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55E1EE7-3486-4AE1-BF38-2ACC04AF6B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1" l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Y327" i="1"/>
  <c r="X327" i="1"/>
  <c r="BP326" i="1"/>
  <c r="BO326" i="1"/>
  <c r="BN326" i="1"/>
  <c r="BM326" i="1"/>
  <c r="Z326" i="1"/>
  <c r="Z327" i="1" s="1"/>
  <c r="Y326" i="1"/>
  <c r="Y328" i="1" s="1"/>
  <c r="Y323" i="1"/>
  <c r="X323" i="1"/>
  <c r="Z322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300" i="1" s="1"/>
  <c r="X294" i="1"/>
  <c r="Z293" i="1"/>
  <c r="X293" i="1"/>
  <c r="BO292" i="1"/>
  <c r="BM292" i="1"/>
  <c r="Z292" i="1"/>
  <c r="Y292" i="1"/>
  <c r="BO291" i="1"/>
  <c r="BM291" i="1"/>
  <c r="Z291" i="1"/>
  <c r="Y291" i="1"/>
  <c r="Y294" i="1" s="1"/>
  <c r="P291" i="1"/>
  <c r="Y289" i="1"/>
  <c r="X289" i="1"/>
  <c r="Z288" i="1"/>
  <c r="X288" i="1"/>
  <c r="BO287" i="1"/>
  <c r="BM287" i="1"/>
  <c r="Z287" i="1"/>
  <c r="Y287" i="1"/>
  <c r="P287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Y285" i="1" s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0" i="1"/>
  <c r="X260" i="1"/>
  <c r="Z259" i="1"/>
  <c r="X259" i="1"/>
  <c r="BO258" i="1"/>
  <c r="BM258" i="1"/>
  <c r="Z258" i="1"/>
  <c r="Y258" i="1"/>
  <c r="P258" i="1"/>
  <c r="X254" i="1"/>
  <c r="X253" i="1"/>
  <c r="BO252" i="1"/>
  <c r="BM252" i="1"/>
  <c r="Z252" i="1"/>
  <c r="Y252" i="1"/>
  <c r="Y254" i="1" s="1"/>
  <c r="P252" i="1"/>
  <c r="BP251" i="1"/>
  <c r="BO251" i="1"/>
  <c r="BN251" i="1"/>
  <c r="BM251" i="1"/>
  <c r="Z251" i="1"/>
  <c r="Z253" i="1" s="1"/>
  <c r="Y251" i="1"/>
  <c r="P251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Z231" i="1" s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Z223" i="1" s="1"/>
  <c r="Y217" i="1"/>
  <c r="Y223" i="1" s="1"/>
  <c r="P217" i="1"/>
  <c r="X214" i="1"/>
  <c r="X213" i="1"/>
  <c r="BO212" i="1"/>
  <c r="BM212" i="1"/>
  <c r="Z212" i="1"/>
  <c r="Y212" i="1"/>
  <c r="BP212" i="1" s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Y214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Y207" i="1" s="1"/>
  <c r="P203" i="1"/>
  <c r="BP202" i="1"/>
  <c r="BO202" i="1"/>
  <c r="BN202" i="1"/>
  <c r="BM202" i="1"/>
  <c r="Z202" i="1"/>
  <c r="Z206" i="1" s="1"/>
  <c r="Y202" i="1"/>
  <c r="Y206" i="1" s="1"/>
  <c r="P202" i="1"/>
  <c r="X198" i="1"/>
  <c r="Y197" i="1"/>
  <c r="X197" i="1"/>
  <c r="BP196" i="1"/>
  <c r="BO196" i="1"/>
  <c r="BN196" i="1"/>
  <c r="BM196" i="1"/>
  <c r="Z196" i="1"/>
  <c r="Z197" i="1" s="1"/>
  <c r="Y196" i="1"/>
  <c r="Y198" i="1" s="1"/>
  <c r="X194" i="1"/>
  <c r="X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Y194" i="1" s="1"/>
  <c r="P190" i="1"/>
  <c r="BP189" i="1"/>
  <c r="BO189" i="1"/>
  <c r="BN189" i="1"/>
  <c r="BM189" i="1"/>
  <c r="Z189" i="1"/>
  <c r="Z193" i="1" s="1"/>
  <c r="Y189" i="1"/>
  <c r="Y19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Z184" i="1" s="1"/>
  <c r="Y182" i="1"/>
  <c r="Y184" i="1" s="1"/>
  <c r="P182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BP176" i="1" s="1"/>
  <c r="BO175" i="1"/>
  <c r="BM175" i="1"/>
  <c r="Z175" i="1"/>
  <c r="Y175" i="1"/>
  <c r="Y180" i="1" s="1"/>
  <c r="X172" i="1"/>
  <c r="Y171" i="1"/>
  <c r="X171" i="1"/>
  <c r="BP170" i="1"/>
  <c r="BO170" i="1"/>
  <c r="BN170" i="1"/>
  <c r="BM170" i="1"/>
  <c r="Z170" i="1"/>
  <c r="Z171" i="1" s="1"/>
  <c r="Y170" i="1"/>
  <c r="Y172" i="1" s="1"/>
  <c r="X166" i="1"/>
  <c r="Z165" i="1"/>
  <c r="X165" i="1"/>
  <c r="BO164" i="1"/>
  <c r="BM164" i="1"/>
  <c r="Z164" i="1"/>
  <c r="Y164" i="1"/>
  <c r="Y166" i="1" s="1"/>
  <c r="P164" i="1"/>
  <c r="X161" i="1"/>
  <c r="Z160" i="1"/>
  <c r="X160" i="1"/>
  <c r="BO159" i="1"/>
  <c r="BM159" i="1"/>
  <c r="Z159" i="1"/>
  <c r="Y159" i="1"/>
  <c r="Y161" i="1" s="1"/>
  <c r="P159" i="1"/>
  <c r="X156" i="1"/>
  <c r="Z155" i="1"/>
  <c r="X155" i="1"/>
  <c r="BO154" i="1"/>
  <c r="BM154" i="1"/>
  <c r="Z154" i="1"/>
  <c r="Y154" i="1"/>
  <c r="Y156" i="1" s="1"/>
  <c r="P154" i="1"/>
  <c r="X151" i="1"/>
  <c r="Z150" i="1"/>
  <c r="X150" i="1"/>
  <c r="BO149" i="1"/>
  <c r="BM149" i="1"/>
  <c r="Z149" i="1"/>
  <c r="Y149" i="1"/>
  <c r="Y151" i="1" s="1"/>
  <c r="P149" i="1"/>
  <c r="X146" i="1"/>
  <c r="X145" i="1"/>
  <c r="BO144" i="1"/>
  <c r="BM144" i="1"/>
  <c r="Z144" i="1"/>
  <c r="Y144" i="1"/>
  <c r="BP144" i="1" s="1"/>
  <c r="P144" i="1"/>
  <c r="BP143" i="1"/>
  <c r="BO143" i="1"/>
  <c r="BN143" i="1"/>
  <c r="BM143" i="1"/>
  <c r="Z143" i="1"/>
  <c r="Z145" i="1" s="1"/>
  <c r="Y143" i="1"/>
  <c r="P143" i="1"/>
  <c r="BO142" i="1"/>
  <c r="BM142" i="1"/>
  <c r="Z142" i="1"/>
  <c r="Y142" i="1"/>
  <c r="Y146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BO135" i="1"/>
  <c r="BM135" i="1"/>
  <c r="Z135" i="1"/>
  <c r="Y135" i="1"/>
  <c r="Y139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Z121" i="1" s="1"/>
  <c r="Y115" i="1"/>
  <c r="Y121" i="1" s="1"/>
  <c r="P115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Z111" i="1" s="1"/>
  <c r="Y109" i="1"/>
  <c r="P109" i="1"/>
  <c r="BO108" i="1"/>
  <c r="BM108" i="1"/>
  <c r="Z108" i="1"/>
  <c r="Y108" i="1"/>
  <c r="Y112" i="1" s="1"/>
  <c r="P108" i="1"/>
  <c r="X105" i="1"/>
  <c r="X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4" i="1" s="1"/>
  <c r="Y97" i="1"/>
  <c r="P97" i="1"/>
  <c r="BO96" i="1"/>
  <c r="BM96" i="1"/>
  <c r="Z96" i="1"/>
  <c r="Y96" i="1"/>
  <c r="Y105" i="1" s="1"/>
  <c r="X93" i="1"/>
  <c r="X92" i="1"/>
  <c r="BP91" i="1"/>
  <c r="BO91" i="1"/>
  <c r="BN91" i="1"/>
  <c r="BM91" i="1"/>
  <c r="Z91" i="1"/>
  <c r="Y91" i="1"/>
  <c r="P91" i="1"/>
  <c r="BO90" i="1"/>
  <c r="BM90" i="1"/>
  <c r="Z90" i="1"/>
  <c r="Z92" i="1" s="1"/>
  <c r="Y90" i="1"/>
  <c r="Y92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X74" i="1"/>
  <c r="BO73" i="1"/>
  <c r="BM73" i="1"/>
  <c r="Z73" i="1"/>
  <c r="Y73" i="1"/>
  <c r="BP73" i="1" s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5" i="1" s="1"/>
  <c r="P71" i="1"/>
  <c r="X69" i="1"/>
  <c r="X68" i="1"/>
  <c r="BO67" i="1"/>
  <c r="BM67" i="1"/>
  <c r="Z67" i="1"/>
  <c r="Y67" i="1"/>
  <c r="Y69" i="1" s="1"/>
  <c r="P67" i="1"/>
  <c r="BP66" i="1"/>
  <c r="BO66" i="1"/>
  <c r="BN66" i="1"/>
  <c r="BM66" i="1"/>
  <c r="Z66" i="1"/>
  <c r="Z68" i="1" s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X329" i="1" s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0" i="1"/>
  <c r="X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9" i="1" s="1"/>
  <c r="Y43" i="1"/>
  <c r="P43" i="1"/>
  <c r="BO42" i="1"/>
  <c r="BM42" i="1"/>
  <c r="Z42" i="1"/>
  <c r="Y42" i="1"/>
  <c r="Y50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9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Y32" i="1" s="1"/>
  <c r="P28" i="1"/>
  <c r="X24" i="1"/>
  <c r="Z23" i="1"/>
  <c r="X23" i="1"/>
  <c r="X333" i="1" s="1"/>
  <c r="BO22" i="1"/>
  <c r="X331" i="1" s="1"/>
  <c r="BM22" i="1"/>
  <c r="X330" i="1" s="1"/>
  <c r="X332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1" i="1"/>
  <c r="BN35" i="1"/>
  <c r="BP35" i="1"/>
  <c r="BN37" i="1"/>
  <c r="Y38" i="1"/>
  <c r="BN42" i="1"/>
  <c r="BP42" i="1"/>
  <c r="BN44" i="1"/>
  <c r="BN46" i="1"/>
  <c r="BN48" i="1"/>
  <c r="Y49" i="1"/>
  <c r="BN53" i="1"/>
  <c r="BP53" i="1"/>
  <c r="Y54" i="1"/>
  <c r="BN57" i="1"/>
  <c r="BP57" i="1"/>
  <c r="Y60" i="1"/>
  <c r="Y329" i="1" s="1"/>
  <c r="BN67" i="1"/>
  <c r="BP67" i="1"/>
  <c r="BN71" i="1"/>
  <c r="BP71" i="1"/>
  <c r="BN73" i="1"/>
  <c r="Y74" i="1"/>
  <c r="BN78" i="1"/>
  <c r="BP78" i="1"/>
  <c r="Y81" i="1"/>
  <c r="BN85" i="1"/>
  <c r="BP85" i="1"/>
  <c r="BN90" i="1"/>
  <c r="BP90" i="1"/>
  <c r="Y93" i="1"/>
  <c r="BN96" i="1"/>
  <c r="BP96" i="1"/>
  <c r="BN98" i="1"/>
  <c r="BN100" i="1"/>
  <c r="BN103" i="1"/>
  <c r="Y104" i="1"/>
  <c r="BN108" i="1"/>
  <c r="BP108" i="1"/>
  <c r="BN110" i="1"/>
  <c r="Y111" i="1"/>
  <c r="BN115" i="1"/>
  <c r="BP115" i="1"/>
  <c r="BN117" i="1"/>
  <c r="BN119" i="1"/>
  <c r="Y122" i="1"/>
  <c r="BN130" i="1"/>
  <c r="BP130" i="1"/>
  <c r="BN135" i="1"/>
  <c r="BP135" i="1"/>
  <c r="BN137" i="1"/>
  <c r="Y138" i="1"/>
  <c r="BN142" i="1"/>
  <c r="BP142" i="1"/>
  <c r="BN144" i="1"/>
  <c r="Y145" i="1"/>
  <c r="BN149" i="1"/>
  <c r="BP149" i="1"/>
  <c r="Y150" i="1"/>
  <c r="BN154" i="1"/>
  <c r="BP154" i="1"/>
  <c r="Y155" i="1"/>
  <c r="BN159" i="1"/>
  <c r="BP159" i="1"/>
  <c r="Y160" i="1"/>
  <c r="BN164" i="1"/>
  <c r="BP164" i="1"/>
  <c r="Y165" i="1"/>
  <c r="BN175" i="1"/>
  <c r="BP175" i="1"/>
  <c r="BN176" i="1"/>
  <c r="BN178" i="1"/>
  <c r="Y179" i="1"/>
  <c r="BN182" i="1"/>
  <c r="BP182" i="1"/>
  <c r="Y185" i="1"/>
  <c r="BN190" i="1"/>
  <c r="BP190" i="1"/>
  <c r="BN192" i="1"/>
  <c r="BN203" i="1"/>
  <c r="BP203" i="1"/>
  <c r="BN205" i="1"/>
  <c r="BN210" i="1"/>
  <c r="BP210" i="1"/>
  <c r="BN212" i="1"/>
  <c r="Y213" i="1"/>
  <c r="BN217" i="1"/>
  <c r="BP217" i="1"/>
  <c r="BN219" i="1"/>
  <c r="BN221" i="1"/>
  <c r="Y224" i="1"/>
  <c r="Y232" i="1"/>
  <c r="BP227" i="1"/>
  <c r="Y243" i="1"/>
  <c r="Y253" i="1"/>
  <c r="Y259" i="1"/>
  <c r="BP258" i="1"/>
  <c r="BN258" i="1"/>
  <c r="Z266" i="1"/>
  <c r="Z334" i="1" s="1"/>
  <c r="Y288" i="1"/>
  <c r="BP287" i="1"/>
  <c r="BN287" i="1"/>
  <c r="BP297" i="1"/>
  <c r="BN297" i="1"/>
  <c r="Y299" i="1"/>
  <c r="Y322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H9" i="1"/>
  <c r="BP229" i="1"/>
  <c r="BN229" i="1"/>
  <c r="Y231" i="1"/>
  <c r="BP240" i="1"/>
  <c r="BN240" i="1"/>
  <c r="Y242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Y333" i="1" l="1"/>
  <c r="Y330" i="1"/>
  <c r="Y331" i="1"/>
  <c r="B342" i="1" l="1"/>
  <c r="Y332" i="1"/>
  <c r="C342" i="1" s="1"/>
  <c r="A342" i="1"/>
</calcChain>
</file>

<file path=xl/sharedStrings.xml><?xml version="1.0" encoding="utf-8"?>
<sst xmlns="http://schemas.openxmlformats.org/spreadsheetml/2006/main" count="1612" uniqueCount="512">
  <si>
    <t xml:space="preserve">  БЛАНК ЗАКАЗА </t>
  </si>
  <si>
    <t>ЗПФ</t>
  </si>
  <si>
    <t>на отгрузку продукции с ООО Трейд-Сервис с</t>
  </si>
  <si>
    <t>22.05.2025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</si>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</sst>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19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3" customWidth="1"/>
    <col min="19" max="19" width="6.140625" style="33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3" customWidth="1"/>
    <col min="25" max="25" width="11" style="333" customWidth="1"/>
    <col min="26" max="26" width="10" style="333" customWidth="1"/>
    <col min="27" max="27" width="11.5703125" style="333" customWidth="1"/>
    <col min="28" max="28" width="10.42578125" style="333" customWidth="1"/>
    <col min="29" max="29" width="30" style="33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3" customWidth="1"/>
    <col min="34" max="34" width="9.140625" style="333" customWidth="1"/>
    <col min="35" max="16384" width="9.140625" style="333"/>
  </cols>
  <sheetData>
    <row r="1" spans="1:32" s="337" customFormat="1" ht="45" customHeight="1" x14ac:dyDescent="0.2">
      <c r="A1" s="41"/>
      <c r="B1" s="41"/>
      <c r="C1" s="41"/>
      <c r="D1" s="395" t="s">
        <v>0</v>
      </c>
      <c r="E1" s="366"/>
      <c r="F1" s="366"/>
      <c r="G1" s="12" t="s">
        <v>1</v>
      </c>
      <c r="H1" s="395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7" customFormat="1" ht="23.45" customHeight="1" x14ac:dyDescent="0.2">
      <c r="A5" s="426" t="s">
        <v>7</v>
      </c>
      <c r="B5" s="382"/>
      <c r="C5" s="383"/>
      <c r="D5" s="399"/>
      <c r="E5" s="400"/>
      <c r="F5" s="537" t="s">
        <v>8</v>
      </c>
      <c r="G5" s="383"/>
      <c r="H5" s="399"/>
      <c r="I5" s="503"/>
      <c r="J5" s="503"/>
      <c r="K5" s="503"/>
      <c r="L5" s="503"/>
      <c r="M5" s="400"/>
      <c r="N5" s="61"/>
      <c r="P5" s="24" t="s">
        <v>9</v>
      </c>
      <c r="Q5" s="545">
        <v>45803</v>
      </c>
      <c r="R5" s="424"/>
      <c r="T5" s="455" t="s">
        <v>10</v>
      </c>
      <c r="U5" s="447"/>
      <c r="V5" s="456" t="s">
        <v>11</v>
      </c>
      <c r="W5" s="424"/>
      <c r="AB5" s="51"/>
      <c r="AC5" s="51"/>
      <c r="AD5" s="51"/>
      <c r="AE5" s="51"/>
    </row>
    <row r="6" spans="1:32" s="337" customFormat="1" ht="24" customHeight="1" x14ac:dyDescent="0.2">
      <c r="A6" s="426" t="s">
        <v>12</v>
      </c>
      <c r="B6" s="382"/>
      <c r="C6" s="383"/>
      <c r="D6" s="505" t="s">
        <v>13</v>
      </c>
      <c r="E6" s="506"/>
      <c r="F6" s="506"/>
      <c r="G6" s="506"/>
      <c r="H6" s="506"/>
      <c r="I6" s="506"/>
      <c r="J6" s="506"/>
      <c r="K6" s="506"/>
      <c r="L6" s="506"/>
      <c r="M6" s="424"/>
      <c r="N6" s="62"/>
      <c r="P6" s="24" t="s">
        <v>14</v>
      </c>
      <c r="Q6" s="550" t="str">
        <f>IF(Q5=0," ",CHOOSE(WEEKDAY(Q5,2),"Понедельник","Вторник","Среда","Четверг","Пятница","Суббота","Воскресенье"))</f>
        <v>Понедельник</v>
      </c>
      <c r="R6" s="359"/>
      <c r="T6" s="459" t="s">
        <v>15</v>
      </c>
      <c r="U6" s="447"/>
      <c r="V6" s="490" t="s">
        <v>16</v>
      </c>
      <c r="W6" s="377"/>
      <c r="AB6" s="51"/>
      <c r="AC6" s="51"/>
      <c r="AD6" s="51"/>
      <c r="AE6" s="51"/>
    </row>
    <row r="7" spans="1:32" s="337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1"/>
      <c r="U7" s="447"/>
      <c r="V7" s="491"/>
      <c r="W7" s="492"/>
      <c r="AB7" s="51"/>
      <c r="AC7" s="51"/>
      <c r="AD7" s="51"/>
      <c r="AE7" s="51"/>
    </row>
    <row r="8" spans="1:32" s="337" customFormat="1" ht="25.5" customHeight="1" x14ac:dyDescent="0.2">
      <c r="A8" s="558" t="s">
        <v>17</v>
      </c>
      <c r="B8" s="355"/>
      <c r="C8" s="356"/>
      <c r="D8" s="391" t="s">
        <v>18</v>
      </c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1">
        <v>0.41666666666666669</v>
      </c>
      <c r="R8" s="386"/>
      <c r="T8" s="351"/>
      <c r="U8" s="447"/>
      <c r="V8" s="491"/>
      <c r="W8" s="492"/>
      <c r="AB8" s="51"/>
      <c r="AC8" s="51"/>
      <c r="AD8" s="51"/>
      <c r="AE8" s="51"/>
    </row>
    <row r="9" spans="1:32" s="337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6"/>
      <c r="E9" s="361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8"/>
      <c r="P9" s="26" t="s">
        <v>20</v>
      </c>
      <c r="Q9" s="419"/>
      <c r="R9" s="420"/>
      <c r="T9" s="351"/>
      <c r="U9" s="447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7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6"/>
      <c r="E10" s="361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80" t="str">
        <f>IFERROR(VLOOKUP($D$10,Proxy,2,FALSE),"")</f>
        <v/>
      </c>
      <c r="I10" s="351"/>
      <c r="J10" s="351"/>
      <c r="K10" s="351"/>
      <c r="L10" s="351"/>
      <c r="M10" s="351"/>
      <c r="N10" s="336"/>
      <c r="P10" s="26" t="s">
        <v>21</v>
      </c>
      <c r="Q10" s="460"/>
      <c r="R10" s="461"/>
      <c r="U10" s="24" t="s">
        <v>22</v>
      </c>
      <c r="V10" s="376" t="s">
        <v>23</v>
      </c>
      <c r="W10" s="377"/>
      <c r="X10" s="44"/>
      <c r="Y10" s="44"/>
      <c r="Z10" s="44"/>
      <c r="AA10" s="44"/>
      <c r="AB10" s="51"/>
      <c r="AC10" s="51"/>
      <c r="AD10" s="51"/>
      <c r="AE10" s="51"/>
    </row>
    <row r="11" spans="1:32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8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7" customFormat="1" ht="18.600000000000001" customHeight="1" x14ac:dyDescent="0.2">
      <c r="A12" s="45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31"/>
      <c r="R12" s="386"/>
      <c r="S12" s="23"/>
      <c r="U12" s="24"/>
      <c r="V12" s="366"/>
      <c r="W12" s="351"/>
      <c r="AB12" s="51"/>
      <c r="AC12" s="51"/>
      <c r="AD12" s="51"/>
      <c r="AE12" s="51"/>
    </row>
    <row r="13" spans="1:32" s="337" customFormat="1" ht="23.25" customHeight="1" x14ac:dyDescent="0.2">
      <c r="A13" s="45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8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7" customFormat="1" ht="18.600000000000001" customHeight="1" x14ac:dyDescent="0.2">
      <c r="A14" s="45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7" customFormat="1" ht="22.5" customHeight="1" x14ac:dyDescent="0.2">
      <c r="A15" s="466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4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5" t="s">
        <v>50</v>
      </c>
      <c r="V17" s="383"/>
      <c r="W17" s="373" t="s">
        <v>51</v>
      </c>
      <c r="X17" s="373" t="s">
        <v>52</v>
      </c>
      <c r="Y17" s="556" t="s">
        <v>53</v>
      </c>
      <c r="Z17" s="501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7"/>
      <c r="Z18" s="502"/>
      <c r="AA18" s="482"/>
      <c r="AB18" s="482"/>
      <c r="AC18" s="482"/>
      <c r="AD18" s="534"/>
      <c r="AE18" s="535"/>
      <c r="AF18" s="536"/>
      <c r="AG18" s="69"/>
      <c r="BD18" s="68"/>
    </row>
    <row r="19" spans="1:68" ht="27.75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48"/>
      <c r="AB19" s="48"/>
      <c r="AC19" s="48"/>
    </row>
    <row r="20" spans="1:68" ht="16.5" customHeight="1" x14ac:dyDescent="0.25">
      <c r="A20" s="371" t="s">
        <v>62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4"/>
      <c r="AB20" s="334"/>
      <c r="AC20" s="334"/>
    </row>
    <row r="21" spans="1:68" ht="14.25" customHeight="1" x14ac:dyDescent="0.25">
      <c r="A21" s="357" t="s">
        <v>63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5"/>
      <c r="AB21" s="335"/>
      <c r="AC21" s="33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8">
        <v>4607111035752</v>
      </c>
      <c r="E22" s="359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48"/>
      <c r="AB25" s="48"/>
      <c r="AC25" s="48"/>
    </row>
    <row r="26" spans="1:68" ht="16.5" customHeight="1" x14ac:dyDescent="0.25">
      <c r="A26" s="371" t="s">
        <v>75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4"/>
      <c r="AB26" s="334"/>
      <c r="AC26" s="334"/>
    </row>
    <row r="27" spans="1:68" ht="14.25" customHeight="1" x14ac:dyDescent="0.25">
      <c r="A27" s="357" t="s">
        <v>76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5"/>
      <c r="AB27" s="335"/>
      <c r="AC27" s="335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8">
        <v>4607111036520</v>
      </c>
      <c r="E28" s="359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5"/>
      <c r="R28" s="345"/>
      <c r="S28" s="345"/>
      <c r="T28" s="346"/>
      <c r="U28" s="34"/>
      <c r="V28" s="34"/>
      <c r="W28" s="35" t="s">
        <v>69</v>
      </c>
      <c r="X28" s="340">
        <v>42</v>
      </c>
      <c r="Y28" s="34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8">
        <v>4607111036537</v>
      </c>
      <c r="E29" s="359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5"/>
      <c r="R29" s="345"/>
      <c r="S29" s="345"/>
      <c r="T29" s="346"/>
      <c r="U29" s="34"/>
      <c r="V29" s="34"/>
      <c r="W29" s="35" t="s">
        <v>69</v>
      </c>
      <c r="X29" s="340">
        <v>56</v>
      </c>
      <c r="Y29" s="34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8">
        <v>4607111036605</v>
      </c>
      <c r="E30" s="359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5"/>
      <c r="R30" s="345"/>
      <c r="S30" s="345"/>
      <c r="T30" s="346"/>
      <c r="U30" s="34"/>
      <c r="V30" s="34"/>
      <c r="W30" s="35" t="s">
        <v>69</v>
      </c>
      <c r="X30" s="340">
        <v>28</v>
      </c>
      <c r="Y30" s="341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x14ac:dyDescent="0.2">
      <c r="A31" s="350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54" t="s">
        <v>72</v>
      </c>
      <c r="Q31" s="355"/>
      <c r="R31" s="355"/>
      <c r="S31" s="355"/>
      <c r="T31" s="355"/>
      <c r="U31" s="355"/>
      <c r="V31" s="356"/>
      <c r="W31" s="37" t="s">
        <v>69</v>
      </c>
      <c r="X31" s="342">
        <f>IFERROR(SUM(X28:X30),"0")</f>
        <v>126</v>
      </c>
      <c r="Y31" s="342">
        <f>IFERROR(SUM(Y28:Y30),"0")</f>
        <v>126</v>
      </c>
      <c r="Z31" s="342">
        <f>IFERROR(IF(Z28="",0,Z28),"0")+IFERROR(IF(Z29="",0,Z29),"0")+IFERROR(IF(Z30="",0,Z30),"0")</f>
        <v>1.1856599999999999</v>
      </c>
      <c r="AA31" s="343"/>
      <c r="AB31" s="343"/>
      <c r="AC31" s="343"/>
    </row>
    <row r="32" spans="1:68" x14ac:dyDescent="0.2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2"/>
      <c r="P32" s="354" t="s">
        <v>72</v>
      </c>
      <c r="Q32" s="355"/>
      <c r="R32" s="355"/>
      <c r="S32" s="355"/>
      <c r="T32" s="355"/>
      <c r="U32" s="355"/>
      <c r="V32" s="356"/>
      <c r="W32" s="37" t="s">
        <v>73</v>
      </c>
      <c r="X32" s="342">
        <f>IFERROR(SUMPRODUCT(X28:X30*H28:H30),"0")</f>
        <v>189</v>
      </c>
      <c r="Y32" s="342">
        <f>IFERROR(SUMPRODUCT(Y28:Y30*H28:H30),"0")</f>
        <v>189</v>
      </c>
      <c r="Z32" s="37"/>
      <c r="AA32" s="343"/>
      <c r="AB32" s="343"/>
      <c r="AC32" s="343"/>
    </row>
    <row r="33" spans="1:68" ht="16.5" customHeight="1" x14ac:dyDescent="0.25">
      <c r="A33" s="371" t="s">
        <v>86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34"/>
      <c r="AB33" s="334"/>
      <c r="AC33" s="334"/>
    </row>
    <row r="34" spans="1:68" ht="14.25" customHeight="1" x14ac:dyDescent="0.25">
      <c r="A34" s="357" t="s">
        <v>63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35"/>
      <c r="AB34" s="335"/>
      <c r="AC34" s="335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8">
        <v>4620207490075</v>
      </c>
      <c r="E35" s="359"/>
      <c r="F35" s="339">
        <v>0.7</v>
      </c>
      <c r="G35" s="32">
        <v>8</v>
      </c>
      <c r="H35" s="339">
        <v>5.6</v>
      </c>
      <c r="I35" s="33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5"/>
      <c r="R35" s="345"/>
      <c r="S35" s="345"/>
      <c r="T35" s="346"/>
      <c r="U35" s="34"/>
      <c r="V35" s="34"/>
      <c r="W35" s="35" t="s">
        <v>69</v>
      </c>
      <c r="X35" s="340">
        <v>36</v>
      </c>
      <c r="Y35" s="341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8">
        <v>4620207490174</v>
      </c>
      <c r="E36" s="359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5"/>
      <c r="R36" s="345"/>
      <c r="S36" s="345"/>
      <c r="T36" s="346"/>
      <c r="U36" s="34"/>
      <c r="V36" s="34"/>
      <c r="W36" s="35" t="s">
        <v>69</v>
      </c>
      <c r="X36" s="340">
        <v>24</v>
      </c>
      <c r="Y36" s="34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8">
        <v>4620207490044</v>
      </c>
      <c r="E37" s="359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5"/>
      <c r="R37" s="345"/>
      <c r="S37" s="345"/>
      <c r="T37" s="346"/>
      <c r="U37" s="34"/>
      <c r="V37" s="34"/>
      <c r="W37" s="35" t="s">
        <v>69</v>
      </c>
      <c r="X37" s="340">
        <v>156</v>
      </c>
      <c r="Y37" s="341">
        <f>IFERROR(IF(X37="","",X37),"")</f>
        <v>156</v>
      </c>
      <c r="Z37" s="36">
        <f>IFERROR(IF(X37="","",X37*0.0155),"")</f>
        <v>2.4180000000000001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915.72</v>
      </c>
      <c r="BN37" s="67">
        <f>IFERROR(Y37*I37,"0")</f>
        <v>915.72</v>
      </c>
      <c r="BO37" s="67">
        <f>IFERROR(X37/J37,"0")</f>
        <v>1.8571428571428572</v>
      </c>
      <c r="BP37" s="67">
        <f>IFERROR(Y37/J37,"0")</f>
        <v>1.8571428571428572</v>
      </c>
    </row>
    <row r="38" spans="1:68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54" t="s">
        <v>72</v>
      </c>
      <c r="Q38" s="355"/>
      <c r="R38" s="355"/>
      <c r="S38" s="355"/>
      <c r="T38" s="355"/>
      <c r="U38" s="355"/>
      <c r="V38" s="356"/>
      <c r="W38" s="37" t="s">
        <v>69</v>
      </c>
      <c r="X38" s="342">
        <f>IFERROR(SUM(X35:X37),"0")</f>
        <v>216</v>
      </c>
      <c r="Y38" s="342">
        <f>IFERROR(SUM(Y35:Y37),"0")</f>
        <v>216</v>
      </c>
      <c r="Z38" s="342">
        <f>IFERROR(IF(Z35="",0,Z35),"0")+IFERROR(IF(Z36="",0,Z36),"0")+IFERROR(IF(Z37="",0,Z37),"0")</f>
        <v>3.3480000000000003</v>
      </c>
      <c r="AA38" s="343"/>
      <c r="AB38" s="343"/>
      <c r="AC38" s="343"/>
    </row>
    <row r="39" spans="1:68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2"/>
      <c r="P39" s="354" t="s">
        <v>72</v>
      </c>
      <c r="Q39" s="355"/>
      <c r="R39" s="355"/>
      <c r="S39" s="355"/>
      <c r="T39" s="355"/>
      <c r="U39" s="355"/>
      <c r="V39" s="356"/>
      <c r="W39" s="37" t="s">
        <v>73</v>
      </c>
      <c r="X39" s="342">
        <f>IFERROR(SUMPRODUCT(X35:X37*H35:H37),"0")</f>
        <v>1209.5999999999999</v>
      </c>
      <c r="Y39" s="342">
        <f>IFERROR(SUMPRODUCT(Y35:Y37*H35:H37),"0")</f>
        <v>1209.5999999999999</v>
      </c>
      <c r="Z39" s="37"/>
      <c r="AA39" s="343"/>
      <c r="AB39" s="343"/>
      <c r="AC39" s="343"/>
    </row>
    <row r="40" spans="1:68" ht="16.5" customHeight="1" x14ac:dyDescent="0.25">
      <c r="A40" s="371" t="s">
        <v>96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34"/>
      <c r="AB40" s="334"/>
      <c r="AC40" s="334"/>
    </row>
    <row r="41" spans="1:68" ht="14.25" customHeight="1" x14ac:dyDescent="0.25">
      <c r="A41" s="357" t="s">
        <v>63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35"/>
      <c r="AB41" s="335"/>
      <c r="AC41" s="335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8">
        <v>4607111038999</v>
      </c>
      <c r="E42" s="359"/>
      <c r="F42" s="339">
        <v>0.4</v>
      </c>
      <c r="G42" s="32">
        <v>16</v>
      </c>
      <c r="H42" s="339">
        <v>6.4</v>
      </c>
      <c r="I42" s="339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5"/>
      <c r="R42" s="345"/>
      <c r="S42" s="345"/>
      <c r="T42" s="346"/>
      <c r="U42" s="34"/>
      <c r="V42" s="34"/>
      <c r="W42" s="35" t="s">
        <v>69</v>
      </c>
      <c r="X42" s="340">
        <v>0</v>
      </c>
      <c r="Y42" s="341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58">
        <v>4607111037183</v>
      </c>
      <c r="E43" s="359"/>
      <c r="F43" s="339">
        <v>0.9</v>
      </c>
      <c r="G43" s="32">
        <v>8</v>
      </c>
      <c r="H43" s="339">
        <v>7.2</v>
      </c>
      <c r="I43" s="339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8">
        <v>4607111039385</v>
      </c>
      <c r="E44" s="359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48</v>
      </c>
      <c r="Y44" s="341">
        <f t="shared" si="0"/>
        <v>48</v>
      </c>
      <c r="Z44" s="36">
        <f t="shared" si="1"/>
        <v>0.74399999999999999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350.4</v>
      </c>
      <c r="BN44" s="67">
        <f t="shared" si="3"/>
        <v>350.4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8">
        <v>4607111038982</v>
      </c>
      <c r="E45" s="359"/>
      <c r="F45" s="339">
        <v>0.7</v>
      </c>
      <c r="G45" s="32">
        <v>10</v>
      </c>
      <c r="H45" s="339">
        <v>7</v>
      </c>
      <c r="I45" s="339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8">
        <v>4607111039354</v>
      </c>
      <c r="E46" s="359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58">
        <v>4607111036889</v>
      </c>
      <c r="E47" s="359"/>
      <c r="F47" s="339">
        <v>0.9</v>
      </c>
      <c r="G47" s="32">
        <v>8</v>
      </c>
      <c r="H47" s="339">
        <v>7.2</v>
      </c>
      <c r="I47" s="339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0</v>
      </c>
      <c r="Y47" s="34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8">
        <v>4607111039330</v>
      </c>
      <c r="E48" s="359"/>
      <c r="F48" s="339">
        <v>0.7</v>
      </c>
      <c r="G48" s="32">
        <v>10</v>
      </c>
      <c r="H48" s="339">
        <v>7</v>
      </c>
      <c r="I48" s="339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12</v>
      </c>
      <c r="Y48" s="341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50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54" t="s">
        <v>72</v>
      </c>
      <c r="Q49" s="355"/>
      <c r="R49" s="355"/>
      <c r="S49" s="355"/>
      <c r="T49" s="355"/>
      <c r="U49" s="355"/>
      <c r="V49" s="356"/>
      <c r="W49" s="37" t="s">
        <v>69</v>
      </c>
      <c r="X49" s="342">
        <f>IFERROR(SUM(X42:X48),"0")</f>
        <v>60</v>
      </c>
      <c r="Y49" s="342">
        <f>IFERROR(SUM(Y42:Y48),"0")</f>
        <v>60</v>
      </c>
      <c r="Z49" s="342">
        <f>IFERROR(IF(Z42="",0,Z42),"0")+IFERROR(IF(Z43="",0,Z43),"0")+IFERROR(IF(Z44="",0,Z44),"0")+IFERROR(IF(Z45="",0,Z45),"0")+IFERROR(IF(Z46="",0,Z46),"0")+IFERROR(IF(Z47="",0,Z47),"0")+IFERROR(IF(Z48="",0,Z48),"0")</f>
        <v>0.92999999999999994</v>
      </c>
      <c r="AA49" s="343"/>
      <c r="AB49" s="343"/>
      <c r="AC49" s="343"/>
    </row>
    <row r="50" spans="1:68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2"/>
      <c r="P50" s="354" t="s">
        <v>72</v>
      </c>
      <c r="Q50" s="355"/>
      <c r="R50" s="355"/>
      <c r="S50" s="355"/>
      <c r="T50" s="355"/>
      <c r="U50" s="355"/>
      <c r="V50" s="356"/>
      <c r="W50" s="37" t="s">
        <v>73</v>
      </c>
      <c r="X50" s="342">
        <f>IFERROR(SUMPRODUCT(X42:X48*H42:H48),"0")</f>
        <v>420</v>
      </c>
      <c r="Y50" s="342">
        <f>IFERROR(SUMPRODUCT(Y42:Y48*H42:H48),"0")</f>
        <v>420</v>
      </c>
      <c r="Z50" s="37"/>
      <c r="AA50" s="343"/>
      <c r="AB50" s="343"/>
      <c r="AC50" s="343"/>
    </row>
    <row r="51" spans="1:68" ht="16.5" customHeight="1" x14ac:dyDescent="0.25">
      <c r="A51" s="371" t="s">
        <v>113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34"/>
      <c r="AB51" s="334"/>
      <c r="AC51" s="334"/>
    </row>
    <row r="52" spans="1:68" ht="14.25" customHeight="1" x14ac:dyDescent="0.25">
      <c r="A52" s="357" t="s">
        <v>63</v>
      </c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35"/>
      <c r="AB52" s="335"/>
      <c r="AC52" s="335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58">
        <v>4620207490822</v>
      </c>
      <c r="E53" s="359"/>
      <c r="F53" s="339">
        <v>0.43</v>
      </c>
      <c r="G53" s="32">
        <v>8</v>
      </c>
      <c r="H53" s="339">
        <v>3.44</v>
      </c>
      <c r="I53" s="339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5"/>
      <c r="R53" s="345"/>
      <c r="S53" s="345"/>
      <c r="T53" s="346"/>
      <c r="U53" s="34"/>
      <c r="V53" s="34"/>
      <c r="W53" s="35" t="s">
        <v>69</v>
      </c>
      <c r="X53" s="340">
        <v>0</v>
      </c>
      <c r="Y53" s="341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50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42">
        <f>IFERROR(SUM(X53:X53),"0")</f>
        <v>0</v>
      </c>
      <c r="Y54" s="342">
        <f>IFERROR(SUM(Y53:Y53),"0")</f>
        <v>0</v>
      </c>
      <c r="Z54" s="342">
        <f>IFERROR(IF(Z53="",0,Z53),"0")</f>
        <v>0</v>
      </c>
      <c r="AA54" s="343"/>
      <c r="AB54" s="343"/>
      <c r="AC54" s="343"/>
    </row>
    <row r="55" spans="1:68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2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42">
        <f>IFERROR(SUMPRODUCT(X53:X53*H53:H53),"0")</f>
        <v>0</v>
      </c>
      <c r="Y55" s="342">
        <f>IFERROR(SUMPRODUCT(Y53:Y53*H53:H53),"0")</f>
        <v>0</v>
      </c>
      <c r="Z55" s="37"/>
      <c r="AA55" s="343"/>
      <c r="AB55" s="343"/>
      <c r="AC55" s="343"/>
    </row>
    <row r="56" spans="1:68" ht="14.25" customHeight="1" x14ac:dyDescent="0.25">
      <c r="A56" s="357" t="s">
        <v>117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35"/>
      <c r="AB56" s="335"/>
      <c r="AC56" s="335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58">
        <v>4607111037077</v>
      </c>
      <c r="E57" s="359"/>
      <c r="F57" s="339">
        <v>0.2</v>
      </c>
      <c r="G57" s="32">
        <v>6</v>
      </c>
      <c r="H57" s="339">
        <v>1.2</v>
      </c>
      <c r="I57" s="339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5"/>
      <c r="R57" s="345"/>
      <c r="S57" s="345"/>
      <c r="T57" s="346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58">
        <v>4607111039743</v>
      </c>
      <c r="E58" s="359"/>
      <c r="F58" s="339">
        <v>0.18</v>
      </c>
      <c r="G58" s="32">
        <v>6</v>
      </c>
      <c r="H58" s="339">
        <v>1.08</v>
      </c>
      <c r="I58" s="339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5"/>
      <c r="R58" s="345"/>
      <c r="S58" s="345"/>
      <c r="T58" s="346"/>
      <c r="U58" s="34"/>
      <c r="V58" s="34"/>
      <c r="W58" s="35" t="s">
        <v>69</v>
      </c>
      <c r="X58" s="340">
        <v>0</v>
      </c>
      <c r="Y58" s="34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0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42">
        <f>IFERROR(SUM(X57:X58),"0")</f>
        <v>0</v>
      </c>
      <c r="Y59" s="342">
        <f>IFERROR(SUM(Y57:Y58),"0")</f>
        <v>0</v>
      </c>
      <c r="Z59" s="342">
        <f>IFERROR(IF(Z57="",0,Z57),"0")+IFERROR(IF(Z58="",0,Z58),"0")</f>
        <v>0</v>
      </c>
      <c r="AA59" s="343"/>
      <c r="AB59" s="343"/>
      <c r="AC59" s="343"/>
    </row>
    <row r="60" spans="1:68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2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42">
        <f>IFERROR(SUMPRODUCT(X57:X58*H57:H58),"0")</f>
        <v>0</v>
      </c>
      <c r="Y60" s="342">
        <f>IFERROR(SUMPRODUCT(Y57:Y58*H57:H58),"0")</f>
        <v>0</v>
      </c>
      <c r="Z60" s="37"/>
      <c r="AA60" s="343"/>
      <c r="AB60" s="343"/>
      <c r="AC60" s="343"/>
    </row>
    <row r="61" spans="1:68" ht="14.25" customHeight="1" x14ac:dyDescent="0.25">
      <c r="A61" s="357" t="s">
        <v>76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35"/>
      <c r="AB61" s="335"/>
      <c r="AC61" s="335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58">
        <v>4607111039712</v>
      </c>
      <c r="E62" s="359"/>
      <c r="F62" s="339">
        <v>0.2</v>
      </c>
      <c r="G62" s="32">
        <v>6</v>
      </c>
      <c r="H62" s="339">
        <v>1.2</v>
      </c>
      <c r="I62" s="339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5"/>
      <c r="R62" s="345"/>
      <c r="S62" s="345"/>
      <c r="T62" s="346"/>
      <c r="U62" s="34"/>
      <c r="V62" s="34"/>
      <c r="W62" s="35" t="s">
        <v>69</v>
      </c>
      <c r="X62" s="340">
        <v>0</v>
      </c>
      <c r="Y62" s="34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0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42">
        <f>IFERROR(SUM(X62:X62),"0")</f>
        <v>0</v>
      </c>
      <c r="Y63" s="342">
        <f>IFERROR(SUM(Y62:Y62),"0")</f>
        <v>0</v>
      </c>
      <c r="Z63" s="342">
        <f>IFERROR(IF(Z62="",0,Z62),"0")</f>
        <v>0</v>
      </c>
      <c r="AA63" s="343"/>
      <c r="AB63" s="343"/>
      <c r="AC63" s="343"/>
    </row>
    <row r="64" spans="1:68" x14ac:dyDescent="0.2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2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42">
        <f>IFERROR(SUMPRODUCT(X62:X62*H62:H62),"0")</f>
        <v>0</v>
      </c>
      <c r="Y64" s="342">
        <f>IFERROR(SUMPRODUCT(Y62:Y62*H62:H62),"0")</f>
        <v>0</v>
      </c>
      <c r="Z64" s="37"/>
      <c r="AA64" s="343"/>
      <c r="AB64" s="343"/>
      <c r="AC64" s="343"/>
    </row>
    <row r="65" spans="1:68" ht="14.25" customHeight="1" x14ac:dyDescent="0.25">
      <c r="A65" s="357" t="s">
        <v>126</v>
      </c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35"/>
      <c r="AB65" s="335"/>
      <c r="AC65" s="335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58">
        <v>4607111037008</v>
      </c>
      <c r="E66" s="359"/>
      <c r="F66" s="339">
        <v>0.36</v>
      </c>
      <c r="G66" s="32">
        <v>4</v>
      </c>
      <c r="H66" s="339">
        <v>1.44</v>
      </c>
      <c r="I66" s="339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5"/>
      <c r="R66" s="345"/>
      <c r="S66" s="345"/>
      <c r="T66" s="346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58">
        <v>4607111037398</v>
      </c>
      <c r="E67" s="359"/>
      <c r="F67" s="339">
        <v>0.09</v>
      </c>
      <c r="G67" s="32">
        <v>24</v>
      </c>
      <c r="H67" s="339">
        <v>2.16</v>
      </c>
      <c r="I67" s="339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5"/>
      <c r="R67" s="345"/>
      <c r="S67" s="345"/>
      <c r="T67" s="346"/>
      <c r="U67" s="34"/>
      <c r="V67" s="34"/>
      <c r="W67" s="35" t="s">
        <v>69</v>
      </c>
      <c r="X67" s="340">
        <v>0</v>
      </c>
      <c r="Y67" s="341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0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42">
        <f>IFERROR(SUM(X66:X67),"0")</f>
        <v>0</v>
      </c>
      <c r="Y68" s="342">
        <f>IFERROR(SUM(Y66:Y67),"0")</f>
        <v>0</v>
      </c>
      <c r="Z68" s="342">
        <f>IFERROR(IF(Z66="",0,Z66),"0")+IFERROR(IF(Z67="",0,Z67),"0")</f>
        <v>0</v>
      </c>
      <c r="AA68" s="343"/>
      <c r="AB68" s="343"/>
      <c r="AC68" s="343"/>
    </row>
    <row r="69" spans="1:68" x14ac:dyDescent="0.2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2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42">
        <f>IFERROR(SUMPRODUCT(X66:X67*H66:H67),"0")</f>
        <v>0</v>
      </c>
      <c r="Y69" s="342">
        <f>IFERROR(SUMPRODUCT(Y66:Y67*H66:H67),"0")</f>
        <v>0</v>
      </c>
      <c r="Z69" s="37"/>
      <c r="AA69" s="343"/>
      <c r="AB69" s="343"/>
      <c r="AC69" s="343"/>
    </row>
    <row r="70" spans="1:68" ht="14.25" customHeight="1" x14ac:dyDescent="0.25">
      <c r="A70" s="357" t="s">
        <v>132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35"/>
      <c r="AB70" s="335"/>
      <c r="AC70" s="335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58">
        <v>4607111039705</v>
      </c>
      <c r="E71" s="359"/>
      <c r="F71" s="339">
        <v>0.2</v>
      </c>
      <c r="G71" s="32">
        <v>6</v>
      </c>
      <c r="H71" s="339">
        <v>1.2</v>
      </c>
      <c r="I71" s="339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5"/>
      <c r="R71" s="345"/>
      <c r="S71" s="345"/>
      <c r="T71" s="346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58">
        <v>4607111039729</v>
      </c>
      <c r="E72" s="359"/>
      <c r="F72" s="339">
        <v>0.2</v>
      </c>
      <c r="G72" s="32">
        <v>6</v>
      </c>
      <c r="H72" s="339">
        <v>1.2</v>
      </c>
      <c r="I72" s="339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5"/>
      <c r="R72" s="345"/>
      <c r="S72" s="345"/>
      <c r="T72" s="346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58">
        <v>4620207490228</v>
      </c>
      <c r="E73" s="359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0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42">
        <f>IFERROR(SUM(X71:X73),"0")</f>
        <v>0</v>
      </c>
      <c r="Y74" s="342">
        <f>IFERROR(SUM(Y71:Y73),"0")</f>
        <v>0</v>
      </c>
      <c r="Z74" s="342">
        <f>IFERROR(IF(Z71="",0,Z71),"0")+IFERROR(IF(Z72="",0,Z72),"0")+IFERROR(IF(Z73="",0,Z73),"0")</f>
        <v>0</v>
      </c>
      <c r="AA74" s="343"/>
      <c r="AB74" s="343"/>
      <c r="AC74" s="343"/>
    </row>
    <row r="75" spans="1:68" x14ac:dyDescent="0.2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2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42">
        <f>IFERROR(SUMPRODUCT(X71:X73*H71:H73),"0")</f>
        <v>0</v>
      </c>
      <c r="Y75" s="342">
        <f>IFERROR(SUMPRODUCT(Y71:Y73*H71:H73),"0")</f>
        <v>0</v>
      </c>
      <c r="Z75" s="37"/>
      <c r="AA75" s="343"/>
      <c r="AB75" s="343"/>
      <c r="AC75" s="343"/>
    </row>
    <row r="76" spans="1:68" ht="16.5" customHeight="1" x14ac:dyDescent="0.25">
      <c r="A76" s="371" t="s">
        <v>140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34"/>
      <c r="AB76" s="334"/>
      <c r="AC76" s="334"/>
    </row>
    <row r="77" spans="1:68" ht="14.25" customHeight="1" x14ac:dyDescent="0.25">
      <c r="A77" s="357" t="s">
        <v>63</v>
      </c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35"/>
      <c r="AB77" s="335"/>
      <c r="AC77" s="335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8">
        <v>4607111037411</v>
      </c>
      <c r="E78" s="359"/>
      <c r="F78" s="339">
        <v>2.7</v>
      </c>
      <c r="G78" s="32">
        <v>1</v>
      </c>
      <c r="H78" s="339">
        <v>2.7</v>
      </c>
      <c r="I78" s="339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5"/>
      <c r="R78" s="345"/>
      <c r="S78" s="345"/>
      <c r="T78" s="346"/>
      <c r="U78" s="34"/>
      <c r="V78" s="34"/>
      <c r="W78" s="35" t="s">
        <v>69</v>
      </c>
      <c r="X78" s="340">
        <v>0</v>
      </c>
      <c r="Y78" s="341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8">
        <v>4607111036728</v>
      </c>
      <c r="E79" s="359"/>
      <c r="F79" s="339">
        <v>5</v>
      </c>
      <c r="G79" s="32">
        <v>1</v>
      </c>
      <c r="H79" s="339">
        <v>5</v>
      </c>
      <c r="I79" s="339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5"/>
      <c r="R79" s="345"/>
      <c r="S79" s="345"/>
      <c r="T79" s="346"/>
      <c r="U79" s="34"/>
      <c r="V79" s="34"/>
      <c r="W79" s="35" t="s">
        <v>69</v>
      </c>
      <c r="X79" s="340">
        <v>48</v>
      </c>
      <c r="Y79" s="341">
        <f>IFERROR(IF(X79="","",X79),"")</f>
        <v>48</v>
      </c>
      <c r="Z79" s="36">
        <f>IFERROR(IF(X79="","",X79*0.00866),"")</f>
        <v>0.41567999999999994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250.23359999999997</v>
      </c>
      <c r="BN79" s="67">
        <f>IFERROR(Y79*I79,"0")</f>
        <v>250.23359999999997</v>
      </c>
      <c r="BO79" s="67">
        <f>IFERROR(X79/J79,"0")</f>
        <v>0.33333333333333331</v>
      </c>
      <c r="BP79" s="67">
        <f>IFERROR(Y79/J79,"0")</f>
        <v>0.33333333333333331</v>
      </c>
    </row>
    <row r="80" spans="1:68" x14ac:dyDescent="0.2">
      <c r="A80" s="350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42">
        <f>IFERROR(SUM(X78:X79),"0")</f>
        <v>48</v>
      </c>
      <c r="Y80" s="342">
        <f>IFERROR(SUM(Y78:Y79),"0")</f>
        <v>48</v>
      </c>
      <c r="Z80" s="342">
        <f>IFERROR(IF(Z78="",0,Z78),"0")+IFERROR(IF(Z79="",0,Z79),"0")</f>
        <v>0.41567999999999994</v>
      </c>
      <c r="AA80" s="343"/>
      <c r="AB80" s="343"/>
      <c r="AC80" s="343"/>
    </row>
    <row r="81" spans="1:68" x14ac:dyDescent="0.2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2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42">
        <f>IFERROR(SUMPRODUCT(X78:X79*H78:H79),"0")</f>
        <v>240</v>
      </c>
      <c r="Y81" s="342">
        <f>IFERROR(SUMPRODUCT(Y78:Y79*H78:H79),"0")</f>
        <v>240</v>
      </c>
      <c r="Z81" s="37"/>
      <c r="AA81" s="343"/>
      <c r="AB81" s="343"/>
      <c r="AC81" s="343"/>
    </row>
    <row r="82" spans="1:68" ht="16.5" customHeight="1" x14ac:dyDescent="0.25">
      <c r="A82" s="371" t="s">
        <v>147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34"/>
      <c r="AB82" s="334"/>
      <c r="AC82" s="334"/>
    </row>
    <row r="83" spans="1:68" ht="14.25" customHeight="1" x14ac:dyDescent="0.25">
      <c r="A83" s="357" t="s">
        <v>132</v>
      </c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35"/>
      <c r="AB83" s="335"/>
      <c r="AC83" s="335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8">
        <v>4607111033659</v>
      </c>
      <c r="E84" s="359"/>
      <c r="F84" s="339">
        <v>0.3</v>
      </c>
      <c r="G84" s="32">
        <v>12</v>
      </c>
      <c r="H84" s="339">
        <v>3.6</v>
      </c>
      <c r="I84" s="33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5"/>
      <c r="R84" s="345"/>
      <c r="S84" s="345"/>
      <c r="T84" s="346"/>
      <c r="U84" s="34"/>
      <c r="V84" s="34"/>
      <c r="W84" s="35" t="s">
        <v>69</v>
      </c>
      <c r="X84" s="340">
        <v>28</v>
      </c>
      <c r="Y84" s="341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58">
        <v>4607111033659</v>
      </c>
      <c r="E85" s="359"/>
      <c r="F85" s="339">
        <v>0.3</v>
      </c>
      <c r="G85" s="32">
        <v>6</v>
      </c>
      <c r="H85" s="339">
        <v>1.8</v>
      </c>
      <c r="I85" s="339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5"/>
      <c r="R85" s="345"/>
      <c r="S85" s="345"/>
      <c r="T85" s="346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50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54" t="s">
        <v>72</v>
      </c>
      <c r="Q86" s="355"/>
      <c r="R86" s="355"/>
      <c r="S86" s="355"/>
      <c r="T86" s="355"/>
      <c r="U86" s="355"/>
      <c r="V86" s="356"/>
      <c r="W86" s="37" t="s">
        <v>69</v>
      </c>
      <c r="X86" s="342">
        <f>IFERROR(SUM(X84:X85),"0")</f>
        <v>28</v>
      </c>
      <c r="Y86" s="342">
        <f>IFERROR(SUM(Y84:Y85),"0")</f>
        <v>28</v>
      </c>
      <c r="Z86" s="342">
        <f>IFERROR(IF(Z84="",0,Z84),"0")+IFERROR(IF(Z85="",0,Z85),"0")</f>
        <v>0.50063999999999997</v>
      </c>
      <c r="AA86" s="343"/>
      <c r="AB86" s="343"/>
      <c r="AC86" s="343"/>
    </row>
    <row r="87" spans="1:68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2"/>
      <c r="P87" s="354" t="s">
        <v>72</v>
      </c>
      <c r="Q87" s="355"/>
      <c r="R87" s="355"/>
      <c r="S87" s="355"/>
      <c r="T87" s="355"/>
      <c r="U87" s="355"/>
      <c r="V87" s="356"/>
      <c r="W87" s="37" t="s">
        <v>73</v>
      </c>
      <c r="X87" s="342">
        <f>IFERROR(SUMPRODUCT(X84:X85*H84:H85),"0")</f>
        <v>100.8</v>
      </c>
      <c r="Y87" s="342">
        <f>IFERROR(SUMPRODUCT(Y84:Y85*H84:H85),"0")</f>
        <v>100.8</v>
      </c>
      <c r="Z87" s="37"/>
      <c r="AA87" s="343"/>
      <c r="AB87" s="343"/>
      <c r="AC87" s="343"/>
    </row>
    <row r="88" spans="1:68" ht="16.5" customHeight="1" x14ac:dyDescent="0.25">
      <c r="A88" s="371" t="s">
        <v>153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34"/>
      <c r="AB88" s="334"/>
      <c r="AC88" s="334"/>
    </row>
    <row r="89" spans="1:68" ht="14.25" customHeight="1" x14ac:dyDescent="0.25">
      <c r="A89" s="357" t="s">
        <v>154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35"/>
      <c r="AB89" s="335"/>
      <c r="AC89" s="335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8">
        <v>4607111034120</v>
      </c>
      <c r="E90" s="359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5"/>
      <c r="R90" s="345"/>
      <c r="S90" s="345"/>
      <c r="T90" s="346"/>
      <c r="U90" s="34"/>
      <c r="V90" s="34"/>
      <c r="W90" s="35" t="s">
        <v>69</v>
      </c>
      <c r="X90" s="340">
        <v>70</v>
      </c>
      <c r="Y90" s="341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8">
        <v>4607111034137</v>
      </c>
      <c r="E91" s="359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5"/>
      <c r="R91" s="345"/>
      <c r="S91" s="345"/>
      <c r="T91" s="346"/>
      <c r="U91" s="34"/>
      <c r="V91" s="34"/>
      <c r="W91" s="35" t="s">
        <v>69</v>
      </c>
      <c r="X91" s="340">
        <v>42</v>
      </c>
      <c r="Y91" s="341">
        <f>IFERROR(IF(X91="","",X91),"")</f>
        <v>42</v>
      </c>
      <c r="Z91" s="36">
        <f>IFERROR(IF(X91="","",X91*0.01788),"")</f>
        <v>0.75095999999999996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180.75120000000001</v>
      </c>
      <c r="BN91" s="67">
        <f>IFERROR(Y91*I91,"0")</f>
        <v>180.75120000000001</v>
      </c>
      <c r="BO91" s="67">
        <f>IFERROR(X91/J91,"0")</f>
        <v>0.6</v>
      </c>
      <c r="BP91" s="67">
        <f>IFERROR(Y91/J91,"0")</f>
        <v>0.6</v>
      </c>
    </row>
    <row r="92" spans="1:68" x14ac:dyDescent="0.2">
      <c r="A92" s="350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54" t="s">
        <v>72</v>
      </c>
      <c r="Q92" s="355"/>
      <c r="R92" s="355"/>
      <c r="S92" s="355"/>
      <c r="T92" s="355"/>
      <c r="U92" s="355"/>
      <c r="V92" s="356"/>
      <c r="W92" s="37" t="s">
        <v>69</v>
      </c>
      <c r="X92" s="342">
        <f>IFERROR(SUM(X90:X91),"0")</f>
        <v>112</v>
      </c>
      <c r="Y92" s="342">
        <f>IFERROR(SUM(Y90:Y91),"0")</f>
        <v>112</v>
      </c>
      <c r="Z92" s="342">
        <f>IFERROR(IF(Z90="",0,Z90),"0")+IFERROR(IF(Z91="",0,Z91),"0")</f>
        <v>2.0025599999999999</v>
      </c>
      <c r="AA92" s="343"/>
      <c r="AB92" s="343"/>
      <c r="AC92" s="343"/>
    </row>
    <row r="93" spans="1:68" x14ac:dyDescent="0.2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2"/>
      <c r="P93" s="354" t="s">
        <v>72</v>
      </c>
      <c r="Q93" s="355"/>
      <c r="R93" s="355"/>
      <c r="S93" s="355"/>
      <c r="T93" s="355"/>
      <c r="U93" s="355"/>
      <c r="V93" s="356"/>
      <c r="W93" s="37" t="s">
        <v>73</v>
      </c>
      <c r="X93" s="342">
        <f>IFERROR(SUMPRODUCT(X90:X91*H90:H91),"0")</f>
        <v>403.20000000000005</v>
      </c>
      <c r="Y93" s="342">
        <f>IFERROR(SUMPRODUCT(Y90:Y91*H90:H91),"0")</f>
        <v>403.20000000000005</v>
      </c>
      <c r="Z93" s="37"/>
      <c r="AA93" s="343"/>
      <c r="AB93" s="343"/>
      <c r="AC93" s="343"/>
    </row>
    <row r="94" spans="1:68" ht="16.5" customHeight="1" x14ac:dyDescent="0.25">
      <c r="A94" s="371" t="s">
        <v>161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34"/>
      <c r="AB94" s="334"/>
      <c r="AC94" s="334"/>
    </row>
    <row r="95" spans="1:68" ht="14.25" customHeight="1" x14ac:dyDescent="0.25">
      <c r="A95" s="357" t="s">
        <v>132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35"/>
      <c r="AB95" s="335"/>
      <c r="AC95" s="335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8">
        <v>4620207491027</v>
      </c>
      <c r="E96" s="359"/>
      <c r="F96" s="339">
        <v>0.24</v>
      </c>
      <c r="G96" s="32">
        <v>12</v>
      </c>
      <c r="H96" s="339">
        <v>2.88</v>
      </c>
      <c r="I96" s="339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">
        <v>164</v>
      </c>
      <c r="Q96" s="345"/>
      <c r="R96" s="345"/>
      <c r="S96" s="345"/>
      <c r="T96" s="346"/>
      <c r="U96" s="34"/>
      <c r="V96" s="34"/>
      <c r="W96" s="35" t="s">
        <v>69</v>
      </c>
      <c r="X96" s="340">
        <v>0</v>
      </c>
      <c r="Y96" s="341">
        <f t="shared" ref="Y96:Y103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3" si="7">IFERROR(X96*I96,"0")</f>
        <v>0</v>
      </c>
      <c r="BN96" s="67">
        <f t="shared" ref="BN96:BN103" si="8">IFERROR(Y96*I96,"0")</f>
        <v>0</v>
      </c>
      <c r="BO96" s="67">
        <f t="shared" ref="BO96:BO103" si="9">IFERROR(X96/J96,"0")</f>
        <v>0</v>
      </c>
      <c r="BP96" s="67">
        <f t="shared" ref="BP96:BP103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58">
        <v>4607111033451</v>
      </c>
      <c r="E97" s="359"/>
      <c r="F97" s="339">
        <v>0.3</v>
      </c>
      <c r="G97" s="32">
        <v>6</v>
      </c>
      <c r="H97" s="339">
        <v>1.8</v>
      </c>
      <c r="I97" s="339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5"/>
      <c r="R97" s="345"/>
      <c r="S97" s="345"/>
      <c r="T97" s="346"/>
      <c r="U97" s="34"/>
      <c r="V97" s="34"/>
      <c r="W97" s="35" t="s">
        <v>69</v>
      </c>
      <c r="X97" s="340">
        <v>0</v>
      </c>
      <c r="Y97" s="341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8">
        <v>4607111033451</v>
      </c>
      <c r="E98" s="359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5"/>
      <c r="R98" s="345"/>
      <c r="S98" s="345"/>
      <c r="T98" s="346"/>
      <c r="U98" s="34"/>
      <c r="V98" s="34"/>
      <c r="W98" s="35" t="s">
        <v>69</v>
      </c>
      <c r="X98" s="340">
        <v>70</v>
      </c>
      <c r="Y98" s="341">
        <f t="shared" si="6"/>
        <v>70</v>
      </c>
      <c r="Z98" s="36">
        <f>IFERROR(IF(X98="","",X98*0.01788),"")</f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301.25200000000001</v>
      </c>
      <c r="BN98" s="67">
        <f t="shared" si="8"/>
        <v>301.25200000000001</v>
      </c>
      <c r="BO98" s="67">
        <f t="shared" si="9"/>
        <v>1</v>
      </c>
      <c r="BP98" s="67">
        <f t="shared" si="10"/>
        <v>1</v>
      </c>
    </row>
    <row r="99" spans="1:68" ht="27" customHeight="1" x14ac:dyDescent="0.25">
      <c r="A99" s="54" t="s">
        <v>169</v>
      </c>
      <c r="B99" s="54" t="s">
        <v>170</v>
      </c>
      <c r="C99" s="31">
        <v>4301135575</v>
      </c>
      <c r="D99" s="358">
        <v>4607111035141</v>
      </c>
      <c r="E99" s="359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45"/>
      <c r="R99" s="345"/>
      <c r="S99" s="345"/>
      <c r="T99" s="346"/>
      <c r="U99" s="34"/>
      <c r="V99" s="34"/>
      <c r="W99" s="35" t="s">
        <v>69</v>
      </c>
      <c r="X99" s="340">
        <v>56</v>
      </c>
      <c r="Y99" s="341">
        <f t="shared" si="6"/>
        <v>56</v>
      </c>
      <c r="Z99" s="36">
        <f>IFERROR(IF(X99="","",X99*0.01788),"")</f>
        <v>1.0012799999999999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241.00160000000002</v>
      </c>
      <c r="BN99" s="67">
        <f t="shared" si="8"/>
        <v>241.00160000000002</v>
      </c>
      <c r="BO99" s="67">
        <f t="shared" si="9"/>
        <v>0.8</v>
      </c>
      <c r="BP99" s="67">
        <f t="shared" si="10"/>
        <v>0.8</v>
      </c>
    </row>
    <row r="100" spans="1:68" ht="27" customHeight="1" x14ac:dyDescent="0.25">
      <c r="A100" s="54" t="s">
        <v>172</v>
      </c>
      <c r="B100" s="54" t="s">
        <v>173</v>
      </c>
      <c r="C100" s="31">
        <v>4301135567</v>
      </c>
      <c r="D100" s="358">
        <v>4607111033444</v>
      </c>
      <c r="E100" s="359"/>
      <c r="F100" s="339">
        <v>0.3</v>
      </c>
      <c r="G100" s="32">
        <v>6</v>
      </c>
      <c r="H100" s="339">
        <v>1.8</v>
      </c>
      <c r="I100" s="339">
        <v>2.2218</v>
      </c>
      <c r="J100" s="32">
        <v>140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8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0</v>
      </c>
      <c r="Y100" s="341">
        <f t="shared" si="6"/>
        <v>0</v>
      </c>
      <c r="Z100" s="36">
        <f>IFERROR(IF(X100="","",X100*0.00941),"")</f>
        <v>0</v>
      </c>
      <c r="AA100" s="56"/>
      <c r="AB100" s="57"/>
      <c r="AC100" s="138" t="s">
        <v>150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174</v>
      </c>
      <c r="B101" s="54" t="s">
        <v>175</v>
      </c>
      <c r="C101" s="31">
        <v>4301135578</v>
      </c>
      <c r="D101" s="358">
        <v>4607111033444</v>
      </c>
      <c r="E101" s="359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154</v>
      </c>
      <c r="Y101" s="341">
        <f t="shared" si="6"/>
        <v>154</v>
      </c>
      <c r="Z101" s="36">
        <f>IFERROR(IF(X101="","",X101*0.01788),"")</f>
        <v>2.75352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662.75440000000003</v>
      </c>
      <c r="BN101" s="67">
        <f t="shared" si="8"/>
        <v>662.75440000000003</v>
      </c>
      <c r="BO101" s="67">
        <f t="shared" si="9"/>
        <v>2.2000000000000002</v>
      </c>
      <c r="BP101" s="67">
        <f t="shared" si="10"/>
        <v>2.2000000000000002</v>
      </c>
    </row>
    <row r="102" spans="1:68" ht="27" customHeight="1" x14ac:dyDescent="0.25">
      <c r="A102" s="54" t="s">
        <v>176</v>
      </c>
      <c r="B102" s="54" t="s">
        <v>177</v>
      </c>
      <c r="C102" s="31">
        <v>4301135571</v>
      </c>
      <c r="D102" s="358">
        <v>4607111035028</v>
      </c>
      <c r="E102" s="359"/>
      <c r="F102" s="339">
        <v>0.48</v>
      </c>
      <c r="G102" s="32">
        <v>8</v>
      </c>
      <c r="H102" s="339">
        <v>3.84</v>
      </c>
      <c r="I102" s="339">
        <v>4.4488000000000003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4" t="s">
        <v>178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0</v>
      </c>
      <c r="Y102" s="341">
        <f t="shared" si="6"/>
        <v>0</v>
      </c>
      <c r="Z102" s="36">
        <f>IFERROR(IF(X102="","",X102*0.01788),"")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4301135285</v>
      </c>
      <c r="D103" s="358">
        <v>4607111036407</v>
      </c>
      <c r="E103" s="359"/>
      <c r="F103" s="339">
        <v>0.3</v>
      </c>
      <c r="G103" s="32">
        <v>14</v>
      </c>
      <c r="H103" s="339">
        <v>4.2</v>
      </c>
      <c r="I103" s="339">
        <v>4.5292000000000003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>IFERROR(IF(X103="","",X103*0.01788),"")</f>
        <v>0</v>
      </c>
      <c r="AA103" s="56"/>
      <c r="AB103" s="57"/>
      <c r="AC103" s="144" t="s">
        <v>181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x14ac:dyDescent="0.2">
      <c r="A104" s="350"/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2"/>
      <c r="P104" s="354" t="s">
        <v>72</v>
      </c>
      <c r="Q104" s="355"/>
      <c r="R104" s="355"/>
      <c r="S104" s="355"/>
      <c r="T104" s="355"/>
      <c r="U104" s="355"/>
      <c r="V104" s="356"/>
      <c r="W104" s="37" t="s">
        <v>69</v>
      </c>
      <c r="X104" s="342">
        <f>IFERROR(SUM(X96:X103),"0")</f>
        <v>280</v>
      </c>
      <c r="Y104" s="342">
        <f>IFERROR(SUM(Y96:Y103),"0")</f>
        <v>280</v>
      </c>
      <c r="Z104" s="342">
        <f>IFERROR(IF(Z96="",0,Z96),"0")+IFERROR(IF(Z97="",0,Z97),"0")+IFERROR(IF(Z98="",0,Z98),"0")+IFERROR(IF(Z99="",0,Z99),"0")+IFERROR(IF(Z100="",0,Z100),"0")+IFERROR(IF(Z101="",0,Z101),"0")+IFERROR(IF(Z102="",0,Z102),"0")+IFERROR(IF(Z103="",0,Z103),"0")</f>
        <v>5.0064000000000002</v>
      </c>
      <c r="AA104" s="343"/>
      <c r="AB104" s="343"/>
      <c r="AC104" s="343"/>
    </row>
    <row r="105" spans="1:68" x14ac:dyDescent="0.2">
      <c r="A105" s="351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2"/>
      <c r="P105" s="354" t="s">
        <v>72</v>
      </c>
      <c r="Q105" s="355"/>
      <c r="R105" s="355"/>
      <c r="S105" s="355"/>
      <c r="T105" s="355"/>
      <c r="U105" s="355"/>
      <c r="V105" s="356"/>
      <c r="W105" s="37" t="s">
        <v>73</v>
      </c>
      <c r="X105" s="342">
        <f>IFERROR(SUMPRODUCT(X96:X103*H96:H103),"0")</f>
        <v>1008</v>
      </c>
      <c r="Y105" s="342">
        <f>IFERROR(SUMPRODUCT(Y96:Y103*H96:H103),"0")</f>
        <v>1008</v>
      </c>
      <c r="Z105" s="37"/>
      <c r="AA105" s="343"/>
      <c r="AB105" s="343"/>
      <c r="AC105" s="343"/>
    </row>
    <row r="106" spans="1:68" ht="16.5" customHeight="1" x14ac:dyDescent="0.25">
      <c r="A106" s="371" t="s">
        <v>182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34"/>
      <c r="AB106" s="334"/>
      <c r="AC106" s="334"/>
    </row>
    <row r="107" spans="1:68" ht="14.25" customHeight="1" x14ac:dyDescent="0.25">
      <c r="A107" s="357" t="s">
        <v>126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35"/>
      <c r="AB107" s="335"/>
      <c r="AC107" s="335"/>
    </row>
    <row r="108" spans="1:68" ht="27" customHeight="1" x14ac:dyDescent="0.25">
      <c r="A108" s="54" t="s">
        <v>183</v>
      </c>
      <c r="B108" s="54" t="s">
        <v>184</v>
      </c>
      <c r="C108" s="31">
        <v>4301136042</v>
      </c>
      <c r="D108" s="358">
        <v>4607025784012</v>
      </c>
      <c r="E108" s="359"/>
      <c r="F108" s="339">
        <v>0.09</v>
      </c>
      <c r="G108" s="32">
        <v>24</v>
      </c>
      <c r="H108" s="339">
        <v>2.16</v>
      </c>
      <c r="I108" s="339">
        <v>2.4912000000000001</v>
      </c>
      <c r="J108" s="32">
        <v>126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5"/>
      <c r="R108" s="345"/>
      <c r="S108" s="345"/>
      <c r="T108" s="346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IFERROR(IF(X108="","",X108*0.00936),"")</f>
        <v>0</v>
      </c>
      <c r="AA108" s="56"/>
      <c r="AB108" s="57"/>
      <c r="AC108" s="146" t="s">
        <v>185</v>
      </c>
      <c r="AG108" s="67"/>
      <c r="AJ108" s="71" t="s">
        <v>71</v>
      </c>
      <c r="AK108" s="71">
        <v>1</v>
      </c>
      <c r="BB108" s="147" t="s">
        <v>81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186</v>
      </c>
      <c r="B109" s="54" t="s">
        <v>187</v>
      </c>
      <c r="C109" s="31">
        <v>4301136077</v>
      </c>
      <c r="D109" s="358">
        <v>4607025784319</v>
      </c>
      <c r="E109" s="359"/>
      <c r="F109" s="339">
        <v>0.36</v>
      </c>
      <c r="G109" s="32">
        <v>10</v>
      </c>
      <c r="H109" s="339">
        <v>3.6</v>
      </c>
      <c r="I109" s="339">
        <v>4.2439999999999998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28</v>
      </c>
      <c r="Y109" s="341">
        <f>IFERROR(IF(X109="","",X109),"")</f>
        <v>28</v>
      </c>
      <c r="Z109" s="36">
        <f>IFERROR(IF(X109="","",X109*0.01788),"")</f>
        <v>0.50063999999999997</v>
      </c>
      <c r="AA109" s="56"/>
      <c r="AB109" s="57"/>
      <c r="AC109" s="148" t="s">
        <v>150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118.83199999999999</v>
      </c>
      <c r="BN109" s="67">
        <f>IFERROR(Y109*I109,"0")</f>
        <v>118.83199999999999</v>
      </c>
      <c r="BO109" s="67">
        <f>IFERROR(X109/J109,"0")</f>
        <v>0.4</v>
      </c>
      <c r="BP109" s="67">
        <f>IFERROR(Y109/J109,"0")</f>
        <v>0.4</v>
      </c>
    </row>
    <row r="110" spans="1:68" ht="16.5" customHeight="1" x14ac:dyDescent="0.25">
      <c r="A110" s="54" t="s">
        <v>188</v>
      </c>
      <c r="B110" s="54" t="s">
        <v>189</v>
      </c>
      <c r="C110" s="31">
        <v>4301136039</v>
      </c>
      <c r="D110" s="358">
        <v>4607111035370</v>
      </c>
      <c r="E110" s="359"/>
      <c r="F110" s="339">
        <v>0.14000000000000001</v>
      </c>
      <c r="G110" s="32">
        <v>22</v>
      </c>
      <c r="H110" s="339">
        <v>3.08</v>
      </c>
      <c r="I110" s="339">
        <v>3.464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12</v>
      </c>
      <c r="Y110" s="341">
        <f>IFERROR(IF(X110="","",X110),"")</f>
        <v>12</v>
      </c>
      <c r="Z110" s="36">
        <f>IFERROR(IF(X110="","",X110*0.0155),"")</f>
        <v>0.186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41.567999999999998</v>
      </c>
      <c r="BN110" s="67">
        <f>IFERROR(Y110*I110,"0")</f>
        <v>41.567999999999998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50"/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2"/>
      <c r="P111" s="354" t="s">
        <v>72</v>
      </c>
      <c r="Q111" s="355"/>
      <c r="R111" s="355"/>
      <c r="S111" s="355"/>
      <c r="T111" s="355"/>
      <c r="U111" s="355"/>
      <c r="V111" s="356"/>
      <c r="W111" s="37" t="s">
        <v>69</v>
      </c>
      <c r="X111" s="342">
        <f>IFERROR(SUM(X108:X110),"0")</f>
        <v>40</v>
      </c>
      <c r="Y111" s="342">
        <f>IFERROR(SUM(Y108:Y110),"0")</f>
        <v>40</v>
      </c>
      <c r="Z111" s="342">
        <f>IFERROR(IF(Z108="",0,Z108),"0")+IFERROR(IF(Z109="",0,Z109),"0")+IFERROR(IF(Z110="",0,Z110),"0")</f>
        <v>0.68663999999999992</v>
      </c>
      <c r="AA111" s="343"/>
      <c r="AB111" s="343"/>
      <c r="AC111" s="343"/>
    </row>
    <row r="112" spans="1:68" x14ac:dyDescent="0.2">
      <c r="A112" s="351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2"/>
      <c r="P112" s="354" t="s">
        <v>72</v>
      </c>
      <c r="Q112" s="355"/>
      <c r="R112" s="355"/>
      <c r="S112" s="355"/>
      <c r="T112" s="355"/>
      <c r="U112" s="355"/>
      <c r="V112" s="356"/>
      <c r="W112" s="37" t="s">
        <v>73</v>
      </c>
      <c r="X112" s="342">
        <f>IFERROR(SUMPRODUCT(X108:X110*H108:H110),"0")</f>
        <v>137.76</v>
      </c>
      <c r="Y112" s="342">
        <f>IFERROR(SUMPRODUCT(Y108:Y110*H108:H110),"0")</f>
        <v>137.76</v>
      </c>
      <c r="Z112" s="37"/>
      <c r="AA112" s="343"/>
      <c r="AB112" s="343"/>
      <c r="AC112" s="343"/>
    </row>
    <row r="113" spans="1:68" ht="16.5" customHeight="1" x14ac:dyDescent="0.25">
      <c r="A113" s="371" t="s">
        <v>191</v>
      </c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51"/>
      <c r="P113" s="351"/>
      <c r="Q113" s="351"/>
      <c r="R113" s="351"/>
      <c r="S113" s="351"/>
      <c r="T113" s="351"/>
      <c r="U113" s="351"/>
      <c r="V113" s="351"/>
      <c r="W113" s="351"/>
      <c r="X113" s="351"/>
      <c r="Y113" s="351"/>
      <c r="Z113" s="351"/>
      <c r="AA113" s="334"/>
      <c r="AB113" s="334"/>
      <c r="AC113" s="334"/>
    </row>
    <row r="114" spans="1:68" ht="14.25" customHeight="1" x14ac:dyDescent="0.25">
      <c r="A114" s="357" t="s">
        <v>63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35"/>
      <c r="AB114" s="335"/>
      <c r="AC114" s="335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58">
        <v>4620207491157</v>
      </c>
      <c r="E115" s="359"/>
      <c r="F115" s="339">
        <v>0.7</v>
      </c>
      <c r="G115" s="32">
        <v>10</v>
      </c>
      <c r="H115" s="339">
        <v>7</v>
      </c>
      <c r="I115" s="339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5"/>
      <c r="R115" s="345"/>
      <c r="S115" s="345"/>
      <c r="T115" s="346"/>
      <c r="U115" s="34"/>
      <c r="V115" s="34"/>
      <c r="W115" s="35" t="s">
        <v>69</v>
      </c>
      <c r="X115" s="340">
        <v>0</v>
      </c>
      <c r="Y115" s="341">
        <f t="shared" ref="Y115:Y120" si="11">IFERROR(IF(X115="","",X115),"")</f>
        <v>0</v>
      </c>
      <c r="Z115" s="36">
        <f t="shared" ref="Z115:Z120" si="12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3">IFERROR(X115*I115,"0")</f>
        <v>0</v>
      </c>
      <c r="BN115" s="67">
        <f t="shared" ref="BN115:BN120" si="14">IFERROR(Y115*I115,"0")</f>
        <v>0</v>
      </c>
      <c r="BO115" s="67">
        <f t="shared" ref="BO115:BO120" si="15">IFERROR(X115/J115,"0")</f>
        <v>0</v>
      </c>
      <c r="BP115" s="67">
        <f t="shared" ref="BP115:BP120" si="16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58">
        <v>4607111039262</v>
      </c>
      <c r="E116" s="359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36</v>
      </c>
      <c r="Y116" s="341">
        <f t="shared" si="11"/>
        <v>36</v>
      </c>
      <c r="Z116" s="36">
        <f t="shared" si="12"/>
        <v>0.55800000000000005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3"/>
        <v>241.90559999999999</v>
      </c>
      <c r="BN116" s="67">
        <f t="shared" si="14"/>
        <v>241.90559999999999</v>
      </c>
      <c r="BO116" s="67">
        <f t="shared" si="15"/>
        <v>0.42857142857142855</v>
      </c>
      <c r="BP116" s="67">
        <f t="shared" si="16"/>
        <v>0.42857142857142855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58">
        <v>4607111039248</v>
      </c>
      <c r="E117" s="359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36</v>
      </c>
      <c r="Y117" s="341">
        <f t="shared" si="11"/>
        <v>36</v>
      </c>
      <c r="Z117" s="36">
        <f t="shared" si="12"/>
        <v>0.55800000000000005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3"/>
        <v>262.8</v>
      </c>
      <c r="BN117" s="67">
        <f t="shared" si="14"/>
        <v>262.8</v>
      </c>
      <c r="BO117" s="67">
        <f t="shared" si="15"/>
        <v>0.42857142857142855</v>
      </c>
      <c r="BP117" s="67">
        <f t="shared" si="16"/>
        <v>0.42857142857142855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58">
        <v>4607111034144</v>
      </c>
      <c r="E118" s="359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58">
        <v>4607111039293</v>
      </c>
      <c r="E119" s="359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12</v>
      </c>
      <c r="Y119" s="341">
        <f t="shared" si="11"/>
        <v>12</v>
      </c>
      <c r="Z119" s="36">
        <f t="shared" si="12"/>
        <v>0.186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80.635199999999998</v>
      </c>
      <c r="BN119" s="67">
        <f t="shared" si="14"/>
        <v>80.635199999999998</v>
      </c>
      <c r="BO119" s="67">
        <f t="shared" si="15"/>
        <v>0.14285714285714285</v>
      </c>
      <c r="BP119" s="67">
        <f t="shared" si="16"/>
        <v>0.14285714285714285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58">
        <v>4607111039279</v>
      </c>
      <c r="E120" s="359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84</v>
      </c>
      <c r="Y120" s="341">
        <f t="shared" si="11"/>
        <v>84</v>
      </c>
      <c r="Z120" s="36">
        <f t="shared" si="12"/>
        <v>1.302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613.19999999999993</v>
      </c>
      <c r="BN120" s="67">
        <f t="shared" si="14"/>
        <v>613.19999999999993</v>
      </c>
      <c r="BO120" s="67">
        <f t="shared" si="15"/>
        <v>1</v>
      </c>
      <c r="BP120" s="67">
        <f t="shared" si="16"/>
        <v>1</v>
      </c>
    </row>
    <row r="121" spans="1:68" x14ac:dyDescent="0.2">
      <c r="A121" s="350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2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IFERROR(SUM(X115:X120),"0")</f>
        <v>168</v>
      </c>
      <c r="Y121" s="342">
        <f>IFERROR(SUM(Y115:Y120),"0")</f>
        <v>168</v>
      </c>
      <c r="Z121" s="342">
        <f>IFERROR(IF(Z115="",0,Z115),"0")+IFERROR(IF(Z116="",0,Z116),"0")+IFERROR(IF(Z117="",0,Z117),"0")+IFERROR(IF(Z118="",0,Z118),"0")+IFERROR(IF(Z119="",0,Z119),"0")+IFERROR(IF(Z120="",0,Z120),"0")</f>
        <v>2.6040000000000001</v>
      </c>
      <c r="AA121" s="343"/>
      <c r="AB121" s="343"/>
      <c r="AC121" s="343"/>
    </row>
    <row r="122" spans="1:68" x14ac:dyDescent="0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2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IFERROR(SUMPRODUCT(X115:X120*H115:H120),"0")</f>
        <v>1147.2</v>
      </c>
      <c r="Y122" s="342">
        <f>IFERROR(SUMPRODUCT(Y115:Y120*H115:H120),"0")</f>
        <v>1147.2</v>
      </c>
      <c r="Z122" s="37"/>
      <c r="AA122" s="343"/>
      <c r="AB122" s="343"/>
      <c r="AC122" s="343"/>
    </row>
    <row r="123" spans="1:68" ht="14.25" customHeight="1" x14ac:dyDescent="0.25">
      <c r="A123" s="357" t="s">
        <v>132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35"/>
      <c r="AB123" s="335"/>
      <c r="AC123" s="335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58">
        <v>4620207490983</v>
      </c>
      <c r="E124" s="359"/>
      <c r="F124" s="339">
        <v>0.22</v>
      </c>
      <c r="G124" s="32">
        <v>12</v>
      </c>
      <c r="H124" s="339">
        <v>2.64</v>
      </c>
      <c r="I124" s="339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5"/>
      <c r="R124" s="345"/>
      <c r="S124" s="345"/>
      <c r="T124" s="346"/>
      <c r="U124" s="34"/>
      <c r="V124" s="34"/>
      <c r="W124" s="35" t="s">
        <v>69</v>
      </c>
      <c r="X124" s="340">
        <v>14</v>
      </c>
      <c r="Y124" s="341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46.810400000000001</v>
      </c>
      <c r="BN124" s="67">
        <f>IFERROR(Y124*I124,"0")</f>
        <v>46.810400000000001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50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2"/>
      <c r="P125" s="354" t="s">
        <v>72</v>
      </c>
      <c r="Q125" s="355"/>
      <c r="R125" s="355"/>
      <c r="S125" s="355"/>
      <c r="T125" s="355"/>
      <c r="U125" s="355"/>
      <c r="V125" s="356"/>
      <c r="W125" s="37" t="s">
        <v>69</v>
      </c>
      <c r="X125" s="342">
        <f>IFERROR(SUM(X124:X124),"0")</f>
        <v>14</v>
      </c>
      <c r="Y125" s="342">
        <f>IFERROR(SUM(Y124:Y124),"0")</f>
        <v>14</v>
      </c>
      <c r="Z125" s="342">
        <f>IFERROR(IF(Z124="",0,Z124),"0")</f>
        <v>0.25031999999999999</v>
      </c>
      <c r="AA125" s="343"/>
      <c r="AB125" s="343"/>
      <c r="AC125" s="343"/>
    </row>
    <row r="126" spans="1:68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2"/>
      <c r="P126" s="354" t="s">
        <v>72</v>
      </c>
      <c r="Q126" s="355"/>
      <c r="R126" s="355"/>
      <c r="S126" s="355"/>
      <c r="T126" s="355"/>
      <c r="U126" s="355"/>
      <c r="V126" s="356"/>
      <c r="W126" s="37" t="s">
        <v>73</v>
      </c>
      <c r="X126" s="342">
        <f>IFERROR(SUMPRODUCT(X124:X124*H124:H124),"0")</f>
        <v>36.96</v>
      </c>
      <c r="Y126" s="342">
        <f>IFERROR(SUMPRODUCT(Y124:Y124*H124:H124),"0")</f>
        <v>36.96</v>
      </c>
      <c r="Z126" s="37"/>
      <c r="AA126" s="343"/>
      <c r="AB126" s="343"/>
      <c r="AC126" s="343"/>
    </row>
    <row r="127" spans="1:68" ht="16.5" customHeight="1" x14ac:dyDescent="0.25">
      <c r="A127" s="371" t="s">
        <v>208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34"/>
      <c r="AB127" s="334"/>
      <c r="AC127" s="334"/>
    </row>
    <row r="128" spans="1:68" ht="14.25" customHeight="1" x14ac:dyDescent="0.25">
      <c r="A128" s="357" t="s">
        <v>132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  <c r="AA128" s="335"/>
      <c r="AB128" s="335"/>
      <c r="AC128" s="335"/>
    </row>
    <row r="129" spans="1:68" ht="27" customHeight="1" x14ac:dyDescent="0.25">
      <c r="A129" s="54" t="s">
        <v>209</v>
      </c>
      <c r="B129" s="54" t="s">
        <v>210</v>
      </c>
      <c r="C129" s="31">
        <v>4301135533</v>
      </c>
      <c r="D129" s="358">
        <v>4607111034014</v>
      </c>
      <c r="E129" s="359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5"/>
      <c r="R129" s="345"/>
      <c r="S129" s="345"/>
      <c r="T129" s="346"/>
      <c r="U129" s="34"/>
      <c r="V129" s="34"/>
      <c r="W129" s="35" t="s">
        <v>69</v>
      </c>
      <c r="X129" s="340">
        <v>0</v>
      </c>
      <c r="Y129" s="341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58">
        <v>4607111033994</v>
      </c>
      <c r="E130" s="359"/>
      <c r="F130" s="339">
        <v>0.25</v>
      </c>
      <c r="G130" s="32">
        <v>12</v>
      </c>
      <c r="H130" s="339">
        <v>3</v>
      </c>
      <c r="I130" s="33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5"/>
      <c r="R130" s="345"/>
      <c r="S130" s="345"/>
      <c r="T130" s="346"/>
      <c r="U130" s="34"/>
      <c r="V130" s="34"/>
      <c r="W130" s="35" t="s">
        <v>69</v>
      </c>
      <c r="X130" s="340">
        <v>84</v>
      </c>
      <c r="Y130" s="341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8" t="s">
        <v>150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50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2"/>
      <c r="P131" s="354" t="s">
        <v>72</v>
      </c>
      <c r="Q131" s="355"/>
      <c r="R131" s="355"/>
      <c r="S131" s="355"/>
      <c r="T131" s="355"/>
      <c r="U131" s="355"/>
      <c r="V131" s="356"/>
      <c r="W131" s="37" t="s">
        <v>69</v>
      </c>
      <c r="X131" s="342">
        <f>IFERROR(SUM(X129:X130),"0")</f>
        <v>84</v>
      </c>
      <c r="Y131" s="342">
        <f>IFERROR(SUM(Y129:Y130),"0")</f>
        <v>84</v>
      </c>
      <c r="Z131" s="342">
        <f>IFERROR(IF(Z129="",0,Z129),"0")+IFERROR(IF(Z130="",0,Z130),"0")</f>
        <v>1.5019199999999999</v>
      </c>
      <c r="AA131" s="343"/>
      <c r="AB131" s="343"/>
      <c r="AC131" s="343"/>
    </row>
    <row r="132" spans="1:68" x14ac:dyDescent="0.2">
      <c r="A132" s="351"/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2"/>
      <c r="P132" s="354" t="s">
        <v>72</v>
      </c>
      <c r="Q132" s="355"/>
      <c r="R132" s="355"/>
      <c r="S132" s="355"/>
      <c r="T132" s="355"/>
      <c r="U132" s="355"/>
      <c r="V132" s="356"/>
      <c r="W132" s="37" t="s">
        <v>73</v>
      </c>
      <c r="X132" s="342">
        <f>IFERROR(SUMPRODUCT(X129:X130*H129:H130),"0")</f>
        <v>252</v>
      </c>
      <c r="Y132" s="342">
        <f>IFERROR(SUMPRODUCT(Y129:Y130*H129:H130),"0")</f>
        <v>252</v>
      </c>
      <c r="Z132" s="37"/>
      <c r="AA132" s="343"/>
      <c r="AB132" s="343"/>
      <c r="AC132" s="343"/>
    </row>
    <row r="133" spans="1:68" ht="16.5" customHeight="1" x14ac:dyDescent="0.25">
      <c r="A133" s="371" t="s">
        <v>214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34"/>
      <c r="AB133" s="334"/>
      <c r="AC133" s="334"/>
    </row>
    <row r="134" spans="1:68" ht="14.25" customHeight="1" x14ac:dyDescent="0.25">
      <c r="A134" s="357" t="s">
        <v>132</v>
      </c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  <c r="AA134" s="335"/>
      <c r="AB134" s="335"/>
      <c r="AC134" s="335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58">
        <v>4607111036414</v>
      </c>
      <c r="E135" s="359"/>
      <c r="F135" s="339">
        <v>0.25</v>
      </c>
      <c r="G135" s="32">
        <v>12</v>
      </c>
      <c r="H135" s="339">
        <v>3</v>
      </c>
      <c r="I135" s="339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5"/>
      <c r="R135" s="345"/>
      <c r="S135" s="345"/>
      <c r="T135" s="346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4301135311</v>
      </c>
      <c r="D136" s="358">
        <v>4607111039095</v>
      </c>
      <c r="E136" s="359"/>
      <c r="F136" s="339">
        <v>0.25</v>
      </c>
      <c r="G136" s="32">
        <v>12</v>
      </c>
      <c r="H136" s="339">
        <v>3</v>
      </c>
      <c r="I136" s="339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5"/>
      <c r="R136" s="345"/>
      <c r="S136" s="345"/>
      <c r="T136" s="346"/>
      <c r="U136" s="34"/>
      <c r="V136" s="34"/>
      <c r="W136" s="35" t="s">
        <v>69</v>
      </c>
      <c r="X136" s="340">
        <v>14</v>
      </c>
      <c r="Y136" s="34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52.472000000000001</v>
      </c>
      <c r="BN136" s="67">
        <f>IFERROR(Y136*I136,"0")</f>
        <v>52.472000000000001</v>
      </c>
      <c r="BO136" s="67">
        <f>IFERROR(X136/J136,"0")</f>
        <v>0.2</v>
      </c>
      <c r="BP136" s="67">
        <f>IFERROR(Y136/J136,"0")</f>
        <v>0.2</v>
      </c>
    </row>
    <row r="137" spans="1:68" ht="16.5" customHeight="1" x14ac:dyDescent="0.25">
      <c r="A137" s="54" t="s">
        <v>221</v>
      </c>
      <c r="B137" s="54" t="s">
        <v>222</v>
      </c>
      <c r="C137" s="31">
        <v>4301135534</v>
      </c>
      <c r="D137" s="358">
        <v>4607111034199</v>
      </c>
      <c r="E137" s="359"/>
      <c r="F137" s="339">
        <v>0.25</v>
      </c>
      <c r="G137" s="32">
        <v>12</v>
      </c>
      <c r="H137" s="339">
        <v>3</v>
      </c>
      <c r="I137" s="339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28</v>
      </c>
      <c r="Y137" s="34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103.70079999999999</v>
      </c>
      <c r="BN137" s="67">
        <f>IFERROR(Y137*I137,"0")</f>
        <v>103.70079999999999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2"/>
      <c r="P138" s="354" t="s">
        <v>72</v>
      </c>
      <c r="Q138" s="355"/>
      <c r="R138" s="355"/>
      <c r="S138" s="355"/>
      <c r="T138" s="355"/>
      <c r="U138" s="355"/>
      <c r="V138" s="356"/>
      <c r="W138" s="37" t="s">
        <v>69</v>
      </c>
      <c r="X138" s="342">
        <f>IFERROR(SUM(X135:X137),"0")</f>
        <v>42</v>
      </c>
      <c r="Y138" s="342">
        <f>IFERROR(SUM(Y135:Y137),"0")</f>
        <v>42</v>
      </c>
      <c r="Z138" s="342">
        <f>IFERROR(IF(Z135="",0,Z135),"0")+IFERROR(IF(Z136="",0,Z136),"0")+IFERROR(IF(Z137="",0,Z137),"0")</f>
        <v>0.75095999999999996</v>
      </c>
      <c r="AA138" s="343"/>
      <c r="AB138" s="343"/>
      <c r="AC138" s="343"/>
    </row>
    <row r="139" spans="1:68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2"/>
      <c r="P139" s="354" t="s">
        <v>72</v>
      </c>
      <c r="Q139" s="355"/>
      <c r="R139" s="355"/>
      <c r="S139" s="355"/>
      <c r="T139" s="355"/>
      <c r="U139" s="355"/>
      <c r="V139" s="356"/>
      <c r="W139" s="37" t="s">
        <v>73</v>
      </c>
      <c r="X139" s="342">
        <f>IFERROR(SUMPRODUCT(X135:X137*H135:H137),"0")</f>
        <v>126</v>
      </c>
      <c r="Y139" s="342">
        <f>IFERROR(SUMPRODUCT(Y135:Y137*H135:H137),"0")</f>
        <v>126</v>
      </c>
      <c r="Z139" s="37"/>
      <c r="AA139" s="343"/>
      <c r="AB139" s="343"/>
      <c r="AC139" s="343"/>
    </row>
    <row r="140" spans="1:68" ht="16.5" customHeight="1" x14ac:dyDescent="0.25">
      <c r="A140" s="371" t="s">
        <v>224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  <c r="AA140" s="334"/>
      <c r="AB140" s="334"/>
      <c r="AC140" s="334"/>
    </row>
    <row r="141" spans="1:68" ht="14.25" customHeight="1" x14ac:dyDescent="0.25">
      <c r="A141" s="357" t="s">
        <v>132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35"/>
      <c r="AB141" s="335"/>
      <c r="AC141" s="335"/>
    </row>
    <row r="142" spans="1:68" ht="27" customHeight="1" x14ac:dyDescent="0.25">
      <c r="A142" s="54" t="s">
        <v>225</v>
      </c>
      <c r="B142" s="54" t="s">
        <v>226</v>
      </c>
      <c r="C142" s="31">
        <v>4301135601</v>
      </c>
      <c r="D142" s="358">
        <v>4607111034380</v>
      </c>
      <c r="E142" s="359"/>
      <c r="F142" s="339">
        <v>0.25</v>
      </c>
      <c r="G142" s="32">
        <v>12</v>
      </c>
      <c r="H142" s="339">
        <v>3</v>
      </c>
      <c r="I142" s="339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45"/>
      <c r="R142" s="345"/>
      <c r="S142" s="345"/>
      <c r="T142" s="346"/>
      <c r="U142" s="34"/>
      <c r="V142" s="34"/>
      <c r="W142" s="35" t="s">
        <v>69</v>
      </c>
      <c r="X142" s="340">
        <v>0</v>
      </c>
      <c r="Y142" s="341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211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227</v>
      </c>
      <c r="B143" s="54" t="s">
        <v>228</v>
      </c>
      <c r="C143" s="31">
        <v>4301135275</v>
      </c>
      <c r="D143" s="358">
        <v>4607111034380</v>
      </c>
      <c r="E143" s="359"/>
      <c r="F143" s="339">
        <v>0.25</v>
      </c>
      <c r="G143" s="32">
        <v>12</v>
      </c>
      <c r="H143" s="339">
        <v>3</v>
      </c>
      <c r="I143" s="339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42</v>
      </c>
      <c r="Y143" s="341">
        <f>IFERROR(IF(X143="","",X143),"")</f>
        <v>42</v>
      </c>
      <c r="Z143" s="36">
        <f>IFERROR(IF(X143="","",X143*0.01788),"")</f>
        <v>0.75095999999999996</v>
      </c>
      <c r="AA143" s="56"/>
      <c r="AB143" s="57"/>
      <c r="AC143" s="178" t="s">
        <v>229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137.76</v>
      </c>
      <c r="BN143" s="67">
        <f>IFERROR(Y143*I143,"0")</f>
        <v>137.76</v>
      </c>
      <c r="BO143" s="67">
        <f>IFERROR(X143/J143,"0")</f>
        <v>0.6</v>
      </c>
      <c r="BP143" s="67">
        <f>IFERROR(Y143/J143,"0")</f>
        <v>0.6</v>
      </c>
    </row>
    <row r="144" spans="1:68" ht="27" customHeight="1" x14ac:dyDescent="0.25">
      <c r="A144" s="54" t="s">
        <v>230</v>
      </c>
      <c r="B144" s="54" t="s">
        <v>231</v>
      </c>
      <c r="C144" s="31">
        <v>4301135277</v>
      </c>
      <c r="D144" s="358">
        <v>4607111034397</v>
      </c>
      <c r="E144" s="359"/>
      <c r="F144" s="339">
        <v>0.25</v>
      </c>
      <c r="G144" s="32">
        <v>12</v>
      </c>
      <c r="H144" s="339">
        <v>3</v>
      </c>
      <c r="I144" s="339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45"/>
      <c r="R144" s="345"/>
      <c r="S144" s="345"/>
      <c r="T144" s="346"/>
      <c r="U144" s="34"/>
      <c r="V144" s="34"/>
      <c r="W144" s="35" t="s">
        <v>69</v>
      </c>
      <c r="X144" s="340">
        <v>42</v>
      </c>
      <c r="Y144" s="341">
        <f>IFERROR(IF(X144="","",X144),"")</f>
        <v>42</v>
      </c>
      <c r="Z144" s="36">
        <f>IFERROR(IF(X144="","",X144*0.01788),"")</f>
        <v>0.75095999999999996</v>
      </c>
      <c r="AA144" s="56"/>
      <c r="AB144" s="57"/>
      <c r="AC144" s="180" t="s">
        <v>211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137.76</v>
      </c>
      <c r="BN144" s="67">
        <f>IFERROR(Y144*I144,"0")</f>
        <v>137.76</v>
      </c>
      <c r="BO144" s="67">
        <f>IFERROR(X144/J144,"0")</f>
        <v>0.6</v>
      </c>
      <c r="BP144" s="67">
        <f>IFERROR(Y144/J144,"0")</f>
        <v>0.6</v>
      </c>
    </row>
    <row r="145" spans="1:68" x14ac:dyDescent="0.2">
      <c r="A145" s="350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52"/>
      <c r="P145" s="354" t="s">
        <v>72</v>
      </c>
      <c r="Q145" s="355"/>
      <c r="R145" s="355"/>
      <c r="S145" s="355"/>
      <c r="T145" s="355"/>
      <c r="U145" s="355"/>
      <c r="V145" s="356"/>
      <c r="W145" s="37" t="s">
        <v>69</v>
      </c>
      <c r="X145" s="342">
        <f>IFERROR(SUM(X142:X144),"0")</f>
        <v>84</v>
      </c>
      <c r="Y145" s="342">
        <f>IFERROR(SUM(Y142:Y144),"0")</f>
        <v>84</v>
      </c>
      <c r="Z145" s="342">
        <f>IFERROR(IF(Z142="",0,Z142),"0")+IFERROR(IF(Z143="",0,Z143),"0")+IFERROR(IF(Z144="",0,Z144),"0")</f>
        <v>1.5019199999999999</v>
      </c>
      <c r="AA145" s="343"/>
      <c r="AB145" s="343"/>
      <c r="AC145" s="343"/>
    </row>
    <row r="146" spans="1:68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54" t="s">
        <v>72</v>
      </c>
      <c r="Q146" s="355"/>
      <c r="R146" s="355"/>
      <c r="S146" s="355"/>
      <c r="T146" s="355"/>
      <c r="U146" s="355"/>
      <c r="V146" s="356"/>
      <c r="W146" s="37" t="s">
        <v>73</v>
      </c>
      <c r="X146" s="342">
        <f>IFERROR(SUMPRODUCT(X142:X144*H142:H144),"0")</f>
        <v>252</v>
      </c>
      <c r="Y146" s="342">
        <f>IFERROR(SUMPRODUCT(Y142:Y144*H142:H144),"0")</f>
        <v>252</v>
      </c>
      <c r="Z146" s="37"/>
      <c r="AA146" s="343"/>
      <c r="AB146" s="343"/>
      <c r="AC146" s="343"/>
    </row>
    <row r="147" spans="1:68" ht="16.5" customHeight="1" x14ac:dyDescent="0.25">
      <c r="A147" s="371" t="s">
        <v>232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34"/>
      <c r="AB147" s="334"/>
      <c r="AC147" s="334"/>
    </row>
    <row r="148" spans="1:68" ht="14.25" customHeight="1" x14ac:dyDescent="0.25">
      <c r="A148" s="357" t="s">
        <v>132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35"/>
      <c r="AB148" s="335"/>
      <c r="AC148" s="335"/>
    </row>
    <row r="149" spans="1:68" ht="27" customHeight="1" x14ac:dyDescent="0.25">
      <c r="A149" s="54" t="s">
        <v>233</v>
      </c>
      <c r="B149" s="54" t="s">
        <v>234</v>
      </c>
      <c r="C149" s="31">
        <v>4301135570</v>
      </c>
      <c r="D149" s="358">
        <v>4607111035806</v>
      </c>
      <c r="E149" s="359"/>
      <c r="F149" s="339">
        <v>0.25</v>
      </c>
      <c r="G149" s="32">
        <v>12</v>
      </c>
      <c r="H149" s="339">
        <v>3</v>
      </c>
      <c r="I149" s="339">
        <v>3.7035999999999998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45"/>
      <c r="R149" s="345"/>
      <c r="S149" s="345"/>
      <c r="T149" s="346"/>
      <c r="U149" s="34"/>
      <c r="V149" s="34"/>
      <c r="W149" s="35" t="s">
        <v>69</v>
      </c>
      <c r="X149" s="340">
        <v>14</v>
      </c>
      <c r="Y149" s="341">
        <f>IFERROR(IF(X149="","",X149),"")</f>
        <v>14</v>
      </c>
      <c r="Z149" s="36">
        <f>IFERROR(IF(X149="","",X149*0.01788),"")</f>
        <v>0.25031999999999999</v>
      </c>
      <c r="AA149" s="56"/>
      <c r="AB149" s="57"/>
      <c r="AC149" s="182" t="s">
        <v>235</v>
      </c>
      <c r="AG149" s="67"/>
      <c r="AJ149" s="71" t="s">
        <v>71</v>
      </c>
      <c r="AK149" s="71">
        <v>1</v>
      </c>
      <c r="BB149" s="183" t="s">
        <v>81</v>
      </c>
      <c r="BM149" s="67">
        <f>IFERROR(X149*I149,"0")</f>
        <v>51.850399999999993</v>
      </c>
      <c r="BN149" s="67">
        <f>IFERROR(Y149*I149,"0")</f>
        <v>51.850399999999993</v>
      </c>
      <c r="BO149" s="67">
        <f>IFERROR(X149/J149,"0")</f>
        <v>0.2</v>
      </c>
      <c r="BP149" s="67">
        <f>IFERROR(Y149/J149,"0")</f>
        <v>0.2</v>
      </c>
    </row>
    <row r="150" spans="1:68" x14ac:dyDescent="0.2">
      <c r="A150" s="350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52"/>
      <c r="P150" s="354" t="s">
        <v>72</v>
      </c>
      <c r="Q150" s="355"/>
      <c r="R150" s="355"/>
      <c r="S150" s="355"/>
      <c r="T150" s="355"/>
      <c r="U150" s="355"/>
      <c r="V150" s="356"/>
      <c r="W150" s="37" t="s">
        <v>69</v>
      </c>
      <c r="X150" s="342">
        <f>IFERROR(SUM(X149:X149),"0")</f>
        <v>14</v>
      </c>
      <c r="Y150" s="342">
        <f>IFERROR(SUM(Y149:Y149),"0")</f>
        <v>14</v>
      </c>
      <c r="Z150" s="342">
        <f>IFERROR(IF(Z149="",0,Z149),"0")</f>
        <v>0.25031999999999999</v>
      </c>
      <c r="AA150" s="343"/>
      <c r="AB150" s="343"/>
      <c r="AC150" s="343"/>
    </row>
    <row r="151" spans="1:68" x14ac:dyDescent="0.2">
      <c r="A151" s="351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54" t="s">
        <v>72</v>
      </c>
      <c r="Q151" s="355"/>
      <c r="R151" s="355"/>
      <c r="S151" s="355"/>
      <c r="T151" s="355"/>
      <c r="U151" s="355"/>
      <c r="V151" s="356"/>
      <c r="W151" s="37" t="s">
        <v>73</v>
      </c>
      <c r="X151" s="342">
        <f>IFERROR(SUMPRODUCT(X149:X149*H149:H149),"0")</f>
        <v>42</v>
      </c>
      <c r="Y151" s="342">
        <f>IFERROR(SUMPRODUCT(Y149:Y149*H149:H149),"0")</f>
        <v>42</v>
      </c>
      <c r="Z151" s="37"/>
      <c r="AA151" s="343"/>
      <c r="AB151" s="343"/>
      <c r="AC151" s="343"/>
    </row>
    <row r="152" spans="1:68" ht="16.5" customHeight="1" x14ac:dyDescent="0.25">
      <c r="A152" s="371" t="s">
        <v>236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34"/>
      <c r="AB152" s="334"/>
      <c r="AC152" s="334"/>
    </row>
    <row r="153" spans="1:68" ht="14.25" customHeight="1" x14ac:dyDescent="0.25">
      <c r="A153" s="357" t="s">
        <v>132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35"/>
      <c r="AB153" s="335"/>
      <c r="AC153" s="335"/>
    </row>
    <row r="154" spans="1:68" ht="16.5" customHeight="1" x14ac:dyDescent="0.25">
      <c r="A154" s="54" t="s">
        <v>237</v>
      </c>
      <c r="B154" s="54" t="s">
        <v>238</v>
      </c>
      <c r="C154" s="31">
        <v>4301135596</v>
      </c>
      <c r="D154" s="358">
        <v>4607111039613</v>
      </c>
      <c r="E154" s="359"/>
      <c r="F154" s="339">
        <v>0.09</v>
      </c>
      <c r="G154" s="32">
        <v>30</v>
      </c>
      <c r="H154" s="339">
        <v>2.7</v>
      </c>
      <c r="I154" s="339">
        <v>3.09</v>
      </c>
      <c r="J154" s="32">
        <v>126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IFERROR(IF(X154="","",X154*0.00936),"")</f>
        <v>0</v>
      </c>
      <c r="AA154" s="56"/>
      <c r="AB154" s="57"/>
      <c r="AC154" s="184" t="s">
        <v>220</v>
      </c>
      <c r="AG154" s="67"/>
      <c r="AJ154" s="71" t="s">
        <v>71</v>
      </c>
      <c r="AK154" s="71">
        <v>1</v>
      </c>
      <c r="BB154" s="185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0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52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IFERROR(SUM(X154:X154),"0")</f>
        <v>0</v>
      </c>
      <c r="Y155" s="342">
        <f>IFERROR(SUM(Y154:Y154),"0")</f>
        <v>0</v>
      </c>
      <c r="Z155" s="342">
        <f>IFERROR(IF(Z154="",0,Z154),"0")</f>
        <v>0</v>
      </c>
      <c r="AA155" s="343"/>
      <c r="AB155" s="343"/>
      <c r="AC155" s="343"/>
    </row>
    <row r="156" spans="1:68" x14ac:dyDescent="0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IFERROR(SUMPRODUCT(X154:X154*H154:H154),"0")</f>
        <v>0</v>
      </c>
      <c r="Y156" s="342">
        <f>IFERROR(SUMPRODUCT(Y154:Y154*H154:H154),"0")</f>
        <v>0</v>
      </c>
      <c r="Z156" s="37"/>
      <c r="AA156" s="343"/>
      <c r="AB156" s="343"/>
      <c r="AC156" s="343"/>
    </row>
    <row r="157" spans="1:68" ht="16.5" customHeight="1" x14ac:dyDescent="0.25">
      <c r="A157" s="371" t="s">
        <v>239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34"/>
      <c r="AB157" s="334"/>
      <c r="AC157" s="334"/>
    </row>
    <row r="158" spans="1:68" ht="14.25" customHeight="1" x14ac:dyDescent="0.25">
      <c r="A158" s="357" t="s">
        <v>240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35"/>
      <c r="AB158" s="335"/>
      <c r="AC158" s="335"/>
    </row>
    <row r="159" spans="1:68" ht="27" customHeight="1" x14ac:dyDescent="0.25">
      <c r="A159" s="54" t="s">
        <v>241</v>
      </c>
      <c r="B159" s="54" t="s">
        <v>242</v>
      </c>
      <c r="C159" s="31">
        <v>4301135540</v>
      </c>
      <c r="D159" s="358">
        <v>4607111035646</v>
      </c>
      <c r="E159" s="359"/>
      <c r="F159" s="339">
        <v>0.2</v>
      </c>
      <c r="G159" s="32">
        <v>8</v>
      </c>
      <c r="H159" s="339">
        <v>1.6</v>
      </c>
      <c r="I159" s="339">
        <v>2.12</v>
      </c>
      <c r="J159" s="32">
        <v>72</v>
      </c>
      <c r="K159" s="32" t="s">
        <v>243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244</v>
      </c>
      <c r="AG159" s="67"/>
      <c r="AJ159" s="71" t="s">
        <v>71</v>
      </c>
      <c r="AK159" s="71">
        <v>1</v>
      </c>
      <c r="BB159" s="187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0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2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16.5" customHeight="1" x14ac:dyDescent="0.25">
      <c r="A162" s="371" t="s">
        <v>245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  <c r="AA162" s="334"/>
      <c r="AB162" s="334"/>
      <c r="AC162" s="334"/>
    </row>
    <row r="163" spans="1:68" ht="14.25" customHeight="1" x14ac:dyDescent="0.25">
      <c r="A163" s="357" t="s">
        <v>132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35"/>
      <c r="AB163" s="335"/>
      <c r="AC163" s="335"/>
    </row>
    <row r="164" spans="1:68" ht="27" customHeight="1" x14ac:dyDescent="0.25">
      <c r="A164" s="54" t="s">
        <v>246</v>
      </c>
      <c r="B164" s="54" t="s">
        <v>247</v>
      </c>
      <c r="C164" s="31">
        <v>4301135573</v>
      </c>
      <c r="D164" s="358">
        <v>4607111036568</v>
      </c>
      <c r="E164" s="359"/>
      <c r="F164" s="339">
        <v>0.28000000000000003</v>
      </c>
      <c r="G164" s="32">
        <v>6</v>
      </c>
      <c r="H164" s="339">
        <v>1.68</v>
      </c>
      <c r="I164" s="339">
        <v>2.1017999999999999</v>
      </c>
      <c r="J164" s="32">
        <v>140</v>
      </c>
      <c r="K164" s="32" t="s">
        <v>79</v>
      </c>
      <c r="L164" s="32" t="s">
        <v>67</v>
      </c>
      <c r="M164" s="33" t="s">
        <v>68</v>
      </c>
      <c r="N164" s="33"/>
      <c r="O164" s="32">
        <v>180</v>
      </c>
      <c r="P164" s="5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45"/>
      <c r="R164" s="345"/>
      <c r="S164" s="345"/>
      <c r="T164" s="346"/>
      <c r="U164" s="34"/>
      <c r="V164" s="34"/>
      <c r="W164" s="35" t="s">
        <v>69</v>
      </c>
      <c r="X164" s="340">
        <v>0</v>
      </c>
      <c r="Y164" s="341">
        <f>IFERROR(IF(X164="","",X164),"")</f>
        <v>0</v>
      </c>
      <c r="Z164" s="36">
        <f>IFERROR(IF(X164="","",X164*0.00941),"")</f>
        <v>0</v>
      </c>
      <c r="AA164" s="56"/>
      <c r="AB164" s="57"/>
      <c r="AC164" s="188" t="s">
        <v>248</v>
      </c>
      <c r="AG164" s="67"/>
      <c r="AJ164" s="71" t="s">
        <v>71</v>
      </c>
      <c r="AK164" s="71">
        <v>1</v>
      </c>
      <c r="BB164" s="18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2"/>
      <c r="P165" s="354" t="s">
        <v>72</v>
      </c>
      <c r="Q165" s="355"/>
      <c r="R165" s="355"/>
      <c r="S165" s="355"/>
      <c r="T165" s="355"/>
      <c r="U165" s="355"/>
      <c r="V165" s="356"/>
      <c r="W165" s="37" t="s">
        <v>69</v>
      </c>
      <c r="X165" s="342">
        <f>IFERROR(SUM(X164:X164),"0")</f>
        <v>0</v>
      </c>
      <c r="Y165" s="342">
        <f>IFERROR(SUM(Y164:Y164),"0")</f>
        <v>0</v>
      </c>
      <c r="Z165" s="342">
        <f>IFERROR(IF(Z164="",0,Z164),"0")</f>
        <v>0</v>
      </c>
      <c r="AA165" s="343"/>
      <c r="AB165" s="343"/>
      <c r="AC165" s="343"/>
    </row>
    <row r="166" spans="1:68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2"/>
      <c r="P166" s="354" t="s">
        <v>72</v>
      </c>
      <c r="Q166" s="355"/>
      <c r="R166" s="355"/>
      <c r="S166" s="355"/>
      <c r="T166" s="355"/>
      <c r="U166" s="355"/>
      <c r="V166" s="356"/>
      <c r="W166" s="37" t="s">
        <v>73</v>
      </c>
      <c r="X166" s="342">
        <f>IFERROR(SUMPRODUCT(X164:X164*H164:H164),"0")</f>
        <v>0</v>
      </c>
      <c r="Y166" s="342">
        <f>IFERROR(SUMPRODUCT(Y164:Y164*H164:H164),"0")</f>
        <v>0</v>
      </c>
      <c r="Z166" s="37"/>
      <c r="AA166" s="343"/>
      <c r="AB166" s="343"/>
      <c r="AC166" s="343"/>
    </row>
    <row r="167" spans="1:68" ht="27.75" customHeight="1" x14ac:dyDescent="0.2">
      <c r="A167" s="396" t="s">
        <v>249</v>
      </c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97"/>
      <c r="AA167" s="48"/>
      <c r="AB167" s="48"/>
      <c r="AC167" s="48"/>
    </row>
    <row r="168" spans="1:68" ht="16.5" customHeight="1" x14ac:dyDescent="0.25">
      <c r="A168" s="371" t="s">
        <v>250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34"/>
      <c r="AB168" s="334"/>
      <c r="AC168" s="334"/>
    </row>
    <row r="169" spans="1:68" ht="14.25" customHeight="1" x14ac:dyDescent="0.25">
      <c r="A169" s="357" t="s">
        <v>132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35"/>
      <c r="AB169" s="335"/>
      <c r="AC169" s="335"/>
    </row>
    <row r="170" spans="1:68" ht="27" customHeight="1" x14ac:dyDescent="0.25">
      <c r="A170" s="54" t="s">
        <v>251</v>
      </c>
      <c r="B170" s="54" t="s">
        <v>252</v>
      </c>
      <c r="C170" s="31">
        <v>4301135317</v>
      </c>
      <c r="D170" s="358">
        <v>4607111039057</v>
      </c>
      <c r="E170" s="359"/>
      <c r="F170" s="339">
        <v>1.8</v>
      </c>
      <c r="G170" s="32">
        <v>1</v>
      </c>
      <c r="H170" s="339">
        <v>1.8</v>
      </c>
      <c r="I170" s="339">
        <v>1.9</v>
      </c>
      <c r="J170" s="32">
        <v>234</v>
      </c>
      <c r="K170" s="32" t="s">
        <v>143</v>
      </c>
      <c r="L170" s="32" t="s">
        <v>67</v>
      </c>
      <c r="M170" s="33" t="s">
        <v>68</v>
      </c>
      <c r="N170" s="33"/>
      <c r="O170" s="32">
        <v>180</v>
      </c>
      <c r="P170" s="379" t="s">
        <v>253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50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2"/>
      <c r="P171" s="354" t="s">
        <v>72</v>
      </c>
      <c r="Q171" s="355"/>
      <c r="R171" s="355"/>
      <c r="S171" s="355"/>
      <c r="T171" s="355"/>
      <c r="U171" s="355"/>
      <c r="V171" s="356"/>
      <c r="W171" s="37" t="s">
        <v>69</v>
      </c>
      <c r="X171" s="342">
        <f>IFERROR(SUM(X170:X170),"0")</f>
        <v>0</v>
      </c>
      <c r="Y171" s="342">
        <f>IFERROR(SUM(Y170:Y170),"0")</f>
        <v>0</v>
      </c>
      <c r="Z171" s="342">
        <f>IFERROR(IF(Z170="",0,Z170),"0")</f>
        <v>0</v>
      </c>
      <c r="AA171" s="343"/>
      <c r="AB171" s="343"/>
      <c r="AC171" s="343"/>
    </row>
    <row r="172" spans="1:68" x14ac:dyDescent="0.2">
      <c r="A172" s="35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2"/>
      <c r="P172" s="354" t="s">
        <v>72</v>
      </c>
      <c r="Q172" s="355"/>
      <c r="R172" s="355"/>
      <c r="S172" s="355"/>
      <c r="T172" s="355"/>
      <c r="U172" s="355"/>
      <c r="V172" s="356"/>
      <c r="W172" s="37" t="s">
        <v>73</v>
      </c>
      <c r="X172" s="342">
        <f>IFERROR(SUMPRODUCT(X170:X170*H170:H170),"0")</f>
        <v>0</v>
      </c>
      <c r="Y172" s="342">
        <f>IFERROR(SUMPRODUCT(Y170:Y170*H170:H170),"0")</f>
        <v>0</v>
      </c>
      <c r="Z172" s="37"/>
      <c r="AA172" s="343"/>
      <c r="AB172" s="343"/>
      <c r="AC172" s="343"/>
    </row>
    <row r="173" spans="1:68" ht="16.5" customHeight="1" x14ac:dyDescent="0.25">
      <c r="A173" s="371" t="s">
        <v>254</v>
      </c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51"/>
      <c r="N173" s="351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  <c r="AA173" s="334"/>
      <c r="AB173" s="334"/>
      <c r="AC173" s="334"/>
    </row>
    <row r="174" spans="1:68" ht="14.25" customHeight="1" x14ac:dyDescent="0.25">
      <c r="A174" s="357" t="s">
        <v>63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  <c r="AA174" s="335"/>
      <c r="AB174" s="335"/>
      <c r="AC174" s="335"/>
    </row>
    <row r="175" spans="1:68" ht="16.5" customHeight="1" x14ac:dyDescent="0.25">
      <c r="A175" s="54" t="s">
        <v>255</v>
      </c>
      <c r="B175" s="54" t="s">
        <v>256</v>
      </c>
      <c r="C175" s="31">
        <v>4301071062</v>
      </c>
      <c r="D175" s="358">
        <v>4607111036384</v>
      </c>
      <c r="E175" s="359"/>
      <c r="F175" s="339">
        <v>5</v>
      </c>
      <c r="G175" s="32">
        <v>1</v>
      </c>
      <c r="H175" s="339">
        <v>5</v>
      </c>
      <c r="I175" s="339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7" t="s">
        <v>257</v>
      </c>
      <c r="Q175" s="345"/>
      <c r="R175" s="345"/>
      <c r="S175" s="345"/>
      <c r="T175" s="346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258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259</v>
      </c>
      <c r="B176" s="54" t="s">
        <v>260</v>
      </c>
      <c r="C176" s="31">
        <v>4301071056</v>
      </c>
      <c r="D176" s="358">
        <v>4640242180250</v>
      </c>
      <c r="E176" s="359"/>
      <c r="F176" s="339">
        <v>5</v>
      </c>
      <c r="G176" s="32">
        <v>1</v>
      </c>
      <c r="H176" s="339">
        <v>5</v>
      </c>
      <c r="I176" s="339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9" t="s">
        <v>261</v>
      </c>
      <c r="Q176" s="345"/>
      <c r="R176" s="345"/>
      <c r="S176" s="345"/>
      <c r="T176" s="346"/>
      <c r="U176" s="34"/>
      <c r="V176" s="34"/>
      <c r="W176" s="35" t="s">
        <v>69</v>
      </c>
      <c r="X176" s="340">
        <v>0</v>
      </c>
      <c r="Y176" s="341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262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263</v>
      </c>
      <c r="B177" s="54" t="s">
        <v>264</v>
      </c>
      <c r="C177" s="31">
        <v>4301071050</v>
      </c>
      <c r="D177" s="358">
        <v>4607111036216</v>
      </c>
      <c r="E177" s="359"/>
      <c r="F177" s="339">
        <v>5</v>
      </c>
      <c r="G177" s="32">
        <v>1</v>
      </c>
      <c r="H177" s="339">
        <v>5</v>
      </c>
      <c r="I177" s="339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132</v>
      </c>
      <c r="Y177" s="341">
        <f>IFERROR(IF(X177="","",X177),"")</f>
        <v>132</v>
      </c>
      <c r="Z177" s="36">
        <f>IFERROR(IF(X177="","",X177*0.00866),"")</f>
        <v>1.1431199999999999</v>
      </c>
      <c r="AA177" s="56"/>
      <c r="AB177" s="57"/>
      <c r="AC177" s="196" t="s">
        <v>265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688.14239999999995</v>
      </c>
      <c r="BN177" s="67">
        <f>IFERROR(Y177*I177,"0")</f>
        <v>688.14239999999995</v>
      </c>
      <c r="BO177" s="67">
        <f>IFERROR(X177/J177,"0")</f>
        <v>0.91666666666666663</v>
      </c>
      <c r="BP177" s="67">
        <f>IFERROR(Y177/J177,"0")</f>
        <v>0.91666666666666663</v>
      </c>
    </row>
    <row r="178" spans="1:68" ht="27" customHeight="1" x14ac:dyDescent="0.25">
      <c r="A178" s="54" t="s">
        <v>266</v>
      </c>
      <c r="B178" s="54" t="s">
        <v>267</v>
      </c>
      <c r="C178" s="31">
        <v>4301071061</v>
      </c>
      <c r="D178" s="358">
        <v>4607111036278</v>
      </c>
      <c r="E178" s="359"/>
      <c r="F178" s="339">
        <v>5</v>
      </c>
      <c r="G178" s="32">
        <v>1</v>
      </c>
      <c r="H178" s="339">
        <v>5</v>
      </c>
      <c r="I178" s="339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268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0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2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IFERROR(SUM(X175:X178),"0")</f>
        <v>132</v>
      </c>
      <c r="Y179" s="342">
        <f>IFERROR(SUM(Y175:Y178),"0")</f>
        <v>132</v>
      </c>
      <c r="Z179" s="342">
        <f>IFERROR(IF(Z175="",0,Z175),"0")+IFERROR(IF(Z176="",0,Z176),"0")+IFERROR(IF(Z177="",0,Z177),"0")+IFERROR(IF(Z178="",0,Z178),"0")</f>
        <v>1.1431199999999999</v>
      </c>
      <c r="AA179" s="343"/>
      <c r="AB179" s="343"/>
      <c r="AC179" s="343"/>
    </row>
    <row r="180" spans="1:68" x14ac:dyDescent="0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IFERROR(SUMPRODUCT(X175:X178*H175:H178),"0")</f>
        <v>660</v>
      </c>
      <c r="Y180" s="342">
        <f>IFERROR(SUMPRODUCT(Y175:Y178*H175:H178),"0")</f>
        <v>660</v>
      </c>
      <c r="Z180" s="37"/>
      <c r="AA180" s="343"/>
      <c r="AB180" s="343"/>
      <c r="AC180" s="343"/>
    </row>
    <row r="181" spans="1:68" ht="14.25" customHeight="1" x14ac:dyDescent="0.25">
      <c r="A181" s="357" t="s">
        <v>269</v>
      </c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  <c r="AA181" s="335"/>
      <c r="AB181" s="335"/>
      <c r="AC181" s="335"/>
    </row>
    <row r="182" spans="1:68" ht="27" customHeight="1" x14ac:dyDescent="0.25">
      <c r="A182" s="54" t="s">
        <v>270</v>
      </c>
      <c r="B182" s="54" t="s">
        <v>271</v>
      </c>
      <c r="C182" s="31">
        <v>4301080153</v>
      </c>
      <c r="D182" s="358">
        <v>4607111036827</v>
      </c>
      <c r="E182" s="359"/>
      <c r="F182" s="339">
        <v>1</v>
      </c>
      <c r="G182" s="32">
        <v>5</v>
      </c>
      <c r="H182" s="339">
        <v>5</v>
      </c>
      <c r="I182" s="339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5"/>
      <c r="R182" s="345"/>
      <c r="S182" s="345"/>
      <c r="T182" s="346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272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273</v>
      </c>
      <c r="B183" s="54" t="s">
        <v>274</v>
      </c>
      <c r="C183" s="31">
        <v>4301080154</v>
      </c>
      <c r="D183" s="358">
        <v>4607111036834</v>
      </c>
      <c r="E183" s="359"/>
      <c r="F183" s="339">
        <v>1</v>
      </c>
      <c r="G183" s="32">
        <v>5</v>
      </c>
      <c r="H183" s="339">
        <v>5</v>
      </c>
      <c r="I183" s="339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5"/>
      <c r="R183" s="345"/>
      <c r="S183" s="345"/>
      <c r="T183" s="346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272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0"/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2"/>
      <c r="P184" s="354" t="s">
        <v>72</v>
      </c>
      <c r="Q184" s="355"/>
      <c r="R184" s="355"/>
      <c r="S184" s="355"/>
      <c r="T184" s="355"/>
      <c r="U184" s="355"/>
      <c r="V184" s="356"/>
      <c r="W184" s="37" t="s">
        <v>69</v>
      </c>
      <c r="X184" s="342">
        <f>IFERROR(SUM(X182:X183),"0")</f>
        <v>0</v>
      </c>
      <c r="Y184" s="342">
        <f>IFERROR(SUM(Y182:Y183),"0")</f>
        <v>0</v>
      </c>
      <c r="Z184" s="342">
        <f>IFERROR(IF(Z182="",0,Z182),"0")+IFERROR(IF(Z183="",0,Z183),"0")</f>
        <v>0</v>
      </c>
      <c r="AA184" s="343"/>
      <c r="AB184" s="343"/>
      <c r="AC184" s="343"/>
    </row>
    <row r="185" spans="1:68" x14ac:dyDescent="0.2">
      <c r="A185" s="351"/>
      <c r="B185" s="351"/>
      <c r="C185" s="351"/>
      <c r="D185" s="351"/>
      <c r="E185" s="351"/>
      <c r="F185" s="351"/>
      <c r="G185" s="351"/>
      <c r="H185" s="351"/>
      <c r="I185" s="351"/>
      <c r="J185" s="351"/>
      <c r="K185" s="351"/>
      <c r="L185" s="351"/>
      <c r="M185" s="351"/>
      <c r="N185" s="351"/>
      <c r="O185" s="352"/>
      <c r="P185" s="354" t="s">
        <v>72</v>
      </c>
      <c r="Q185" s="355"/>
      <c r="R185" s="355"/>
      <c r="S185" s="355"/>
      <c r="T185" s="355"/>
      <c r="U185" s="355"/>
      <c r="V185" s="356"/>
      <c r="W185" s="37" t="s">
        <v>73</v>
      </c>
      <c r="X185" s="342">
        <f>IFERROR(SUMPRODUCT(X182:X183*H182:H183),"0")</f>
        <v>0</v>
      </c>
      <c r="Y185" s="342">
        <f>IFERROR(SUMPRODUCT(Y182:Y183*H182:H183),"0")</f>
        <v>0</v>
      </c>
      <c r="Z185" s="37"/>
      <c r="AA185" s="343"/>
      <c r="AB185" s="343"/>
      <c r="AC185" s="343"/>
    </row>
    <row r="186" spans="1:68" ht="27.75" customHeight="1" x14ac:dyDescent="0.2">
      <c r="A186" s="396" t="s">
        <v>275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48"/>
      <c r="AB186" s="48"/>
      <c r="AC186" s="48"/>
    </row>
    <row r="187" spans="1:68" ht="16.5" customHeight="1" x14ac:dyDescent="0.25">
      <c r="A187" s="371" t="s">
        <v>276</v>
      </c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51"/>
      <c r="P187" s="351"/>
      <c r="Q187" s="351"/>
      <c r="R187" s="351"/>
      <c r="S187" s="351"/>
      <c r="T187" s="351"/>
      <c r="U187" s="351"/>
      <c r="V187" s="351"/>
      <c r="W187" s="351"/>
      <c r="X187" s="351"/>
      <c r="Y187" s="351"/>
      <c r="Z187" s="351"/>
      <c r="AA187" s="334"/>
      <c r="AB187" s="334"/>
      <c r="AC187" s="334"/>
    </row>
    <row r="188" spans="1:68" ht="14.25" customHeight="1" x14ac:dyDescent="0.25">
      <c r="A188" s="357" t="s">
        <v>76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335"/>
      <c r="AB188" s="335"/>
      <c r="AC188" s="335"/>
    </row>
    <row r="189" spans="1:68" ht="16.5" customHeight="1" x14ac:dyDescent="0.25">
      <c r="A189" s="54" t="s">
        <v>277</v>
      </c>
      <c r="B189" s="54" t="s">
        <v>278</v>
      </c>
      <c r="C189" s="31">
        <v>4301132179</v>
      </c>
      <c r="D189" s="358">
        <v>4607111035691</v>
      </c>
      <c r="E189" s="359"/>
      <c r="F189" s="339">
        <v>0.25</v>
      </c>
      <c r="G189" s="32">
        <v>12</v>
      </c>
      <c r="H189" s="339">
        <v>3</v>
      </c>
      <c r="I189" s="339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5"/>
      <c r="R189" s="345"/>
      <c r="S189" s="345"/>
      <c r="T189" s="346"/>
      <c r="U189" s="34"/>
      <c r="V189" s="34"/>
      <c r="W189" s="35" t="s">
        <v>69</v>
      </c>
      <c r="X189" s="340">
        <v>70</v>
      </c>
      <c r="Y189" s="341">
        <f>IFERROR(IF(X189="","",X189),"")</f>
        <v>70</v>
      </c>
      <c r="Z189" s="36">
        <f>IFERROR(IF(X189="","",X189*0.01788),"")</f>
        <v>1.2516</v>
      </c>
      <c r="AA189" s="56"/>
      <c r="AB189" s="57"/>
      <c r="AC189" s="204" t="s">
        <v>279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237.16</v>
      </c>
      <c r="BN189" s="67">
        <f>IFERROR(Y189*I189,"0")</f>
        <v>237.16</v>
      </c>
      <c r="BO189" s="67">
        <f>IFERROR(X189/J189,"0")</f>
        <v>1</v>
      </c>
      <c r="BP189" s="67">
        <f>IFERROR(Y189/J189,"0")</f>
        <v>1</v>
      </c>
    </row>
    <row r="190" spans="1:68" ht="27" customHeight="1" x14ac:dyDescent="0.25">
      <c r="A190" s="54" t="s">
        <v>280</v>
      </c>
      <c r="B190" s="54" t="s">
        <v>281</v>
      </c>
      <c r="C190" s="31">
        <v>4301132182</v>
      </c>
      <c r="D190" s="358">
        <v>4607111035721</v>
      </c>
      <c r="E190" s="359"/>
      <c r="F190" s="339">
        <v>0.25</v>
      </c>
      <c r="G190" s="32">
        <v>12</v>
      </c>
      <c r="H190" s="339">
        <v>3</v>
      </c>
      <c r="I190" s="339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5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84</v>
      </c>
      <c r="Y190" s="341">
        <f>IFERROR(IF(X190="","",X190),"")</f>
        <v>84</v>
      </c>
      <c r="Z190" s="36">
        <f>IFERROR(IF(X190="","",X190*0.01788),"")</f>
        <v>1.5019199999999999</v>
      </c>
      <c r="AA190" s="56"/>
      <c r="AB190" s="57"/>
      <c r="AC190" s="206" t="s">
        <v>282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284.59199999999998</v>
      </c>
      <c r="BN190" s="67">
        <f>IFERROR(Y190*I190,"0")</f>
        <v>284.59199999999998</v>
      </c>
      <c r="BO190" s="67">
        <f>IFERROR(X190/J190,"0")</f>
        <v>1.2</v>
      </c>
      <c r="BP190" s="67">
        <f>IFERROR(Y190/J190,"0")</f>
        <v>1.2</v>
      </c>
    </row>
    <row r="191" spans="1:68" ht="27" customHeight="1" x14ac:dyDescent="0.25">
      <c r="A191" s="54" t="s">
        <v>283</v>
      </c>
      <c r="B191" s="54" t="s">
        <v>284</v>
      </c>
      <c r="C191" s="31">
        <v>4301132170</v>
      </c>
      <c r="D191" s="358">
        <v>4607111038487</v>
      </c>
      <c r="E191" s="359"/>
      <c r="F191" s="339">
        <v>0.25</v>
      </c>
      <c r="G191" s="32">
        <v>12</v>
      </c>
      <c r="H191" s="339">
        <v>3</v>
      </c>
      <c r="I191" s="339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5"/>
      <c r="R191" s="345"/>
      <c r="S191" s="345"/>
      <c r="T191" s="346"/>
      <c r="U191" s="34"/>
      <c r="V191" s="34"/>
      <c r="W191" s="35" t="s">
        <v>69</v>
      </c>
      <c r="X191" s="340">
        <v>28</v>
      </c>
      <c r="Y191" s="341">
        <f>IFERROR(IF(X191="","",X191),"")</f>
        <v>28</v>
      </c>
      <c r="Z191" s="36">
        <f>IFERROR(IF(X191="","",X191*0.01788),"")</f>
        <v>0.50063999999999997</v>
      </c>
      <c r="AA191" s="56"/>
      <c r="AB191" s="57"/>
      <c r="AC191" s="208" t="s">
        <v>285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104.608</v>
      </c>
      <c r="BN191" s="67">
        <f>IFERROR(Y191*I191,"0")</f>
        <v>104.608</v>
      </c>
      <c r="BO191" s="67">
        <f>IFERROR(X191/J191,"0")</f>
        <v>0.4</v>
      </c>
      <c r="BP191" s="67">
        <f>IFERROR(Y191/J191,"0")</f>
        <v>0.4</v>
      </c>
    </row>
    <row r="192" spans="1:68" ht="27" customHeight="1" x14ac:dyDescent="0.25">
      <c r="A192" s="54" t="s">
        <v>286</v>
      </c>
      <c r="B192" s="54" t="s">
        <v>287</v>
      </c>
      <c r="C192" s="31">
        <v>4301132174</v>
      </c>
      <c r="D192" s="358">
        <v>4607111038487</v>
      </c>
      <c r="E192" s="359"/>
      <c r="F192" s="339">
        <v>0.25</v>
      </c>
      <c r="G192" s="32">
        <v>6</v>
      </c>
      <c r="H192" s="339">
        <v>1.5</v>
      </c>
      <c r="I192" s="339">
        <v>1.9379999999999999</v>
      </c>
      <c r="J192" s="32">
        <v>140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45"/>
      <c r="R192" s="345"/>
      <c r="S192" s="345"/>
      <c r="T192" s="346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IFERROR(IF(X192="","",X192*0.00941),"")</f>
        <v>0</v>
      </c>
      <c r="AA192" s="56"/>
      <c r="AB192" s="57"/>
      <c r="AC192" s="210" t="s">
        <v>285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0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42">
        <f>IFERROR(SUM(X189:X192),"0")</f>
        <v>182</v>
      </c>
      <c r="Y193" s="342">
        <f>IFERROR(SUM(Y189:Y192),"0")</f>
        <v>182</v>
      </c>
      <c r="Z193" s="342">
        <f>IFERROR(IF(Z189="",0,Z189),"0")+IFERROR(IF(Z190="",0,Z190),"0")+IFERROR(IF(Z191="",0,Z191),"0")+IFERROR(IF(Z192="",0,Z192),"0")</f>
        <v>3.2541599999999997</v>
      </c>
      <c r="AA193" s="343"/>
      <c r="AB193" s="343"/>
      <c r="AC193" s="343"/>
    </row>
    <row r="194" spans="1:68" x14ac:dyDescent="0.2">
      <c r="A194" s="351"/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2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42">
        <f>IFERROR(SUMPRODUCT(X189:X192*H189:H192),"0")</f>
        <v>546</v>
      </c>
      <c r="Y194" s="342">
        <f>IFERROR(SUMPRODUCT(Y189:Y192*H189:H192),"0")</f>
        <v>546</v>
      </c>
      <c r="Z194" s="37"/>
      <c r="AA194" s="343"/>
      <c r="AB194" s="343"/>
      <c r="AC194" s="343"/>
    </row>
    <row r="195" spans="1:68" ht="14.25" customHeight="1" x14ac:dyDescent="0.25">
      <c r="A195" s="357" t="s">
        <v>288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35"/>
      <c r="AB195" s="335"/>
      <c r="AC195" s="335"/>
    </row>
    <row r="196" spans="1:68" ht="27" customHeight="1" x14ac:dyDescent="0.25">
      <c r="A196" s="54" t="s">
        <v>289</v>
      </c>
      <c r="B196" s="54" t="s">
        <v>290</v>
      </c>
      <c r="C196" s="31">
        <v>4301051855</v>
      </c>
      <c r="D196" s="358">
        <v>4680115885875</v>
      </c>
      <c r="E196" s="359"/>
      <c r="F196" s="339">
        <v>1</v>
      </c>
      <c r="G196" s="32">
        <v>9</v>
      </c>
      <c r="H196" s="339">
        <v>9</v>
      </c>
      <c r="I196" s="339">
        <v>9.4350000000000005</v>
      </c>
      <c r="J196" s="32">
        <v>64</v>
      </c>
      <c r="K196" s="32" t="s">
        <v>291</v>
      </c>
      <c r="L196" s="32" t="s">
        <v>67</v>
      </c>
      <c r="M196" s="33" t="s">
        <v>292</v>
      </c>
      <c r="N196" s="33"/>
      <c r="O196" s="32">
        <v>365</v>
      </c>
      <c r="P196" s="525" t="s">
        <v>293</v>
      </c>
      <c r="Q196" s="345"/>
      <c r="R196" s="345"/>
      <c r="S196" s="345"/>
      <c r="T196" s="346"/>
      <c r="U196" s="34"/>
      <c r="V196" s="34"/>
      <c r="W196" s="35" t="s">
        <v>69</v>
      </c>
      <c r="X196" s="340">
        <v>0</v>
      </c>
      <c r="Y196" s="341">
        <f>IFERROR(IF(X196="","",X196),"")</f>
        <v>0</v>
      </c>
      <c r="Z196" s="36">
        <f>IFERROR(IF(X196="","",X196*0.01898),"")</f>
        <v>0</v>
      </c>
      <c r="AA196" s="56"/>
      <c r="AB196" s="57"/>
      <c r="AC196" s="212" t="s">
        <v>294</v>
      </c>
      <c r="AG196" s="67"/>
      <c r="AJ196" s="71" t="s">
        <v>71</v>
      </c>
      <c r="AK196" s="71">
        <v>1</v>
      </c>
      <c r="BB196" s="213" t="s">
        <v>295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52"/>
      <c r="P197" s="354" t="s">
        <v>72</v>
      </c>
      <c r="Q197" s="355"/>
      <c r="R197" s="355"/>
      <c r="S197" s="355"/>
      <c r="T197" s="355"/>
      <c r="U197" s="355"/>
      <c r="V197" s="356"/>
      <c r="W197" s="37" t="s">
        <v>69</v>
      </c>
      <c r="X197" s="342">
        <f>IFERROR(SUM(X196:X196),"0")</f>
        <v>0</v>
      </c>
      <c r="Y197" s="342">
        <f>IFERROR(SUM(Y196:Y196),"0")</f>
        <v>0</v>
      </c>
      <c r="Z197" s="342">
        <f>IFERROR(IF(Z196="",0,Z196),"0")</f>
        <v>0</v>
      </c>
      <c r="AA197" s="343"/>
      <c r="AB197" s="343"/>
      <c r="AC197" s="343"/>
    </row>
    <row r="198" spans="1:68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54" t="s">
        <v>72</v>
      </c>
      <c r="Q198" s="355"/>
      <c r="R198" s="355"/>
      <c r="S198" s="355"/>
      <c r="T198" s="355"/>
      <c r="U198" s="355"/>
      <c r="V198" s="356"/>
      <c r="W198" s="37" t="s">
        <v>73</v>
      </c>
      <c r="X198" s="342">
        <f>IFERROR(SUMPRODUCT(X196:X196*H196:H196),"0")</f>
        <v>0</v>
      </c>
      <c r="Y198" s="342">
        <f>IFERROR(SUMPRODUCT(Y196:Y196*H196:H196),"0")</f>
        <v>0</v>
      </c>
      <c r="Z198" s="37"/>
      <c r="AA198" s="343"/>
      <c r="AB198" s="343"/>
      <c r="AC198" s="343"/>
    </row>
    <row r="199" spans="1:68" ht="27.75" customHeight="1" x14ac:dyDescent="0.2">
      <c r="A199" s="396" t="s">
        <v>296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48"/>
      <c r="AB199" s="48"/>
      <c r="AC199" s="48"/>
    </row>
    <row r="200" spans="1:68" ht="16.5" customHeight="1" x14ac:dyDescent="0.25">
      <c r="A200" s="371" t="s">
        <v>297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34"/>
      <c r="AB200" s="334"/>
      <c r="AC200" s="334"/>
    </row>
    <row r="201" spans="1:68" ht="14.25" customHeight="1" x14ac:dyDescent="0.25">
      <c r="A201" s="357" t="s">
        <v>132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51"/>
      <c r="Z201" s="351"/>
      <c r="AA201" s="335"/>
      <c r="AB201" s="335"/>
      <c r="AC201" s="33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58">
        <v>4620207490198</v>
      </c>
      <c r="E202" s="359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4" t="s">
        <v>300</v>
      </c>
      <c r="AG202" s="67"/>
      <c r="AJ202" s="71" t="s">
        <v>71</v>
      </c>
      <c r="AK202" s="71">
        <v>1</v>
      </c>
      <c r="BB202" s="215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4301135719</v>
      </c>
      <c r="D203" s="358">
        <v>4620207490235</v>
      </c>
      <c r="E203" s="359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303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58">
        <v>4620207490259</v>
      </c>
      <c r="E204" s="359"/>
      <c r="F204" s="339">
        <v>0.2</v>
      </c>
      <c r="G204" s="32">
        <v>12</v>
      </c>
      <c r="H204" s="339">
        <v>2.4</v>
      </c>
      <c r="I204" s="339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14</v>
      </c>
      <c r="Y204" s="341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8" t="s">
        <v>300</v>
      </c>
      <c r="AG204" s="67"/>
      <c r="AJ204" s="71" t="s">
        <v>71</v>
      </c>
      <c r="AK204" s="71">
        <v>1</v>
      </c>
      <c r="BB204" s="219" t="s">
        <v>81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58">
        <v>4620207490143</v>
      </c>
      <c r="E205" s="359"/>
      <c r="F205" s="339">
        <v>0.22</v>
      </c>
      <c r="G205" s="32">
        <v>12</v>
      </c>
      <c r="H205" s="339">
        <v>2.64</v>
      </c>
      <c r="I205" s="339">
        <v>3.3435999999999999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5"/>
      <c r="R205" s="345"/>
      <c r="S205" s="345"/>
      <c r="T205" s="346"/>
      <c r="U205" s="34"/>
      <c r="V205" s="34"/>
      <c r="W205" s="35" t="s">
        <v>69</v>
      </c>
      <c r="X205" s="340">
        <v>0</v>
      </c>
      <c r="Y205" s="341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308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0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54" t="s">
        <v>72</v>
      </c>
      <c r="Q206" s="355"/>
      <c r="R206" s="355"/>
      <c r="S206" s="355"/>
      <c r="T206" s="355"/>
      <c r="U206" s="355"/>
      <c r="V206" s="356"/>
      <c r="W206" s="37" t="s">
        <v>69</v>
      </c>
      <c r="X206" s="342">
        <f>IFERROR(SUM(X202:X205),"0")</f>
        <v>14</v>
      </c>
      <c r="Y206" s="342">
        <f>IFERROR(SUM(Y202:Y205),"0")</f>
        <v>14</v>
      </c>
      <c r="Z206" s="342">
        <f>IFERROR(IF(Z202="",0,Z202),"0")+IFERROR(IF(Z203="",0,Z203),"0")+IFERROR(IF(Z204="",0,Z204),"0")+IFERROR(IF(Z205="",0,Z205),"0")</f>
        <v>0.25031999999999999</v>
      </c>
      <c r="AA206" s="343"/>
      <c r="AB206" s="343"/>
      <c r="AC206" s="343"/>
    </row>
    <row r="207" spans="1:68" x14ac:dyDescent="0.2">
      <c r="A207" s="351"/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2"/>
      <c r="P207" s="354" t="s">
        <v>72</v>
      </c>
      <c r="Q207" s="355"/>
      <c r="R207" s="355"/>
      <c r="S207" s="355"/>
      <c r="T207" s="355"/>
      <c r="U207" s="355"/>
      <c r="V207" s="356"/>
      <c r="W207" s="37" t="s">
        <v>73</v>
      </c>
      <c r="X207" s="342">
        <f>IFERROR(SUMPRODUCT(X202:X205*H202:H205),"0")</f>
        <v>33.6</v>
      </c>
      <c r="Y207" s="342">
        <f>IFERROR(SUMPRODUCT(Y202:Y205*H202:H205),"0")</f>
        <v>33.6</v>
      </c>
      <c r="Z207" s="37"/>
      <c r="AA207" s="343"/>
      <c r="AB207" s="343"/>
      <c r="AC207" s="343"/>
    </row>
    <row r="208" spans="1:68" ht="16.5" customHeight="1" x14ac:dyDescent="0.25">
      <c r="A208" s="371" t="s">
        <v>309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34"/>
      <c r="AB208" s="334"/>
      <c r="AC208" s="334"/>
    </row>
    <row r="209" spans="1:68" ht="14.25" customHeight="1" x14ac:dyDescent="0.25">
      <c r="A209" s="357" t="s">
        <v>63</v>
      </c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1"/>
      <c r="N209" s="351"/>
      <c r="O209" s="351"/>
      <c r="P209" s="351"/>
      <c r="Q209" s="351"/>
      <c r="R209" s="351"/>
      <c r="S209" s="351"/>
      <c r="T209" s="351"/>
      <c r="U209" s="351"/>
      <c r="V209" s="351"/>
      <c r="W209" s="351"/>
      <c r="X209" s="351"/>
      <c r="Y209" s="351"/>
      <c r="Z209" s="351"/>
      <c r="AA209" s="335"/>
      <c r="AB209" s="335"/>
      <c r="AC209" s="33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58">
        <v>4607111037022</v>
      </c>
      <c r="E210" s="359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36</v>
      </c>
      <c r="Y210" s="341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22" t="s">
        <v>312</v>
      </c>
      <c r="AG210" s="67"/>
      <c r="AJ210" s="71" t="s">
        <v>71</v>
      </c>
      <c r="AK210" s="71">
        <v>1</v>
      </c>
      <c r="BB210" s="223" t="s">
        <v>1</v>
      </c>
      <c r="BM210" s="67">
        <f>IFERROR(X210*I210,"0")</f>
        <v>211.32</v>
      </c>
      <c r="BN210" s="67">
        <f>IFERROR(Y210*I210,"0")</f>
        <v>211.32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58">
        <v>4607111038494</v>
      </c>
      <c r="E211" s="359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4" t="s">
        <v>315</v>
      </c>
      <c r="AG211" s="67"/>
      <c r="AJ211" s="71" t="s">
        <v>71</v>
      </c>
      <c r="AK211" s="71">
        <v>1</v>
      </c>
      <c r="BB211" s="225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58">
        <v>4607111038135</v>
      </c>
      <c r="E212" s="359"/>
      <c r="F212" s="339">
        <v>0.7</v>
      </c>
      <c r="G212" s="32">
        <v>8</v>
      </c>
      <c r="H212" s="339">
        <v>5.6</v>
      </c>
      <c r="I212" s="339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5"/>
      <c r="R212" s="345"/>
      <c r="S212" s="345"/>
      <c r="T212" s="346"/>
      <c r="U212" s="34"/>
      <c r="V212" s="34"/>
      <c r="W212" s="35" t="s">
        <v>69</v>
      </c>
      <c r="X212" s="340">
        <v>0</v>
      </c>
      <c r="Y212" s="341">
        <f>IFERROR(IF(X212="","",X212),"")</f>
        <v>0</v>
      </c>
      <c r="Z212" s="36">
        <f>IFERROR(IF(X212="","",X212*0.0155),"")</f>
        <v>0</v>
      </c>
      <c r="AA212" s="56"/>
      <c r="AB212" s="57"/>
      <c r="AC212" s="226" t="s">
        <v>318</v>
      </c>
      <c r="AG212" s="67"/>
      <c r="AJ212" s="71" t="s">
        <v>71</v>
      </c>
      <c r="AK212" s="71">
        <v>1</v>
      </c>
      <c r="BB212" s="227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0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54" t="s">
        <v>72</v>
      </c>
      <c r="Q213" s="355"/>
      <c r="R213" s="355"/>
      <c r="S213" s="355"/>
      <c r="T213" s="355"/>
      <c r="U213" s="355"/>
      <c r="V213" s="356"/>
      <c r="W213" s="37" t="s">
        <v>69</v>
      </c>
      <c r="X213" s="342">
        <f>IFERROR(SUM(X210:X212),"0")</f>
        <v>36</v>
      </c>
      <c r="Y213" s="342">
        <f>IFERROR(SUM(Y210:Y212),"0")</f>
        <v>36</v>
      </c>
      <c r="Z213" s="342">
        <f>IFERROR(IF(Z210="",0,Z210),"0")+IFERROR(IF(Z211="",0,Z211),"0")+IFERROR(IF(Z212="",0,Z212),"0")</f>
        <v>0.55800000000000005</v>
      </c>
      <c r="AA213" s="343"/>
      <c r="AB213" s="343"/>
      <c r="AC213" s="343"/>
    </row>
    <row r="214" spans="1:68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2"/>
      <c r="P214" s="354" t="s">
        <v>72</v>
      </c>
      <c r="Q214" s="355"/>
      <c r="R214" s="355"/>
      <c r="S214" s="355"/>
      <c r="T214" s="355"/>
      <c r="U214" s="355"/>
      <c r="V214" s="356"/>
      <c r="W214" s="37" t="s">
        <v>73</v>
      </c>
      <c r="X214" s="342">
        <f>IFERROR(SUMPRODUCT(X210:X212*H210:H212),"0")</f>
        <v>201.6</v>
      </c>
      <c r="Y214" s="342">
        <f>IFERROR(SUMPRODUCT(Y210:Y212*H210:H212),"0")</f>
        <v>201.6</v>
      </c>
      <c r="Z214" s="37"/>
      <c r="AA214" s="343"/>
      <c r="AB214" s="343"/>
      <c r="AC214" s="343"/>
    </row>
    <row r="215" spans="1:68" ht="16.5" customHeight="1" x14ac:dyDescent="0.25">
      <c r="A215" s="371" t="s">
        <v>319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34"/>
      <c r="AB215" s="334"/>
      <c r="AC215" s="334"/>
    </row>
    <row r="216" spans="1:68" ht="14.25" customHeight="1" x14ac:dyDescent="0.25">
      <c r="A216" s="357" t="s">
        <v>63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51"/>
      <c r="Z216" s="351"/>
      <c r="AA216" s="335"/>
      <c r="AB216" s="335"/>
      <c r="AC216" s="33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58">
        <v>4607111038654</v>
      </c>
      <c r="E217" s="359"/>
      <c r="F217" s="339">
        <v>0.4</v>
      </c>
      <c r="G217" s="32">
        <v>16</v>
      </c>
      <c r="H217" s="339">
        <v>6.4</v>
      </c>
      <c r="I217" s="339">
        <v>6.63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ref="Y217:Y222" si="17">IFERROR(IF(X217="","",X217),"")</f>
        <v>0</v>
      </c>
      <c r="Z217" s="36">
        <f t="shared" ref="Z217:Z222" si="18">IFERROR(IF(X217="","",X217*0.0155),"")</f>
        <v>0</v>
      </c>
      <c r="AA217" s="56"/>
      <c r="AB217" s="57"/>
      <c r="AC217" s="228" t="s">
        <v>322</v>
      </c>
      <c r="AG217" s="67"/>
      <c r="AJ217" s="71" t="s">
        <v>71</v>
      </c>
      <c r="AK217" s="71">
        <v>1</v>
      </c>
      <c r="BB217" s="229" t="s">
        <v>1</v>
      </c>
      <c r="BM217" s="67">
        <f t="shared" ref="BM217:BM222" si="19">IFERROR(X217*I217,"0")</f>
        <v>0</v>
      </c>
      <c r="BN217" s="67">
        <f t="shared" ref="BN217:BN222" si="20">IFERROR(Y217*I217,"0")</f>
        <v>0</v>
      </c>
      <c r="BO217" s="67">
        <f t="shared" ref="BO217:BO222" si="21">IFERROR(X217/J217,"0")</f>
        <v>0</v>
      </c>
      <c r="BP217" s="67">
        <f t="shared" ref="BP217:BP222" si="22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58">
        <v>4607111038586</v>
      </c>
      <c r="E218" s="359"/>
      <c r="F218" s="339">
        <v>0.7</v>
      </c>
      <c r="G218" s="32">
        <v>8</v>
      </c>
      <c r="H218" s="339">
        <v>5.6</v>
      </c>
      <c r="I218" s="339">
        <v>5.83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7"/>
        <v>0</v>
      </c>
      <c r="Z218" s="36">
        <f t="shared" si="18"/>
        <v>0</v>
      </c>
      <c r="AA218" s="56"/>
      <c r="AB218" s="57"/>
      <c r="AC218" s="230" t="s">
        <v>322</v>
      </c>
      <c r="AG218" s="67"/>
      <c r="AJ218" s="71" t="s">
        <v>71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58">
        <v>4607111038609</v>
      </c>
      <c r="E219" s="359"/>
      <c r="F219" s="339">
        <v>0.4</v>
      </c>
      <c r="G219" s="32">
        <v>16</v>
      </c>
      <c r="H219" s="339">
        <v>6.4</v>
      </c>
      <c r="I219" s="339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7"/>
        <v>0</v>
      </c>
      <c r="Z219" s="36">
        <f t="shared" si="18"/>
        <v>0</v>
      </c>
      <c r="AA219" s="56"/>
      <c r="AB219" s="57"/>
      <c r="AC219" s="232" t="s">
        <v>327</v>
      </c>
      <c r="AG219" s="67"/>
      <c r="AJ219" s="71" t="s">
        <v>71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58">
        <v>4607111038630</v>
      </c>
      <c r="E220" s="359"/>
      <c r="F220" s="339">
        <v>0.7</v>
      </c>
      <c r="G220" s="32">
        <v>8</v>
      </c>
      <c r="H220" s="339">
        <v>5.6</v>
      </c>
      <c r="I220" s="339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12</v>
      </c>
      <c r="Y220" s="341">
        <f t="shared" si="17"/>
        <v>12</v>
      </c>
      <c r="Z220" s="36">
        <f t="shared" si="18"/>
        <v>0.186</v>
      </c>
      <c r="AA220" s="56"/>
      <c r="AB220" s="57"/>
      <c r="AC220" s="234" t="s">
        <v>327</v>
      </c>
      <c r="AG220" s="67"/>
      <c r="AJ220" s="71" t="s">
        <v>71</v>
      </c>
      <c r="AK220" s="71">
        <v>1</v>
      </c>
      <c r="BB220" s="235" t="s">
        <v>1</v>
      </c>
      <c r="BM220" s="67">
        <f t="shared" si="19"/>
        <v>70.44</v>
      </c>
      <c r="BN220" s="67">
        <f t="shared" si="20"/>
        <v>70.44</v>
      </c>
      <c r="BO220" s="67">
        <f t="shared" si="21"/>
        <v>0.14285714285714285</v>
      </c>
      <c r="BP220" s="67">
        <f t="shared" si="22"/>
        <v>0.14285714285714285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58">
        <v>4607111038616</v>
      </c>
      <c r="E221" s="359"/>
      <c r="F221" s="339">
        <v>0.4</v>
      </c>
      <c r="G221" s="32">
        <v>16</v>
      </c>
      <c r="H221" s="339">
        <v>6.4</v>
      </c>
      <c r="I221" s="339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0</v>
      </c>
      <c r="Y221" s="341">
        <f t="shared" si="17"/>
        <v>0</v>
      </c>
      <c r="Z221" s="36">
        <f t="shared" si="18"/>
        <v>0</v>
      </c>
      <c r="AA221" s="56"/>
      <c r="AB221" s="57"/>
      <c r="AC221" s="236" t="s">
        <v>322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58">
        <v>4607111038623</v>
      </c>
      <c r="E222" s="359"/>
      <c r="F222" s="339">
        <v>0.7</v>
      </c>
      <c r="G222" s="32">
        <v>8</v>
      </c>
      <c r="H222" s="339">
        <v>5.6</v>
      </c>
      <c r="I222" s="339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5"/>
      <c r="R222" s="345"/>
      <c r="S222" s="345"/>
      <c r="T222" s="346"/>
      <c r="U222" s="34"/>
      <c r="V222" s="34"/>
      <c r="W222" s="35" t="s">
        <v>69</v>
      </c>
      <c r="X222" s="340">
        <v>0</v>
      </c>
      <c r="Y222" s="341">
        <f t="shared" si="17"/>
        <v>0</v>
      </c>
      <c r="Z222" s="36">
        <f t="shared" si="18"/>
        <v>0</v>
      </c>
      <c r="AA222" s="56"/>
      <c r="AB222" s="57"/>
      <c r="AC222" s="238" t="s">
        <v>322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x14ac:dyDescent="0.2">
      <c r="A223" s="350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54" t="s">
        <v>72</v>
      </c>
      <c r="Q223" s="355"/>
      <c r="R223" s="355"/>
      <c r="S223" s="355"/>
      <c r="T223" s="355"/>
      <c r="U223" s="355"/>
      <c r="V223" s="356"/>
      <c r="W223" s="37" t="s">
        <v>69</v>
      </c>
      <c r="X223" s="342">
        <f>IFERROR(SUM(X217:X222),"0")</f>
        <v>12</v>
      </c>
      <c r="Y223" s="342">
        <f>IFERROR(SUM(Y217:Y222),"0")</f>
        <v>12</v>
      </c>
      <c r="Z223" s="342">
        <f>IFERROR(IF(Z217="",0,Z217),"0")+IFERROR(IF(Z218="",0,Z218),"0")+IFERROR(IF(Z219="",0,Z219),"0")+IFERROR(IF(Z220="",0,Z220),"0")+IFERROR(IF(Z221="",0,Z221),"0")+IFERROR(IF(Z222="",0,Z222),"0")</f>
        <v>0.186</v>
      </c>
      <c r="AA223" s="343"/>
      <c r="AB223" s="343"/>
      <c r="AC223" s="343"/>
    </row>
    <row r="224" spans="1:68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2"/>
      <c r="P224" s="354" t="s">
        <v>72</v>
      </c>
      <c r="Q224" s="355"/>
      <c r="R224" s="355"/>
      <c r="S224" s="355"/>
      <c r="T224" s="355"/>
      <c r="U224" s="355"/>
      <c r="V224" s="356"/>
      <c r="W224" s="37" t="s">
        <v>73</v>
      </c>
      <c r="X224" s="342">
        <f>IFERROR(SUMPRODUCT(X217:X222*H217:H222),"0")</f>
        <v>67.199999999999989</v>
      </c>
      <c r="Y224" s="342">
        <f>IFERROR(SUMPRODUCT(Y217:Y222*H217:H222),"0")</f>
        <v>67.199999999999989</v>
      </c>
      <c r="Z224" s="37"/>
      <c r="AA224" s="343"/>
      <c r="AB224" s="343"/>
      <c r="AC224" s="343"/>
    </row>
    <row r="225" spans="1:68" ht="16.5" customHeight="1" x14ac:dyDescent="0.25">
      <c r="A225" s="371" t="s">
        <v>334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34"/>
      <c r="AB225" s="334"/>
      <c r="AC225" s="334"/>
    </row>
    <row r="226" spans="1:68" ht="14.25" customHeight="1" x14ac:dyDescent="0.25">
      <c r="A226" s="357" t="s">
        <v>63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35"/>
      <c r="AB226" s="335"/>
      <c r="AC226" s="33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58">
        <v>4607111035912</v>
      </c>
      <c r="E227" s="359"/>
      <c r="F227" s="339">
        <v>0.43</v>
      </c>
      <c r="G227" s="32">
        <v>16</v>
      </c>
      <c r="H227" s="339">
        <v>6.88</v>
      </c>
      <c r="I227" s="339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40" t="s">
        <v>337</v>
      </c>
      <c r="AG227" s="67"/>
      <c r="AJ227" s="71" t="s">
        <v>71</v>
      </c>
      <c r="AK227" s="71">
        <v>1</v>
      </c>
      <c r="BB227" s="24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58">
        <v>4607111035929</v>
      </c>
      <c r="E228" s="359"/>
      <c r="F228" s="339">
        <v>0.9</v>
      </c>
      <c r="G228" s="32">
        <v>8</v>
      </c>
      <c r="H228" s="339">
        <v>7.2</v>
      </c>
      <c r="I228" s="339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36</v>
      </c>
      <c r="Y228" s="341">
        <f>IFERROR(IF(X228="","",X228),"")</f>
        <v>36</v>
      </c>
      <c r="Z228" s="36">
        <f>IFERROR(IF(X228="","",X228*0.0155),"")</f>
        <v>0.55800000000000005</v>
      </c>
      <c r="AA228" s="56"/>
      <c r="AB228" s="57"/>
      <c r="AC228" s="242" t="s">
        <v>337</v>
      </c>
      <c r="AG228" s="67"/>
      <c r="AJ228" s="71" t="s">
        <v>71</v>
      </c>
      <c r="AK228" s="71">
        <v>1</v>
      </c>
      <c r="BB228" s="243" t="s">
        <v>1</v>
      </c>
      <c r="BM228" s="67">
        <f>IFERROR(X228*I228,"0")</f>
        <v>268.92</v>
      </c>
      <c r="BN228" s="67">
        <f>IFERROR(Y228*I228,"0")</f>
        <v>268.92</v>
      </c>
      <c r="BO228" s="67">
        <f>IFERROR(X228/J228,"0")</f>
        <v>0.42857142857142855</v>
      </c>
      <c r="BP228" s="67">
        <f>IFERROR(Y228/J228,"0")</f>
        <v>0.42857142857142855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58">
        <v>4607111035882</v>
      </c>
      <c r="E229" s="359"/>
      <c r="F229" s="339">
        <v>0.43</v>
      </c>
      <c r="G229" s="32">
        <v>16</v>
      </c>
      <c r="H229" s="339">
        <v>6.88</v>
      </c>
      <c r="I229" s="339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342</v>
      </c>
      <c r="AG229" s="67"/>
      <c r="AJ229" s="71" t="s">
        <v>71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58">
        <v>4607111035905</v>
      </c>
      <c r="E230" s="359"/>
      <c r="F230" s="339">
        <v>0.9</v>
      </c>
      <c r="G230" s="32">
        <v>8</v>
      </c>
      <c r="H230" s="339">
        <v>7.2</v>
      </c>
      <c r="I230" s="339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5"/>
      <c r="R230" s="345"/>
      <c r="S230" s="345"/>
      <c r="T230" s="346"/>
      <c r="U230" s="34"/>
      <c r="V230" s="34"/>
      <c r="W230" s="35" t="s">
        <v>69</v>
      </c>
      <c r="X230" s="340">
        <v>12</v>
      </c>
      <c r="Y230" s="341">
        <f>IFERROR(IF(X230="","",X230),"")</f>
        <v>12</v>
      </c>
      <c r="Z230" s="36">
        <f>IFERROR(IF(X230="","",X230*0.0155),"")</f>
        <v>0.186</v>
      </c>
      <c r="AA230" s="56"/>
      <c r="AB230" s="57"/>
      <c r="AC230" s="246" t="s">
        <v>342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89.64</v>
      </c>
      <c r="BN230" s="67">
        <f>IFERROR(Y230*I230,"0")</f>
        <v>89.64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50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54" t="s">
        <v>72</v>
      </c>
      <c r="Q231" s="355"/>
      <c r="R231" s="355"/>
      <c r="S231" s="355"/>
      <c r="T231" s="355"/>
      <c r="U231" s="355"/>
      <c r="V231" s="356"/>
      <c r="W231" s="37" t="s">
        <v>69</v>
      </c>
      <c r="X231" s="342">
        <f>IFERROR(SUM(X227:X230),"0")</f>
        <v>48</v>
      </c>
      <c r="Y231" s="342">
        <f>IFERROR(SUM(Y227:Y230),"0")</f>
        <v>48</v>
      </c>
      <c r="Z231" s="342">
        <f>IFERROR(IF(Z227="",0,Z227),"0")+IFERROR(IF(Z228="",0,Z228),"0")+IFERROR(IF(Z229="",0,Z229),"0")+IFERROR(IF(Z230="",0,Z230),"0")</f>
        <v>0.74399999999999999</v>
      </c>
      <c r="AA231" s="343"/>
      <c r="AB231" s="343"/>
      <c r="AC231" s="343"/>
    </row>
    <row r="232" spans="1:68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2"/>
      <c r="P232" s="354" t="s">
        <v>72</v>
      </c>
      <c r="Q232" s="355"/>
      <c r="R232" s="355"/>
      <c r="S232" s="355"/>
      <c r="T232" s="355"/>
      <c r="U232" s="355"/>
      <c r="V232" s="356"/>
      <c r="W232" s="37" t="s">
        <v>73</v>
      </c>
      <c r="X232" s="342">
        <f>IFERROR(SUMPRODUCT(X227:X230*H227:H230),"0")</f>
        <v>345.6</v>
      </c>
      <c r="Y232" s="342">
        <f>IFERROR(SUMPRODUCT(Y227:Y230*H227:H230),"0")</f>
        <v>345.6</v>
      </c>
      <c r="Z232" s="37"/>
      <c r="AA232" s="343"/>
      <c r="AB232" s="343"/>
      <c r="AC232" s="343"/>
    </row>
    <row r="233" spans="1:68" ht="16.5" customHeight="1" x14ac:dyDescent="0.25">
      <c r="A233" s="371" t="s">
        <v>345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34"/>
      <c r="AB233" s="334"/>
      <c r="AC233" s="334"/>
    </row>
    <row r="234" spans="1:68" ht="14.25" customHeight="1" x14ac:dyDescent="0.25">
      <c r="A234" s="357" t="s">
        <v>63</v>
      </c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1"/>
      <c r="Q234" s="351"/>
      <c r="R234" s="351"/>
      <c r="S234" s="351"/>
      <c r="T234" s="351"/>
      <c r="U234" s="351"/>
      <c r="V234" s="351"/>
      <c r="W234" s="351"/>
      <c r="X234" s="351"/>
      <c r="Y234" s="351"/>
      <c r="Z234" s="351"/>
      <c r="AA234" s="335"/>
      <c r="AB234" s="335"/>
      <c r="AC234" s="335"/>
    </row>
    <row r="235" spans="1:68" ht="27" customHeight="1" x14ac:dyDescent="0.25">
      <c r="A235" s="54" t="s">
        <v>346</v>
      </c>
      <c r="B235" s="54" t="s">
        <v>347</v>
      </c>
      <c r="C235" s="31">
        <v>4301071093</v>
      </c>
      <c r="D235" s="358">
        <v>4620207490709</v>
      </c>
      <c r="E235" s="359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45"/>
      <c r="R235" s="345"/>
      <c r="S235" s="345"/>
      <c r="T235" s="346"/>
      <c r="U235" s="34"/>
      <c r="V235" s="34"/>
      <c r="W235" s="35" t="s">
        <v>69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8" t="s">
        <v>348</v>
      </c>
      <c r="AG235" s="67"/>
      <c r="AJ235" s="71" t="s">
        <v>71</v>
      </c>
      <c r="AK235" s="71">
        <v>1</v>
      </c>
      <c r="BB235" s="24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0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54" t="s">
        <v>72</v>
      </c>
      <c r="Q236" s="355"/>
      <c r="R236" s="355"/>
      <c r="S236" s="355"/>
      <c r="T236" s="355"/>
      <c r="U236" s="355"/>
      <c r="V236" s="356"/>
      <c r="W236" s="37" t="s">
        <v>69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x14ac:dyDescent="0.2">
      <c r="A237" s="351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2"/>
      <c r="P237" s="354" t="s">
        <v>72</v>
      </c>
      <c r="Q237" s="355"/>
      <c r="R237" s="355"/>
      <c r="S237" s="355"/>
      <c r="T237" s="355"/>
      <c r="U237" s="355"/>
      <c r="V237" s="356"/>
      <c r="W237" s="37" t="s">
        <v>73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customHeight="1" x14ac:dyDescent="0.25">
      <c r="A238" s="357" t="s">
        <v>132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35"/>
      <c r="AB238" s="335"/>
      <c r="AC238" s="335"/>
    </row>
    <row r="239" spans="1:68" ht="27" customHeight="1" x14ac:dyDescent="0.25">
      <c r="A239" s="54" t="s">
        <v>349</v>
      </c>
      <c r="B239" s="54" t="s">
        <v>350</v>
      </c>
      <c r="C239" s="31">
        <v>4301135692</v>
      </c>
      <c r="D239" s="358">
        <v>4620207490570</v>
      </c>
      <c r="E239" s="359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351</v>
      </c>
      <c r="AG239" s="67"/>
      <c r="AJ239" s="71" t="s">
        <v>71</v>
      </c>
      <c r="AK239" s="71">
        <v>1</v>
      </c>
      <c r="BB239" s="251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352</v>
      </c>
      <c r="B240" s="54" t="s">
        <v>353</v>
      </c>
      <c r="C240" s="31">
        <v>4301135691</v>
      </c>
      <c r="D240" s="358">
        <v>4620207490549</v>
      </c>
      <c r="E240" s="359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45"/>
      <c r="R240" s="345"/>
      <c r="S240" s="345"/>
      <c r="T240" s="346"/>
      <c r="U240" s="34"/>
      <c r="V240" s="34"/>
      <c r="W240" s="35" t="s">
        <v>69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351</v>
      </c>
      <c r="AG240" s="67"/>
      <c r="AJ240" s="71" t="s">
        <v>71</v>
      </c>
      <c r="AK240" s="71">
        <v>1</v>
      </c>
      <c r="BB240" s="253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354</v>
      </c>
      <c r="B241" s="54" t="s">
        <v>355</v>
      </c>
      <c r="C241" s="31">
        <v>4301135694</v>
      </c>
      <c r="D241" s="358">
        <v>4620207490501</v>
      </c>
      <c r="E241" s="359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45"/>
      <c r="R241" s="345"/>
      <c r="S241" s="345"/>
      <c r="T241" s="346"/>
      <c r="U241" s="34"/>
      <c r="V241" s="34"/>
      <c r="W241" s="35" t="s">
        <v>69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4" t="s">
        <v>351</v>
      </c>
      <c r="AG241" s="67"/>
      <c r="AJ241" s="71" t="s">
        <v>71</v>
      </c>
      <c r="AK241" s="71">
        <v>1</v>
      </c>
      <c r="BB241" s="255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2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2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customHeight="1" x14ac:dyDescent="0.25">
      <c r="A244" s="371" t="s">
        <v>356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334"/>
      <c r="AB244" s="334"/>
      <c r="AC244" s="334"/>
    </row>
    <row r="245" spans="1:68" ht="14.25" customHeight="1" x14ac:dyDescent="0.25">
      <c r="A245" s="357" t="s">
        <v>288</v>
      </c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1"/>
      <c r="M245" s="351"/>
      <c r="N245" s="351"/>
      <c r="O245" s="351"/>
      <c r="P245" s="351"/>
      <c r="Q245" s="351"/>
      <c r="R245" s="351"/>
      <c r="S245" s="351"/>
      <c r="T245" s="351"/>
      <c r="U245" s="351"/>
      <c r="V245" s="351"/>
      <c r="W245" s="351"/>
      <c r="X245" s="351"/>
      <c r="Y245" s="351"/>
      <c r="Z245" s="351"/>
      <c r="AA245" s="335"/>
      <c r="AB245" s="335"/>
      <c r="AC245" s="335"/>
    </row>
    <row r="246" spans="1:68" ht="27" customHeight="1" x14ac:dyDescent="0.25">
      <c r="A246" s="54" t="s">
        <v>357</v>
      </c>
      <c r="B246" s="54" t="s">
        <v>358</v>
      </c>
      <c r="C246" s="31">
        <v>4301051320</v>
      </c>
      <c r="D246" s="358">
        <v>4680115881334</v>
      </c>
      <c r="E246" s="359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79</v>
      </c>
      <c r="L246" s="32" t="s">
        <v>67</v>
      </c>
      <c r="M246" s="33" t="s">
        <v>292</v>
      </c>
      <c r="N246" s="33"/>
      <c r="O246" s="32">
        <v>365</v>
      </c>
      <c r="P246" s="43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45"/>
      <c r="R246" s="345"/>
      <c r="S246" s="345"/>
      <c r="T246" s="346"/>
      <c r="U246" s="34"/>
      <c r="V246" s="34"/>
      <c r="W246" s="35" t="s">
        <v>69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6" t="s">
        <v>359</v>
      </c>
      <c r="AG246" s="67"/>
      <c r="AJ246" s="71" t="s">
        <v>71</v>
      </c>
      <c r="AK246" s="71">
        <v>1</v>
      </c>
      <c r="BB246" s="257" t="s">
        <v>295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0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54" t="s">
        <v>72</v>
      </c>
      <c r="Q247" s="355"/>
      <c r="R247" s="355"/>
      <c r="S247" s="355"/>
      <c r="T247" s="355"/>
      <c r="U247" s="355"/>
      <c r="V247" s="356"/>
      <c r="W247" s="37" t="s">
        <v>69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x14ac:dyDescent="0.2">
      <c r="A248" s="351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2"/>
      <c r="P248" s="354" t="s">
        <v>72</v>
      </c>
      <c r="Q248" s="355"/>
      <c r="R248" s="355"/>
      <c r="S248" s="355"/>
      <c r="T248" s="355"/>
      <c r="U248" s="355"/>
      <c r="V248" s="356"/>
      <c r="W248" s="37" t="s">
        <v>73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customHeight="1" x14ac:dyDescent="0.25">
      <c r="A249" s="371" t="s">
        <v>360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34"/>
      <c r="AB249" s="334"/>
      <c r="AC249" s="334"/>
    </row>
    <row r="250" spans="1:68" ht="14.25" customHeight="1" x14ac:dyDescent="0.25">
      <c r="A250" s="357" t="s">
        <v>63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51"/>
      <c r="Z250" s="351"/>
      <c r="AA250" s="335"/>
      <c r="AB250" s="335"/>
      <c r="AC250" s="335"/>
    </row>
    <row r="251" spans="1:68" ht="16.5" customHeight="1" x14ac:dyDescent="0.25">
      <c r="A251" s="54" t="s">
        <v>361</v>
      </c>
      <c r="B251" s="54" t="s">
        <v>362</v>
      </c>
      <c r="C251" s="31">
        <v>4301071063</v>
      </c>
      <c r="D251" s="358">
        <v>4607111039019</v>
      </c>
      <c r="E251" s="359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5"/>
      <c r="R251" s="345"/>
      <c r="S251" s="345"/>
      <c r="T251" s="346"/>
      <c r="U251" s="34"/>
      <c r="V251" s="34"/>
      <c r="W251" s="35" t="s">
        <v>69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363</v>
      </c>
      <c r="AG251" s="67"/>
      <c r="AJ251" s="71" t="s">
        <v>71</v>
      </c>
      <c r="AK251" s="71">
        <v>1</v>
      </c>
      <c r="BB251" s="259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364</v>
      </c>
      <c r="B252" s="54" t="s">
        <v>365</v>
      </c>
      <c r="C252" s="31">
        <v>4301071000</v>
      </c>
      <c r="D252" s="358">
        <v>4607111038708</v>
      </c>
      <c r="E252" s="359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5"/>
      <c r="R252" s="345"/>
      <c r="S252" s="345"/>
      <c r="T252" s="346"/>
      <c r="U252" s="34"/>
      <c r="V252" s="34"/>
      <c r="W252" s="35" t="s">
        <v>69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363</v>
      </c>
      <c r="AG252" s="67"/>
      <c r="AJ252" s="71" t="s">
        <v>71</v>
      </c>
      <c r="AK252" s="71">
        <v>1</v>
      </c>
      <c r="BB252" s="26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0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54" t="s">
        <v>72</v>
      </c>
      <c r="Q253" s="355"/>
      <c r="R253" s="355"/>
      <c r="S253" s="355"/>
      <c r="T253" s="355"/>
      <c r="U253" s="355"/>
      <c r="V253" s="356"/>
      <c r="W253" s="37" t="s">
        <v>69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2"/>
      <c r="P254" s="354" t="s">
        <v>72</v>
      </c>
      <c r="Q254" s="355"/>
      <c r="R254" s="355"/>
      <c r="S254" s="355"/>
      <c r="T254" s="355"/>
      <c r="U254" s="355"/>
      <c r="V254" s="356"/>
      <c r="W254" s="37" t="s">
        <v>73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customHeight="1" x14ac:dyDescent="0.2">
      <c r="A255" s="396" t="s">
        <v>366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48"/>
      <c r="AB255" s="48"/>
      <c r="AC255" s="48"/>
    </row>
    <row r="256" spans="1:68" ht="16.5" customHeight="1" x14ac:dyDescent="0.25">
      <c r="A256" s="371" t="s">
        <v>367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34"/>
      <c r="AB256" s="334"/>
      <c r="AC256" s="334"/>
    </row>
    <row r="257" spans="1:68" ht="14.25" customHeight="1" x14ac:dyDescent="0.25">
      <c r="A257" s="357" t="s">
        <v>63</v>
      </c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1"/>
      <c r="Q257" s="351"/>
      <c r="R257" s="351"/>
      <c r="S257" s="351"/>
      <c r="T257" s="351"/>
      <c r="U257" s="351"/>
      <c r="V257" s="351"/>
      <c r="W257" s="351"/>
      <c r="X257" s="351"/>
      <c r="Y257" s="351"/>
      <c r="Z257" s="351"/>
      <c r="AA257" s="335"/>
      <c r="AB257" s="335"/>
      <c r="AC257" s="335"/>
    </row>
    <row r="258" spans="1:68" ht="27" customHeight="1" x14ac:dyDescent="0.25">
      <c r="A258" s="54" t="s">
        <v>368</v>
      </c>
      <c r="B258" s="54" t="s">
        <v>369</v>
      </c>
      <c r="C258" s="31">
        <v>4301071036</v>
      </c>
      <c r="D258" s="358">
        <v>4607111036162</v>
      </c>
      <c r="E258" s="359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90</v>
      </c>
      <c r="P258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5"/>
      <c r="R258" s="345"/>
      <c r="S258" s="345"/>
      <c r="T258" s="346"/>
      <c r="U258" s="34"/>
      <c r="V258" s="34"/>
      <c r="W258" s="35" t="s">
        <v>69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2" t="s">
        <v>370</v>
      </c>
      <c r="AG258" s="67"/>
      <c r="AJ258" s="71" t="s">
        <v>71</v>
      </c>
      <c r="AK258" s="71">
        <v>1</v>
      </c>
      <c r="BB258" s="263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0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54" t="s">
        <v>72</v>
      </c>
      <c r="Q259" s="355"/>
      <c r="R259" s="355"/>
      <c r="S259" s="355"/>
      <c r="T259" s="355"/>
      <c r="U259" s="355"/>
      <c r="V259" s="356"/>
      <c r="W259" s="37" t="s">
        <v>69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x14ac:dyDescent="0.2">
      <c r="A260" s="351"/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2"/>
      <c r="P260" s="354" t="s">
        <v>72</v>
      </c>
      <c r="Q260" s="355"/>
      <c r="R260" s="355"/>
      <c r="S260" s="355"/>
      <c r="T260" s="355"/>
      <c r="U260" s="355"/>
      <c r="V260" s="356"/>
      <c r="W260" s="37" t="s">
        <v>73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customHeight="1" x14ac:dyDescent="0.2">
      <c r="A261" s="396" t="s">
        <v>371</v>
      </c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48"/>
      <c r="AB261" s="48"/>
      <c r="AC261" s="48"/>
    </row>
    <row r="262" spans="1:68" ht="16.5" customHeight="1" x14ac:dyDescent="0.25">
      <c r="A262" s="371" t="s">
        <v>372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34"/>
      <c r="AB262" s="334"/>
      <c r="AC262" s="334"/>
    </row>
    <row r="263" spans="1:68" ht="14.25" customHeight="1" x14ac:dyDescent="0.25">
      <c r="A263" s="357" t="s">
        <v>63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35"/>
      <c r="AB263" s="335"/>
      <c r="AC263" s="335"/>
    </row>
    <row r="264" spans="1:68" ht="27" customHeight="1" x14ac:dyDescent="0.25">
      <c r="A264" s="54" t="s">
        <v>373</v>
      </c>
      <c r="B264" s="54" t="s">
        <v>374</v>
      </c>
      <c r="C264" s="31">
        <v>4301071029</v>
      </c>
      <c r="D264" s="358">
        <v>4607111035899</v>
      </c>
      <c r="E264" s="359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5"/>
      <c r="R264" s="345"/>
      <c r="S264" s="345"/>
      <c r="T264" s="346"/>
      <c r="U264" s="34"/>
      <c r="V264" s="34"/>
      <c r="W264" s="35" t="s">
        <v>69</v>
      </c>
      <c r="X264" s="340">
        <v>0</v>
      </c>
      <c r="Y264" s="341">
        <f>IFERROR(IF(X264="","",X264),"")</f>
        <v>0</v>
      </c>
      <c r="Z264" s="36">
        <f>IFERROR(IF(X264="","",X264*0.0155),"")</f>
        <v>0</v>
      </c>
      <c r="AA264" s="56"/>
      <c r="AB264" s="57"/>
      <c r="AC264" s="264" t="s">
        <v>265</v>
      </c>
      <c r="AG264" s="67"/>
      <c r="AJ264" s="71" t="s">
        <v>71</v>
      </c>
      <c r="AK264" s="71">
        <v>1</v>
      </c>
      <c r="BB264" s="265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375</v>
      </c>
      <c r="B265" s="54" t="s">
        <v>376</v>
      </c>
      <c r="C265" s="31">
        <v>4301070991</v>
      </c>
      <c r="D265" s="358">
        <v>4607111038180</v>
      </c>
      <c r="E265" s="359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5"/>
      <c r="R265" s="345"/>
      <c r="S265" s="345"/>
      <c r="T265" s="346"/>
      <c r="U265" s="34"/>
      <c r="V265" s="34"/>
      <c r="W265" s="35" t="s">
        <v>69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6" t="s">
        <v>377</v>
      </c>
      <c r="AG265" s="67"/>
      <c r="AJ265" s="71" t="s">
        <v>71</v>
      </c>
      <c r="AK265" s="71">
        <v>1</v>
      </c>
      <c r="BB265" s="267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0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42">
        <f>IFERROR(SUM(X264:X265),"0")</f>
        <v>0</v>
      </c>
      <c r="Y266" s="342">
        <f>IFERROR(SUM(Y264:Y265),"0")</f>
        <v>0</v>
      </c>
      <c r="Z266" s="342">
        <f>IFERROR(IF(Z264="",0,Z264),"0")+IFERROR(IF(Z265="",0,Z265),"0")</f>
        <v>0</v>
      </c>
      <c r="AA266" s="343"/>
      <c r="AB266" s="343"/>
      <c r="AC266" s="343"/>
    </row>
    <row r="267" spans="1:68" x14ac:dyDescent="0.2">
      <c r="A267" s="351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2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42">
        <f>IFERROR(SUMPRODUCT(X264:X265*H264:H265),"0")</f>
        <v>0</v>
      </c>
      <c r="Y267" s="342">
        <f>IFERROR(SUMPRODUCT(Y264:Y265*H264:H265),"0")</f>
        <v>0</v>
      </c>
      <c r="Z267" s="37"/>
      <c r="AA267" s="343"/>
      <c r="AB267" s="343"/>
      <c r="AC267" s="343"/>
    </row>
    <row r="268" spans="1:68" ht="27.75" customHeight="1" x14ac:dyDescent="0.2">
      <c r="A268" s="396" t="s">
        <v>378</v>
      </c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7"/>
      <c r="O268" s="397"/>
      <c r="P268" s="397"/>
      <c r="Q268" s="397"/>
      <c r="R268" s="397"/>
      <c r="S268" s="397"/>
      <c r="T268" s="397"/>
      <c r="U268" s="397"/>
      <c r="V268" s="397"/>
      <c r="W268" s="397"/>
      <c r="X268" s="397"/>
      <c r="Y268" s="397"/>
      <c r="Z268" s="397"/>
      <c r="AA268" s="48"/>
      <c r="AB268" s="48"/>
      <c r="AC268" s="48"/>
    </row>
    <row r="269" spans="1:68" ht="16.5" customHeight="1" x14ac:dyDescent="0.25">
      <c r="A269" s="371" t="s">
        <v>379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34"/>
      <c r="AB269" s="334"/>
      <c r="AC269" s="334"/>
    </row>
    <row r="270" spans="1:68" ht="14.25" customHeight="1" x14ac:dyDescent="0.25">
      <c r="A270" s="357" t="s">
        <v>380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51"/>
      <c r="Z270" s="351"/>
      <c r="AA270" s="335"/>
      <c r="AB270" s="335"/>
      <c r="AC270" s="335"/>
    </row>
    <row r="271" spans="1:68" ht="27" customHeight="1" x14ac:dyDescent="0.25">
      <c r="A271" s="54" t="s">
        <v>381</v>
      </c>
      <c r="B271" s="54" t="s">
        <v>382</v>
      </c>
      <c r="C271" s="31">
        <v>4301133004</v>
      </c>
      <c r="D271" s="358">
        <v>4607111039774</v>
      </c>
      <c r="E271" s="359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45"/>
      <c r="R271" s="345"/>
      <c r="S271" s="345"/>
      <c r="T271" s="346"/>
      <c r="U271" s="34"/>
      <c r="V271" s="34"/>
      <c r="W271" s="35" t="s">
        <v>69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8" t="s">
        <v>383</v>
      </c>
      <c r="AG271" s="67"/>
      <c r="AJ271" s="71" t="s">
        <v>71</v>
      </c>
      <c r="AK271" s="71">
        <v>1</v>
      </c>
      <c r="BB271" s="26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0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x14ac:dyDescent="0.2">
      <c r="A273" s="351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2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customHeight="1" x14ac:dyDescent="0.25">
      <c r="A274" s="357" t="s">
        <v>132</v>
      </c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35"/>
      <c r="AB274" s="335"/>
      <c r="AC274" s="335"/>
    </row>
    <row r="275" spans="1:68" ht="37.5" customHeight="1" x14ac:dyDescent="0.25">
      <c r="A275" s="54" t="s">
        <v>384</v>
      </c>
      <c r="B275" s="54" t="s">
        <v>385</v>
      </c>
      <c r="C275" s="31">
        <v>4301135400</v>
      </c>
      <c r="D275" s="358">
        <v>4607111039361</v>
      </c>
      <c r="E275" s="359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70" t="s">
        <v>383</v>
      </c>
      <c r="AG275" s="67"/>
      <c r="AJ275" s="71" t="s">
        <v>71</v>
      </c>
      <c r="AK275" s="71">
        <v>1</v>
      </c>
      <c r="BB275" s="27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0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2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customHeight="1" x14ac:dyDescent="0.2">
      <c r="A278" s="396" t="s">
        <v>250</v>
      </c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7"/>
      <c r="O278" s="397"/>
      <c r="P278" s="397"/>
      <c r="Q278" s="397"/>
      <c r="R278" s="397"/>
      <c r="S278" s="397"/>
      <c r="T278" s="397"/>
      <c r="U278" s="397"/>
      <c r="V278" s="397"/>
      <c r="W278" s="397"/>
      <c r="X278" s="397"/>
      <c r="Y278" s="397"/>
      <c r="Z278" s="397"/>
      <c r="AA278" s="48"/>
      <c r="AB278" s="48"/>
      <c r="AC278" s="48"/>
    </row>
    <row r="279" spans="1:68" ht="16.5" customHeight="1" x14ac:dyDescent="0.25">
      <c r="A279" s="371" t="s">
        <v>250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34"/>
      <c r="AB279" s="334"/>
      <c r="AC279" s="334"/>
    </row>
    <row r="280" spans="1:68" ht="14.25" customHeight="1" x14ac:dyDescent="0.25">
      <c r="A280" s="357" t="s">
        <v>63</v>
      </c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51"/>
      <c r="P280" s="351"/>
      <c r="Q280" s="351"/>
      <c r="R280" s="351"/>
      <c r="S280" s="351"/>
      <c r="T280" s="351"/>
      <c r="U280" s="351"/>
      <c r="V280" s="351"/>
      <c r="W280" s="351"/>
      <c r="X280" s="351"/>
      <c r="Y280" s="351"/>
      <c r="Z280" s="351"/>
      <c r="AA280" s="335"/>
      <c r="AB280" s="335"/>
      <c r="AC280" s="335"/>
    </row>
    <row r="281" spans="1:68" ht="27" customHeight="1" x14ac:dyDescent="0.25">
      <c r="A281" s="54" t="s">
        <v>386</v>
      </c>
      <c r="B281" s="54" t="s">
        <v>387</v>
      </c>
      <c r="C281" s="31">
        <v>4301071014</v>
      </c>
      <c r="D281" s="358">
        <v>4640242181264</v>
      </c>
      <c r="E281" s="359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18" t="s">
        <v>388</v>
      </c>
      <c r="Q281" s="345"/>
      <c r="R281" s="345"/>
      <c r="S281" s="345"/>
      <c r="T281" s="346"/>
      <c r="U281" s="34"/>
      <c r="V281" s="34"/>
      <c r="W281" s="35" t="s">
        <v>69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389</v>
      </c>
      <c r="AG281" s="67"/>
      <c r="AJ281" s="71" t="s">
        <v>71</v>
      </c>
      <c r="AK281" s="71">
        <v>1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390</v>
      </c>
      <c r="B282" s="54" t="s">
        <v>391</v>
      </c>
      <c r="C282" s="31">
        <v>4301071021</v>
      </c>
      <c r="D282" s="358">
        <v>4640242181325</v>
      </c>
      <c r="E282" s="359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5" t="s">
        <v>392</v>
      </c>
      <c r="Q282" s="345"/>
      <c r="R282" s="345"/>
      <c r="S282" s="345"/>
      <c r="T282" s="346"/>
      <c r="U282" s="34"/>
      <c r="V282" s="34"/>
      <c r="W282" s="35" t="s">
        <v>69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4" t="s">
        <v>389</v>
      </c>
      <c r="AG282" s="67"/>
      <c r="AJ282" s="71" t="s">
        <v>71</v>
      </c>
      <c r="AK282" s="71">
        <v>1</v>
      </c>
      <c r="BB282" s="275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393</v>
      </c>
      <c r="B283" s="54" t="s">
        <v>394</v>
      </c>
      <c r="C283" s="31">
        <v>4301070993</v>
      </c>
      <c r="D283" s="358">
        <v>4640242180670</v>
      </c>
      <c r="E283" s="359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51" t="s">
        <v>395</v>
      </c>
      <c r="Q283" s="345"/>
      <c r="R283" s="345"/>
      <c r="S283" s="345"/>
      <c r="T283" s="346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6" t="s">
        <v>396</v>
      </c>
      <c r="AG283" s="67"/>
      <c r="AJ283" s="71" t="s">
        <v>71</v>
      </c>
      <c r="AK283" s="71">
        <v>1</v>
      </c>
      <c r="BB283" s="277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0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x14ac:dyDescent="0.2">
      <c r="A285" s="351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2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customHeight="1" x14ac:dyDescent="0.25">
      <c r="A286" s="357" t="s">
        <v>154</v>
      </c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1"/>
      <c r="N286" s="351"/>
      <c r="O286" s="351"/>
      <c r="P286" s="351"/>
      <c r="Q286" s="351"/>
      <c r="R286" s="351"/>
      <c r="S286" s="351"/>
      <c r="T286" s="351"/>
      <c r="U286" s="351"/>
      <c r="V286" s="351"/>
      <c r="W286" s="351"/>
      <c r="X286" s="351"/>
      <c r="Y286" s="351"/>
      <c r="Z286" s="351"/>
      <c r="AA286" s="335"/>
      <c r="AB286" s="335"/>
      <c r="AC286" s="335"/>
    </row>
    <row r="287" spans="1:68" ht="27" customHeight="1" x14ac:dyDescent="0.25">
      <c r="A287" s="54" t="s">
        <v>397</v>
      </c>
      <c r="B287" s="54" t="s">
        <v>398</v>
      </c>
      <c r="C287" s="31">
        <v>4301131019</v>
      </c>
      <c r="D287" s="358">
        <v>4640242180427</v>
      </c>
      <c r="E287" s="359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90</v>
      </c>
      <c r="Y287" s="341">
        <f>IFERROR(IF(X287="","",X287),"")</f>
        <v>90</v>
      </c>
      <c r="Z287" s="36">
        <f>IFERROR(IF(X287="","",X287*0.00502),"")</f>
        <v>0.45180000000000003</v>
      </c>
      <c r="AA287" s="56"/>
      <c r="AB287" s="57"/>
      <c r="AC287" s="278" t="s">
        <v>399</v>
      </c>
      <c r="AG287" s="67"/>
      <c r="AJ287" s="71" t="s">
        <v>71</v>
      </c>
      <c r="AK287" s="71">
        <v>1</v>
      </c>
      <c r="BB287" s="279" t="s">
        <v>81</v>
      </c>
      <c r="BM287" s="67">
        <f>IFERROR(X287*I287,"0")</f>
        <v>172.35</v>
      </c>
      <c r="BN287" s="67">
        <f>IFERROR(Y287*I287,"0")</f>
        <v>172.35</v>
      </c>
      <c r="BO287" s="67">
        <f>IFERROR(X287/J287,"0")</f>
        <v>0.38461538461538464</v>
      </c>
      <c r="BP287" s="67">
        <f>IFERROR(Y287/J287,"0")</f>
        <v>0.38461538461538464</v>
      </c>
    </row>
    <row r="288" spans="1:68" x14ac:dyDescent="0.2">
      <c r="A288" s="350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IFERROR(SUM(X287:X287),"0")</f>
        <v>90</v>
      </c>
      <c r="Y288" s="342">
        <f>IFERROR(SUM(Y287:Y287),"0")</f>
        <v>90</v>
      </c>
      <c r="Z288" s="342">
        <f>IFERROR(IF(Z287="",0,Z287),"0")</f>
        <v>0.45180000000000003</v>
      </c>
      <c r="AA288" s="343"/>
      <c r="AB288" s="343"/>
      <c r="AC288" s="343"/>
    </row>
    <row r="289" spans="1:68" x14ac:dyDescent="0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2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IFERROR(SUMPRODUCT(X287:X287*H287:H287),"0")</f>
        <v>162</v>
      </c>
      <c r="Y289" s="342">
        <f>IFERROR(SUMPRODUCT(Y287:Y287*H287:H287),"0")</f>
        <v>162</v>
      </c>
      <c r="Z289" s="37"/>
      <c r="AA289" s="343"/>
      <c r="AB289" s="343"/>
      <c r="AC289" s="343"/>
    </row>
    <row r="290" spans="1:68" ht="14.25" customHeight="1" x14ac:dyDescent="0.25">
      <c r="A290" s="357" t="s">
        <v>76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35"/>
      <c r="AB290" s="335"/>
      <c r="AC290" s="335"/>
    </row>
    <row r="291" spans="1:68" ht="27" customHeight="1" x14ac:dyDescent="0.25">
      <c r="A291" s="54" t="s">
        <v>400</v>
      </c>
      <c r="B291" s="54" t="s">
        <v>401</v>
      </c>
      <c r="C291" s="31">
        <v>4301132080</v>
      </c>
      <c r="D291" s="358">
        <v>4640242180397</v>
      </c>
      <c r="E291" s="359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84</v>
      </c>
      <c r="Y291" s="341">
        <f>IFERROR(IF(X291="","",X291),"")</f>
        <v>84</v>
      </c>
      <c r="Z291" s="36">
        <f>IFERROR(IF(X291="","",X291*0.0155),"")</f>
        <v>1.302</v>
      </c>
      <c r="AA291" s="56"/>
      <c r="AB291" s="57"/>
      <c r="AC291" s="280" t="s">
        <v>402</v>
      </c>
      <c r="AG291" s="67"/>
      <c r="AJ291" s="71" t="s">
        <v>71</v>
      </c>
      <c r="AK291" s="71">
        <v>1</v>
      </c>
      <c r="BB291" s="281" t="s">
        <v>81</v>
      </c>
      <c r="BM291" s="67">
        <f>IFERROR(X291*I291,"0")</f>
        <v>525.84</v>
      </c>
      <c r="BN291" s="67">
        <f>IFERROR(Y291*I291,"0")</f>
        <v>525.84</v>
      </c>
      <c r="BO291" s="67">
        <f>IFERROR(X291/J291,"0")</f>
        <v>1</v>
      </c>
      <c r="BP291" s="67">
        <f>IFERROR(Y291/J291,"0")</f>
        <v>1</v>
      </c>
    </row>
    <row r="292" spans="1:68" ht="27" customHeight="1" x14ac:dyDescent="0.25">
      <c r="A292" s="54" t="s">
        <v>403</v>
      </c>
      <c r="B292" s="54" t="s">
        <v>404</v>
      </c>
      <c r="C292" s="31">
        <v>4301132104</v>
      </c>
      <c r="D292" s="358">
        <v>4640242181219</v>
      </c>
      <c r="E292" s="359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1" t="s">
        <v>405</v>
      </c>
      <c r="Q292" s="345"/>
      <c r="R292" s="345"/>
      <c r="S292" s="345"/>
      <c r="T292" s="346"/>
      <c r="U292" s="34"/>
      <c r="V292" s="34"/>
      <c r="W292" s="35" t="s">
        <v>69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402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0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42">
        <f>IFERROR(SUM(X291:X292),"0")</f>
        <v>84</v>
      </c>
      <c r="Y293" s="342">
        <f>IFERROR(SUM(Y291:Y292),"0")</f>
        <v>84</v>
      </c>
      <c r="Z293" s="342">
        <f>IFERROR(IF(Z291="",0,Z291),"0")+IFERROR(IF(Z292="",0,Z292),"0")</f>
        <v>1.302</v>
      </c>
      <c r="AA293" s="343"/>
      <c r="AB293" s="343"/>
      <c r="AC293" s="343"/>
    </row>
    <row r="294" spans="1:68" x14ac:dyDescent="0.2">
      <c r="A294" s="35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2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42">
        <f>IFERROR(SUMPRODUCT(X291:X292*H291:H292),"0")</f>
        <v>504</v>
      </c>
      <c r="Y294" s="342">
        <f>IFERROR(SUMPRODUCT(Y291:Y292*H291:H292),"0")</f>
        <v>504</v>
      </c>
      <c r="Z294" s="37"/>
      <c r="AA294" s="343"/>
      <c r="AB294" s="343"/>
      <c r="AC294" s="343"/>
    </row>
    <row r="295" spans="1:68" ht="14.25" customHeight="1" x14ac:dyDescent="0.25">
      <c r="A295" s="357" t="s">
        <v>126</v>
      </c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1"/>
      <c r="N295" s="351"/>
      <c r="O295" s="351"/>
      <c r="P295" s="351"/>
      <c r="Q295" s="351"/>
      <c r="R295" s="351"/>
      <c r="S295" s="351"/>
      <c r="T295" s="351"/>
      <c r="U295" s="351"/>
      <c r="V295" s="351"/>
      <c r="W295" s="351"/>
      <c r="X295" s="351"/>
      <c r="Y295" s="351"/>
      <c r="Z295" s="351"/>
      <c r="AA295" s="335"/>
      <c r="AB295" s="335"/>
      <c r="AC295" s="335"/>
    </row>
    <row r="296" spans="1:68" ht="27" customHeight="1" x14ac:dyDescent="0.25">
      <c r="A296" s="54" t="s">
        <v>406</v>
      </c>
      <c r="B296" s="54" t="s">
        <v>407</v>
      </c>
      <c r="C296" s="31">
        <v>4301136028</v>
      </c>
      <c r="D296" s="358">
        <v>4640242180304</v>
      </c>
      <c r="E296" s="359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62" t="s">
        <v>408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14</v>
      </c>
      <c r="Y296" s="341">
        <f>IFERROR(IF(X296="","",X296),"")</f>
        <v>14</v>
      </c>
      <c r="Z296" s="36">
        <f>IFERROR(IF(X296="","",X296*0.00936),"")</f>
        <v>0.13103999999999999</v>
      </c>
      <c r="AA296" s="56"/>
      <c r="AB296" s="57"/>
      <c r="AC296" s="284" t="s">
        <v>409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40.468400000000003</v>
      </c>
      <c r="BN296" s="67">
        <f>IFERROR(Y296*I296,"0")</f>
        <v>40.468400000000003</v>
      </c>
      <c r="BO296" s="67">
        <f>IFERROR(X296/J296,"0")</f>
        <v>0.1111111111111111</v>
      </c>
      <c r="BP296" s="67">
        <f>IFERROR(Y296/J296,"0")</f>
        <v>0.1111111111111111</v>
      </c>
    </row>
    <row r="297" spans="1:68" ht="27" customHeight="1" x14ac:dyDescent="0.25">
      <c r="A297" s="54" t="s">
        <v>410</v>
      </c>
      <c r="B297" s="54" t="s">
        <v>411</v>
      </c>
      <c r="C297" s="31">
        <v>4301136026</v>
      </c>
      <c r="D297" s="358">
        <v>4640242180236</v>
      </c>
      <c r="E297" s="359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5"/>
      <c r="R297" s="345"/>
      <c r="S297" s="345"/>
      <c r="T297" s="346"/>
      <c r="U297" s="34"/>
      <c r="V297" s="34"/>
      <c r="W297" s="35" t="s">
        <v>69</v>
      </c>
      <c r="X297" s="340">
        <v>120</v>
      </c>
      <c r="Y297" s="341">
        <f>IFERROR(IF(X297="","",X297),"")</f>
        <v>120</v>
      </c>
      <c r="Z297" s="36">
        <f>IFERROR(IF(X297="","",X297*0.0155),"")</f>
        <v>1.8599999999999999</v>
      </c>
      <c r="AA297" s="56"/>
      <c r="AB297" s="57"/>
      <c r="AC297" s="286" t="s">
        <v>409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628.20000000000005</v>
      </c>
      <c r="BN297" s="67">
        <f>IFERROR(Y297*I297,"0")</f>
        <v>628.20000000000005</v>
      </c>
      <c r="BO297" s="67">
        <f>IFERROR(X297/J297,"0")</f>
        <v>1.4285714285714286</v>
      </c>
      <c r="BP297" s="67">
        <f>IFERROR(Y297/J297,"0")</f>
        <v>1.4285714285714286</v>
      </c>
    </row>
    <row r="298" spans="1:68" ht="27" customHeight="1" x14ac:dyDescent="0.25">
      <c r="A298" s="54" t="s">
        <v>412</v>
      </c>
      <c r="B298" s="54" t="s">
        <v>413</v>
      </c>
      <c r="C298" s="31">
        <v>4301136029</v>
      </c>
      <c r="D298" s="358">
        <v>4640242180410</v>
      </c>
      <c r="E298" s="359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5"/>
      <c r="R298" s="345"/>
      <c r="S298" s="345"/>
      <c r="T298" s="346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8" t="s">
        <v>409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42">
        <f>IFERROR(SUM(X296:X298),"0")</f>
        <v>134</v>
      </c>
      <c r="Y299" s="342">
        <f>IFERROR(SUM(Y296:Y298),"0")</f>
        <v>134</v>
      </c>
      <c r="Z299" s="342">
        <f>IFERROR(IF(Z296="",0,Z296),"0")+IFERROR(IF(Z297="",0,Z297),"0")+IFERROR(IF(Z298="",0,Z298),"0")</f>
        <v>1.9910399999999999</v>
      </c>
      <c r="AA299" s="343"/>
      <c r="AB299" s="343"/>
      <c r="AC299" s="343"/>
    </row>
    <row r="300" spans="1:68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2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42">
        <f>IFERROR(SUMPRODUCT(X296:X298*H296:H298),"0")</f>
        <v>637.79999999999995</v>
      </c>
      <c r="Y300" s="342">
        <f>IFERROR(SUMPRODUCT(Y296:Y298*H296:H298),"0")</f>
        <v>637.79999999999995</v>
      </c>
      <c r="Z300" s="37"/>
      <c r="AA300" s="343"/>
      <c r="AB300" s="343"/>
      <c r="AC300" s="343"/>
    </row>
    <row r="301" spans="1:68" ht="14.25" customHeight="1" x14ac:dyDescent="0.25">
      <c r="A301" s="357" t="s">
        <v>132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51"/>
      <c r="Z301" s="351"/>
      <c r="AA301" s="335"/>
      <c r="AB301" s="335"/>
      <c r="AC301" s="335"/>
    </row>
    <row r="302" spans="1:68" ht="37.5" customHeight="1" x14ac:dyDescent="0.25">
      <c r="A302" s="54" t="s">
        <v>414</v>
      </c>
      <c r="B302" s="54" t="s">
        <v>415</v>
      </c>
      <c r="C302" s="31">
        <v>4301135504</v>
      </c>
      <c r="D302" s="358">
        <v>4640242181554</v>
      </c>
      <c r="E302" s="359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3" t="s">
        <v>416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 t="shared" ref="Y302:Y321" si="23">IFERROR(IF(X302="","",X302),"")</f>
        <v>0</v>
      </c>
      <c r="Z302" s="36">
        <f>IFERROR(IF(X302="","",X302*0.00936),"")</f>
        <v>0</v>
      </c>
      <c r="AA302" s="56"/>
      <c r="AB302" s="57"/>
      <c r="AC302" s="290" t="s">
        <v>417</v>
      </c>
      <c r="AG302" s="67"/>
      <c r="AJ302" s="71" t="s">
        <v>71</v>
      </c>
      <c r="AK302" s="71">
        <v>1</v>
      </c>
      <c r="BB302" s="291" t="s">
        <v>81</v>
      </c>
      <c r="BM302" s="67">
        <f t="shared" ref="BM302:BM321" si="24">IFERROR(X302*I302,"0")</f>
        <v>0</v>
      </c>
      <c r="BN302" s="67">
        <f t="shared" ref="BN302:BN321" si="25">IFERROR(Y302*I302,"0")</f>
        <v>0</v>
      </c>
      <c r="BO302" s="67">
        <f t="shared" ref="BO302:BO321" si="26">IFERROR(X302/J302,"0")</f>
        <v>0</v>
      </c>
      <c r="BP302" s="67">
        <f t="shared" ref="BP302:BP321" si="27">IFERROR(Y302/J302,"0")</f>
        <v>0</v>
      </c>
    </row>
    <row r="303" spans="1:68" ht="27" customHeight="1" x14ac:dyDescent="0.25">
      <c r="A303" s="54" t="s">
        <v>418</v>
      </c>
      <c r="B303" s="54" t="s">
        <v>419</v>
      </c>
      <c r="C303" s="31">
        <v>4301135394</v>
      </c>
      <c r="D303" s="358">
        <v>4640242181561</v>
      </c>
      <c r="E303" s="359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2" t="s">
        <v>420</v>
      </c>
      <c r="Q303" s="345"/>
      <c r="R303" s="345"/>
      <c r="S303" s="345"/>
      <c r="T303" s="346"/>
      <c r="U303" s="34"/>
      <c r="V303" s="34"/>
      <c r="W303" s="35" t="s">
        <v>69</v>
      </c>
      <c r="X303" s="340">
        <v>56</v>
      </c>
      <c r="Y303" s="341">
        <f t="shared" si="23"/>
        <v>56</v>
      </c>
      <c r="Z303" s="36">
        <f>IFERROR(IF(X303="","",X303*0.00936),"")</f>
        <v>0.52415999999999996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4"/>
        <v>217.952</v>
      </c>
      <c r="BN303" s="67">
        <f t="shared" si="25"/>
        <v>217.952</v>
      </c>
      <c r="BO303" s="67">
        <f t="shared" si="26"/>
        <v>0.44444444444444442</v>
      </c>
      <c r="BP303" s="67">
        <f t="shared" si="27"/>
        <v>0.44444444444444442</v>
      </c>
    </row>
    <row r="304" spans="1:68" ht="27" customHeight="1" x14ac:dyDescent="0.25">
      <c r="A304" s="54" t="s">
        <v>422</v>
      </c>
      <c r="B304" s="54" t="s">
        <v>423</v>
      </c>
      <c r="C304" s="31">
        <v>4301135374</v>
      </c>
      <c r="D304" s="358">
        <v>4640242181424</v>
      </c>
      <c r="E304" s="359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5"/>
      <c r="R304" s="345"/>
      <c r="S304" s="345"/>
      <c r="T304" s="346"/>
      <c r="U304" s="34"/>
      <c r="V304" s="34"/>
      <c r="W304" s="35" t="s">
        <v>69</v>
      </c>
      <c r="X304" s="340">
        <v>0</v>
      </c>
      <c r="Y304" s="341">
        <f t="shared" si="23"/>
        <v>0</v>
      </c>
      <c r="Z304" s="36">
        <f>IFERROR(IF(X304="","",X304*0.0155),"")</f>
        <v>0</v>
      </c>
      <c r="AA304" s="56"/>
      <c r="AB304" s="57"/>
      <c r="AC304" s="294" t="s">
        <v>417</v>
      </c>
      <c r="AG304" s="67"/>
      <c r="AJ304" s="71" t="s">
        <v>71</v>
      </c>
      <c r="AK304" s="71">
        <v>1</v>
      </c>
      <c r="BB304" s="295" t="s">
        <v>81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27" customHeight="1" x14ac:dyDescent="0.25">
      <c r="A305" s="54" t="s">
        <v>424</v>
      </c>
      <c r="B305" s="54" t="s">
        <v>425</v>
      </c>
      <c r="C305" s="31">
        <v>4301135320</v>
      </c>
      <c r="D305" s="358">
        <v>4640242181592</v>
      </c>
      <c r="E305" s="359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3" t="s">
        <v>426</v>
      </c>
      <c r="Q305" s="345"/>
      <c r="R305" s="345"/>
      <c r="S305" s="345"/>
      <c r="T305" s="346"/>
      <c r="U305" s="34"/>
      <c r="V305" s="34"/>
      <c r="W305" s="35" t="s">
        <v>69</v>
      </c>
      <c r="X305" s="340">
        <v>0</v>
      </c>
      <c r="Y305" s="341">
        <f t="shared" si="23"/>
        <v>0</v>
      </c>
      <c r="Z305" s="36">
        <f t="shared" ref="Z305:Z313" si="28">IFERROR(IF(X305="","",X305*0.00936),"")</f>
        <v>0</v>
      </c>
      <c r="AA305" s="56"/>
      <c r="AB305" s="57"/>
      <c r="AC305" s="296" t="s">
        <v>427</v>
      </c>
      <c r="AG305" s="67"/>
      <c r="AJ305" s="71" t="s">
        <v>71</v>
      </c>
      <c r="AK305" s="71">
        <v>1</v>
      </c>
      <c r="BB305" s="297" t="s">
        <v>81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37.5" customHeight="1" x14ac:dyDescent="0.25">
      <c r="A306" s="54" t="s">
        <v>428</v>
      </c>
      <c r="B306" s="54" t="s">
        <v>429</v>
      </c>
      <c r="C306" s="31">
        <v>4301135552</v>
      </c>
      <c r="D306" s="358">
        <v>4640242181431</v>
      </c>
      <c r="E306" s="359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430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si="23"/>
        <v>0</v>
      </c>
      <c r="Z306" s="36">
        <f t="shared" si="28"/>
        <v>0</v>
      </c>
      <c r="AA306" s="56"/>
      <c r="AB306" s="57"/>
      <c r="AC306" s="298" t="s">
        <v>431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0</v>
      </c>
      <c r="BN306" s="67">
        <f t="shared" si="25"/>
        <v>0</v>
      </c>
      <c r="BO306" s="67">
        <f t="shared" si="26"/>
        <v>0</v>
      </c>
      <c r="BP306" s="67">
        <f t="shared" si="27"/>
        <v>0</v>
      </c>
    </row>
    <row r="307" spans="1:68" ht="27" customHeight="1" x14ac:dyDescent="0.25">
      <c r="A307" s="54" t="s">
        <v>432</v>
      </c>
      <c r="B307" s="54" t="s">
        <v>433</v>
      </c>
      <c r="C307" s="31">
        <v>4301135405</v>
      </c>
      <c r="D307" s="358">
        <v>4640242181523</v>
      </c>
      <c r="E307" s="359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42</v>
      </c>
      <c r="Y307" s="341">
        <f t="shared" si="23"/>
        <v>42</v>
      </c>
      <c r="Z307" s="36">
        <f t="shared" si="28"/>
        <v>0.39312000000000002</v>
      </c>
      <c r="AA307" s="56"/>
      <c r="AB307" s="57"/>
      <c r="AC307" s="300" t="s">
        <v>421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134.06400000000002</v>
      </c>
      <c r="BN307" s="67">
        <f t="shared" si="25"/>
        <v>134.06400000000002</v>
      </c>
      <c r="BO307" s="67">
        <f t="shared" si="26"/>
        <v>0.33333333333333331</v>
      </c>
      <c r="BP307" s="67">
        <f t="shared" si="27"/>
        <v>0.33333333333333331</v>
      </c>
    </row>
    <row r="308" spans="1:68" ht="37.5" customHeight="1" x14ac:dyDescent="0.25">
      <c r="A308" s="54" t="s">
        <v>434</v>
      </c>
      <c r="B308" s="54" t="s">
        <v>435</v>
      </c>
      <c r="C308" s="31">
        <v>4301135404</v>
      </c>
      <c r="D308" s="358">
        <v>4640242181516</v>
      </c>
      <c r="E308" s="359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0" t="s">
        <v>436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23"/>
        <v>0</v>
      </c>
      <c r="Z308" s="36">
        <f t="shared" si="28"/>
        <v>0</v>
      </c>
      <c r="AA308" s="56"/>
      <c r="AB308" s="57"/>
      <c r="AC308" s="302" t="s">
        <v>431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customHeight="1" x14ac:dyDescent="0.25">
      <c r="A309" s="54" t="s">
        <v>437</v>
      </c>
      <c r="B309" s="54" t="s">
        <v>438</v>
      </c>
      <c r="C309" s="31">
        <v>4301135375</v>
      </c>
      <c r="D309" s="358">
        <v>4640242181486</v>
      </c>
      <c r="E309" s="359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70</v>
      </c>
      <c r="Y309" s="341">
        <f t="shared" si="23"/>
        <v>70</v>
      </c>
      <c r="Z309" s="36">
        <f t="shared" si="28"/>
        <v>0.6552</v>
      </c>
      <c r="AA309" s="56"/>
      <c r="AB309" s="57"/>
      <c r="AC309" s="304" t="s">
        <v>417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272.44</v>
      </c>
      <c r="BN309" s="67">
        <f t="shared" si="25"/>
        <v>272.44</v>
      </c>
      <c r="BO309" s="67">
        <f t="shared" si="26"/>
        <v>0.55555555555555558</v>
      </c>
      <c r="BP309" s="67">
        <f t="shared" si="27"/>
        <v>0.55555555555555558</v>
      </c>
    </row>
    <row r="310" spans="1:68" ht="37.5" customHeight="1" x14ac:dyDescent="0.25">
      <c r="A310" s="54" t="s">
        <v>439</v>
      </c>
      <c r="B310" s="54" t="s">
        <v>440</v>
      </c>
      <c r="C310" s="31">
        <v>4301135402</v>
      </c>
      <c r="D310" s="358">
        <v>4640242181493</v>
      </c>
      <c r="E310" s="359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">
        <v>441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23"/>
        <v>0</v>
      </c>
      <c r="Z310" s="36">
        <f t="shared" si="28"/>
        <v>0</v>
      </c>
      <c r="AA310" s="56"/>
      <c r="AB310" s="57"/>
      <c r="AC310" s="306" t="s">
        <v>417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442</v>
      </c>
      <c r="B311" s="54" t="s">
        <v>443</v>
      </c>
      <c r="C311" s="31">
        <v>4301135403</v>
      </c>
      <c r="D311" s="358">
        <v>4640242181509</v>
      </c>
      <c r="E311" s="359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23"/>
        <v>0</v>
      </c>
      <c r="Z311" s="36">
        <f t="shared" si="28"/>
        <v>0</v>
      </c>
      <c r="AA311" s="56"/>
      <c r="AB311" s="57"/>
      <c r="AC311" s="308" t="s">
        <v>417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444</v>
      </c>
      <c r="B312" s="54" t="s">
        <v>445</v>
      </c>
      <c r="C312" s="31">
        <v>4301135304</v>
      </c>
      <c r="D312" s="358">
        <v>4640242181240</v>
      </c>
      <c r="E312" s="359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">
        <v>446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23"/>
        <v>0</v>
      </c>
      <c r="Z312" s="36">
        <f t="shared" si="28"/>
        <v>0</v>
      </c>
      <c r="AA312" s="56"/>
      <c r="AB312" s="57"/>
      <c r="AC312" s="310" t="s">
        <v>417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447</v>
      </c>
      <c r="B313" s="54" t="s">
        <v>448</v>
      </c>
      <c r="C313" s="31">
        <v>4301135310</v>
      </c>
      <c r="D313" s="358">
        <v>4640242181318</v>
      </c>
      <c r="E313" s="359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2" t="s">
        <v>449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23"/>
        <v>0</v>
      </c>
      <c r="Z313" s="36">
        <f t="shared" si="28"/>
        <v>0</v>
      </c>
      <c r="AA313" s="56"/>
      <c r="AB313" s="57"/>
      <c r="AC313" s="312" t="s">
        <v>421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450</v>
      </c>
      <c r="B314" s="54" t="s">
        <v>451</v>
      </c>
      <c r="C314" s="31">
        <v>4301135306</v>
      </c>
      <c r="D314" s="358">
        <v>4640242181387</v>
      </c>
      <c r="E314" s="359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143</v>
      </c>
      <c r="L314" s="32" t="s">
        <v>67</v>
      </c>
      <c r="M314" s="33" t="s">
        <v>68</v>
      </c>
      <c r="N314" s="33"/>
      <c r="O314" s="32">
        <v>180</v>
      </c>
      <c r="P314" s="500" t="s">
        <v>452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23"/>
        <v>0</v>
      </c>
      <c r="Z314" s="36">
        <f>IFERROR(IF(X314="","",X314*0.00502),"")</f>
        <v>0</v>
      </c>
      <c r="AA314" s="56"/>
      <c r="AB314" s="57"/>
      <c r="AC314" s="314" t="s">
        <v>417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customHeight="1" x14ac:dyDescent="0.25">
      <c r="A315" s="54" t="s">
        <v>453</v>
      </c>
      <c r="B315" s="54" t="s">
        <v>454</v>
      </c>
      <c r="C315" s="31">
        <v>4301135305</v>
      </c>
      <c r="D315" s="358">
        <v>4640242181394</v>
      </c>
      <c r="E315" s="359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143</v>
      </c>
      <c r="L315" s="32" t="s">
        <v>67</v>
      </c>
      <c r="M315" s="33" t="s">
        <v>68</v>
      </c>
      <c r="N315" s="33"/>
      <c r="O315" s="32">
        <v>180</v>
      </c>
      <c r="P315" s="349" t="s">
        <v>455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23"/>
        <v>0</v>
      </c>
      <c r="Z315" s="36">
        <f>IFERROR(IF(X315="","",X315*0.00502),"")</f>
        <v>0</v>
      </c>
      <c r="AA315" s="56"/>
      <c r="AB315" s="57"/>
      <c r="AC315" s="316" t="s">
        <v>417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456</v>
      </c>
      <c r="B316" s="54" t="s">
        <v>457</v>
      </c>
      <c r="C316" s="31">
        <v>4301135309</v>
      </c>
      <c r="D316" s="358">
        <v>4640242181332</v>
      </c>
      <c r="E316" s="359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143</v>
      </c>
      <c r="L316" s="32" t="s">
        <v>67</v>
      </c>
      <c r="M316" s="33" t="s">
        <v>68</v>
      </c>
      <c r="N316" s="33"/>
      <c r="O316" s="32">
        <v>180</v>
      </c>
      <c r="P316" s="380" t="s">
        <v>458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23"/>
        <v>0</v>
      </c>
      <c r="Z316" s="36">
        <f>IFERROR(IF(X316="","",X316*0.00502),"")</f>
        <v>0</v>
      </c>
      <c r="AA316" s="56"/>
      <c r="AB316" s="57"/>
      <c r="AC316" s="318" t="s">
        <v>417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459</v>
      </c>
      <c r="B317" s="54" t="s">
        <v>460</v>
      </c>
      <c r="C317" s="31">
        <v>4301135308</v>
      </c>
      <c r="D317" s="358">
        <v>4640242181349</v>
      </c>
      <c r="E317" s="359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40" t="s">
        <v>461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23"/>
        <v>0</v>
      </c>
      <c r="Z317" s="36">
        <f>IFERROR(IF(X317="","",X317*0.00502),"")</f>
        <v>0</v>
      </c>
      <c r="AA317" s="56"/>
      <c r="AB317" s="57"/>
      <c r="AC317" s="320" t="s">
        <v>417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462</v>
      </c>
      <c r="B318" s="54" t="s">
        <v>463</v>
      </c>
      <c r="C318" s="31">
        <v>4301135307</v>
      </c>
      <c r="D318" s="358">
        <v>4640242181370</v>
      </c>
      <c r="E318" s="359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88" t="s">
        <v>464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23"/>
        <v>0</v>
      </c>
      <c r="Z318" s="36">
        <f>IFERROR(IF(X318="","",X318*0.00502),"")</f>
        <v>0</v>
      </c>
      <c r="AA318" s="56"/>
      <c r="AB318" s="57"/>
      <c r="AC318" s="322" t="s">
        <v>465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466</v>
      </c>
      <c r="B319" s="54" t="s">
        <v>467</v>
      </c>
      <c r="C319" s="31">
        <v>4301135318</v>
      </c>
      <c r="D319" s="358">
        <v>4607111037480</v>
      </c>
      <c r="E319" s="359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468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23"/>
        <v>0</v>
      </c>
      <c r="Z319" s="36">
        <f>IFERROR(IF(X319="","",X319*0.0155),"")</f>
        <v>0</v>
      </c>
      <c r="AA319" s="56"/>
      <c r="AB319" s="57"/>
      <c r="AC319" s="324" t="s">
        <v>469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470</v>
      </c>
      <c r="B320" s="54" t="s">
        <v>471</v>
      </c>
      <c r="C320" s="31">
        <v>4301135198</v>
      </c>
      <c r="D320" s="358">
        <v>4640242180663</v>
      </c>
      <c r="E320" s="359"/>
      <c r="F320" s="339">
        <v>0.9</v>
      </c>
      <c r="G320" s="32">
        <v>4</v>
      </c>
      <c r="H320" s="339">
        <v>3.6</v>
      </c>
      <c r="I320" s="339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9" t="s">
        <v>472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23"/>
        <v>0</v>
      </c>
      <c r="Z320" s="36">
        <f>IFERROR(IF(X320="","",X320*0.0155),"")</f>
        <v>0</v>
      </c>
      <c r="AA320" s="56"/>
      <c r="AB320" s="57"/>
      <c r="AC320" s="326" t="s">
        <v>473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474</v>
      </c>
      <c r="B321" s="54" t="s">
        <v>475</v>
      </c>
      <c r="C321" s="31">
        <v>4301135723</v>
      </c>
      <c r="D321" s="358">
        <v>4640242181783</v>
      </c>
      <c r="E321" s="359"/>
      <c r="F321" s="339">
        <v>0.3</v>
      </c>
      <c r="G321" s="32">
        <v>9</v>
      </c>
      <c r="H321" s="339">
        <v>2.7</v>
      </c>
      <c r="I321" s="339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7" t="s">
        <v>476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23"/>
        <v>0</v>
      </c>
      <c r="Z321" s="36">
        <f>IFERROR(IF(X321="","",X321*0.00936),"")</f>
        <v>0</v>
      </c>
      <c r="AA321" s="56"/>
      <c r="AB321" s="57"/>
      <c r="AC321" s="328" t="s">
        <v>477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x14ac:dyDescent="0.2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2"/>
      <c r="P322" s="354" t="s">
        <v>72</v>
      </c>
      <c r="Q322" s="355"/>
      <c r="R322" s="355"/>
      <c r="S322" s="355"/>
      <c r="T322" s="355"/>
      <c r="U322" s="355"/>
      <c r="V322" s="356"/>
      <c r="W322" s="37" t="s">
        <v>69</v>
      </c>
      <c r="X322" s="342">
        <f>IFERROR(SUM(X302:X321),"0")</f>
        <v>168</v>
      </c>
      <c r="Y322" s="342">
        <f>IFERROR(SUM(Y302:Y321),"0")</f>
        <v>168</v>
      </c>
      <c r="Z322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1.5724800000000001</v>
      </c>
      <c r="AA322" s="343"/>
      <c r="AB322" s="343"/>
      <c r="AC322" s="343"/>
    </row>
    <row r="323" spans="1:68" x14ac:dyDescent="0.2">
      <c r="A323" s="351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2"/>
      <c r="P323" s="354" t="s">
        <v>72</v>
      </c>
      <c r="Q323" s="355"/>
      <c r="R323" s="355"/>
      <c r="S323" s="355"/>
      <c r="T323" s="355"/>
      <c r="U323" s="355"/>
      <c r="V323" s="356"/>
      <c r="W323" s="37" t="s">
        <v>73</v>
      </c>
      <c r="X323" s="342">
        <f>IFERROR(SUMPRODUCT(X302:X321*H302:H321),"0")</f>
        <v>592.20000000000005</v>
      </c>
      <c r="Y323" s="342">
        <f>IFERROR(SUMPRODUCT(Y302:Y321*H302:H321),"0")</f>
        <v>592.20000000000005</v>
      </c>
      <c r="Z323" s="37"/>
      <c r="AA323" s="343"/>
      <c r="AB323" s="343"/>
      <c r="AC323" s="343"/>
    </row>
    <row r="324" spans="1:68" ht="16.5" customHeight="1" x14ac:dyDescent="0.25">
      <c r="A324" s="371" t="s">
        <v>478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51"/>
      <c r="Z324" s="351"/>
      <c r="AA324" s="334"/>
      <c r="AB324" s="334"/>
      <c r="AC324" s="334"/>
    </row>
    <row r="325" spans="1:68" ht="14.25" customHeight="1" x14ac:dyDescent="0.25">
      <c r="A325" s="357" t="s">
        <v>132</v>
      </c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  <c r="AA325" s="335"/>
      <c r="AB325" s="335"/>
      <c r="AC325" s="335"/>
    </row>
    <row r="326" spans="1:68" ht="27" customHeight="1" x14ac:dyDescent="0.25">
      <c r="A326" s="54" t="s">
        <v>479</v>
      </c>
      <c r="B326" s="54" t="s">
        <v>480</v>
      </c>
      <c r="C326" s="31">
        <v>4301135268</v>
      </c>
      <c r="D326" s="358">
        <v>4640242181134</v>
      </c>
      <c r="E326" s="359"/>
      <c r="F326" s="339">
        <v>0.8</v>
      </c>
      <c r="G326" s="32">
        <v>5</v>
      </c>
      <c r="H326" s="339">
        <v>4</v>
      </c>
      <c r="I326" s="339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9" t="s">
        <v>481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>IFERROR(IF(X326="","",X326),"")</f>
        <v>0</v>
      </c>
      <c r="Z326" s="36">
        <f>IFERROR(IF(X326="","",X326*0.0155),"")</f>
        <v>0</v>
      </c>
      <c r="AA326" s="56"/>
      <c r="AB326" s="57"/>
      <c r="AC326" s="330" t="s">
        <v>482</v>
      </c>
      <c r="AG326" s="67"/>
      <c r="AJ326" s="71" t="s">
        <v>71</v>
      </c>
      <c r="AK326" s="71">
        <v>1</v>
      </c>
      <c r="BB326" s="331" t="s">
        <v>81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2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IFERROR(SUM(X326:X326),"0")</f>
        <v>0</v>
      </c>
      <c r="Y327" s="342">
        <f>IFERROR(SUM(Y326:Y326),"0")</f>
        <v>0</v>
      </c>
      <c r="Z327" s="342">
        <f>IFERROR(IF(Z326="",0,Z326),"0")</f>
        <v>0</v>
      </c>
      <c r="AA327" s="343"/>
      <c r="AB327" s="343"/>
      <c r="AC327" s="34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2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IFERROR(SUMPRODUCT(X326:X326*H326:H326),"0")</f>
        <v>0</v>
      </c>
      <c r="Y328" s="342">
        <f>IFERROR(SUMPRODUCT(Y326:Y326*H326:H326),"0")</f>
        <v>0</v>
      </c>
      <c r="Z328" s="37"/>
      <c r="AA328" s="343"/>
      <c r="AB328" s="343"/>
      <c r="AC328" s="343"/>
    </row>
    <row r="329" spans="1:68" ht="15" customHeight="1" x14ac:dyDescent="0.2">
      <c r="A329" s="446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47"/>
      <c r="P329" s="381" t="s">
        <v>483</v>
      </c>
      <c r="Q329" s="382"/>
      <c r="R329" s="382"/>
      <c r="S329" s="382"/>
      <c r="T329" s="382"/>
      <c r="U329" s="382"/>
      <c r="V329" s="383"/>
      <c r="W329" s="37" t="s">
        <v>73</v>
      </c>
      <c r="X329" s="342">
        <f>IFERROR(X24+X32+X39+X50+X55+X60+X64+X69+X75+X81+X87+X93+X105+X112+X122+X126+X132+X139+X146+X151+X156+X161+X166+X172+X180+X185+X194+X198+X207+X214+X224+X232+X237+X243+X248+X254+X260+X267+X273+X277+X285+X289+X294+X300+X323+X328,"0")</f>
        <v>9314.5200000000023</v>
      </c>
      <c r="Y329" s="342">
        <f>IFERROR(Y24+Y32+Y39+Y50+Y55+Y60+Y64+Y69+Y75+Y81+Y87+Y93+Y105+Y112+Y122+Y126+Y132+Y139+Y146+Y151+Y156+Y161+Y166+Y172+Y180+Y185+Y194+Y198+Y207+Y214+Y224+Y232+Y237+Y243+Y248+Y254+Y260+Y267+Y273+Y277+Y285+Y289+Y294+Y300+Y323+Y328,"0")</f>
        <v>9314.5200000000023</v>
      </c>
      <c r="Z329" s="37"/>
      <c r="AA329" s="343"/>
      <c r="AB329" s="343"/>
      <c r="AC329" s="343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47"/>
      <c r="P330" s="381" t="s">
        <v>484</v>
      </c>
      <c r="Q330" s="382"/>
      <c r="R330" s="382"/>
      <c r="S330" s="382"/>
      <c r="T330" s="382"/>
      <c r="U330" s="382"/>
      <c r="V330" s="383"/>
      <c r="W330" s="37" t="s">
        <v>73</v>
      </c>
      <c r="X330" s="342">
        <f>IFERROR(SUM(BM22:BM326),"0")</f>
        <v>10195.796399999999</v>
      </c>
      <c r="Y330" s="342">
        <f>IFERROR(SUM(BN22:BN326),"0")</f>
        <v>10195.796399999999</v>
      </c>
      <c r="Z330" s="37"/>
      <c r="AA330" s="343"/>
      <c r="AB330" s="343"/>
      <c r="AC330" s="343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47"/>
      <c r="P331" s="381" t="s">
        <v>485</v>
      </c>
      <c r="Q331" s="382"/>
      <c r="R331" s="382"/>
      <c r="S331" s="382"/>
      <c r="T331" s="382"/>
      <c r="U331" s="382"/>
      <c r="V331" s="383"/>
      <c r="W331" s="37" t="s">
        <v>486</v>
      </c>
      <c r="X331" s="38">
        <f>ROUNDUP(SUM(BO22:BO326),0)</f>
        <v>26</v>
      </c>
      <c r="Y331" s="38">
        <f>ROUNDUP(SUM(BP22:BP326),0)</f>
        <v>26</v>
      </c>
      <c r="Z331" s="37"/>
      <c r="AA331" s="343"/>
      <c r="AB331" s="343"/>
      <c r="AC331" s="343"/>
    </row>
    <row r="332" spans="1:68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47"/>
      <c r="P332" s="381" t="s">
        <v>487</v>
      </c>
      <c r="Q332" s="382"/>
      <c r="R332" s="382"/>
      <c r="S332" s="382"/>
      <c r="T332" s="382"/>
      <c r="U332" s="382"/>
      <c r="V332" s="383"/>
      <c r="W332" s="37" t="s">
        <v>73</v>
      </c>
      <c r="X332" s="342">
        <f>GrossWeightTotal+PalletQtyTotal*25</f>
        <v>10845.796399999999</v>
      </c>
      <c r="Y332" s="342">
        <f>GrossWeightTotalR+PalletQtyTotalR*25</f>
        <v>10845.796399999999</v>
      </c>
      <c r="Z332" s="37"/>
      <c r="AA332" s="343"/>
      <c r="AB332" s="343"/>
      <c r="AC332" s="343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447"/>
      <c r="P333" s="381" t="s">
        <v>488</v>
      </c>
      <c r="Q333" s="382"/>
      <c r="R333" s="382"/>
      <c r="S333" s="382"/>
      <c r="T333" s="382"/>
      <c r="U333" s="382"/>
      <c r="V333" s="383"/>
      <c r="W333" s="37" t="s">
        <v>486</v>
      </c>
      <c r="X333" s="342">
        <f>IFERROR(X23+X31+X38+X49+X54+X59+X63+X68+X74+X80+X86+X92+X104+X111+X121+X125+X131+X138+X145+X150+X155+X160+X165+X171+X179+X184+X193+X197+X206+X213+X223+X231+X236+X242+X247+X253+X259+X266+X272+X276+X284+X288+X293+X299+X322+X327,"0")</f>
        <v>2216</v>
      </c>
      <c r="Y333" s="342">
        <f>IFERROR(Y23+Y31+Y38+Y49+Y54+Y59+Y63+Y68+Y74+Y80+Y86+Y92+Y104+Y111+Y121+Y125+Y131+Y138+Y145+Y150+Y155+Y160+Y165+Y171+Y179+Y184+Y193+Y197+Y206+Y213+Y223+Y231+Y236+Y242+Y247+Y253+Y259+Y266+Y272+Y276+Y284+Y288+Y293+Y299+Y322+Y327,"0")</f>
        <v>2216</v>
      </c>
      <c r="Z333" s="37"/>
      <c r="AA333" s="343"/>
      <c r="AB333" s="343"/>
      <c r="AC333" s="343"/>
    </row>
    <row r="334" spans="1:68" ht="14.25" customHeight="1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447"/>
      <c r="P334" s="381" t="s">
        <v>489</v>
      </c>
      <c r="Q334" s="382"/>
      <c r="R334" s="382"/>
      <c r="S334" s="382"/>
      <c r="T334" s="382"/>
      <c r="U334" s="382"/>
      <c r="V334" s="383"/>
      <c r="W334" s="39" t="s">
        <v>490</v>
      </c>
      <c r="X334" s="37"/>
      <c r="Y334" s="37"/>
      <c r="Z334" s="37">
        <f>IFERROR(Z23+Z31+Z38+Z49+Z54+Z59+Z63+Z68+Z74+Z80+Z86+Z92+Z104+Z111+Z121+Z125+Z131+Z138+Z145+Z150+Z155+Z160+Z165+Z171+Z179+Z184+Z193+Z197+Z206+Z213+Z223+Z231+Z236+Z242+Z247+Z253+Z259+Z266+Z272+Z276+Z284+Z288+Z293+Z299+Z322+Z327,"0")</f>
        <v>32.387939999999986</v>
      </c>
      <c r="AA334" s="343"/>
      <c r="AB334" s="343"/>
      <c r="AC334" s="343"/>
    </row>
    <row r="335" spans="1:68" ht="13.5" customHeight="1" thickBot="1" x14ac:dyDescent="0.25"/>
    <row r="336" spans="1:68" ht="27" customHeight="1" thickTop="1" thickBot="1" x14ac:dyDescent="0.25">
      <c r="A336" s="40" t="s">
        <v>491</v>
      </c>
      <c r="B336" s="332" t="s">
        <v>62</v>
      </c>
      <c r="C336" s="362" t="s">
        <v>74</v>
      </c>
      <c r="D336" s="489"/>
      <c r="E336" s="489"/>
      <c r="F336" s="489"/>
      <c r="G336" s="489"/>
      <c r="H336" s="489"/>
      <c r="I336" s="489"/>
      <c r="J336" s="489"/>
      <c r="K336" s="489"/>
      <c r="L336" s="489"/>
      <c r="M336" s="489"/>
      <c r="N336" s="489"/>
      <c r="O336" s="489"/>
      <c r="P336" s="489"/>
      <c r="Q336" s="489"/>
      <c r="R336" s="489"/>
      <c r="S336" s="489"/>
      <c r="T336" s="484"/>
      <c r="U336" s="362" t="s">
        <v>249</v>
      </c>
      <c r="V336" s="484"/>
      <c r="W336" s="332" t="s">
        <v>275</v>
      </c>
      <c r="X336" s="362" t="s">
        <v>296</v>
      </c>
      <c r="Y336" s="489"/>
      <c r="Z336" s="489"/>
      <c r="AA336" s="489"/>
      <c r="AB336" s="489"/>
      <c r="AC336" s="489"/>
      <c r="AD336" s="484"/>
      <c r="AE336" s="332" t="s">
        <v>366</v>
      </c>
      <c r="AF336" s="332" t="s">
        <v>371</v>
      </c>
      <c r="AG336" s="332" t="s">
        <v>378</v>
      </c>
      <c r="AH336" s="362" t="s">
        <v>250</v>
      </c>
      <c r="AI336" s="484"/>
    </row>
    <row r="337" spans="1:35" ht="14.25" customHeight="1" thickTop="1" x14ac:dyDescent="0.2">
      <c r="A337" s="541" t="s">
        <v>492</v>
      </c>
      <c r="B337" s="362" t="s">
        <v>62</v>
      </c>
      <c r="C337" s="362" t="s">
        <v>75</v>
      </c>
      <c r="D337" s="362" t="s">
        <v>86</v>
      </c>
      <c r="E337" s="362" t="s">
        <v>96</v>
      </c>
      <c r="F337" s="362" t="s">
        <v>113</v>
      </c>
      <c r="G337" s="362" t="s">
        <v>140</v>
      </c>
      <c r="H337" s="362" t="s">
        <v>147</v>
      </c>
      <c r="I337" s="362" t="s">
        <v>153</v>
      </c>
      <c r="J337" s="362" t="s">
        <v>161</v>
      </c>
      <c r="K337" s="362" t="s">
        <v>182</v>
      </c>
      <c r="L337" s="362" t="s">
        <v>191</v>
      </c>
      <c r="M337" s="362" t="s">
        <v>208</v>
      </c>
      <c r="N337" s="333"/>
      <c r="O337" s="362" t="s">
        <v>214</v>
      </c>
      <c r="P337" s="362" t="s">
        <v>224</v>
      </c>
      <c r="Q337" s="362" t="s">
        <v>232</v>
      </c>
      <c r="R337" s="362" t="s">
        <v>236</v>
      </c>
      <c r="S337" s="362" t="s">
        <v>239</v>
      </c>
      <c r="T337" s="362" t="s">
        <v>245</v>
      </c>
      <c r="U337" s="362" t="s">
        <v>250</v>
      </c>
      <c r="V337" s="362" t="s">
        <v>254</v>
      </c>
      <c r="W337" s="362" t="s">
        <v>276</v>
      </c>
      <c r="X337" s="362" t="s">
        <v>297</v>
      </c>
      <c r="Y337" s="362" t="s">
        <v>309</v>
      </c>
      <c r="Z337" s="362" t="s">
        <v>319</v>
      </c>
      <c r="AA337" s="362" t="s">
        <v>334</v>
      </c>
      <c r="AB337" s="362" t="s">
        <v>345</v>
      </c>
      <c r="AC337" s="362" t="s">
        <v>356</v>
      </c>
      <c r="AD337" s="362" t="s">
        <v>360</v>
      </c>
      <c r="AE337" s="362" t="s">
        <v>367</v>
      </c>
      <c r="AF337" s="362" t="s">
        <v>372</v>
      </c>
      <c r="AG337" s="362" t="s">
        <v>379</v>
      </c>
      <c r="AH337" s="362" t="s">
        <v>250</v>
      </c>
      <c r="AI337" s="362" t="s">
        <v>478</v>
      </c>
    </row>
    <row r="338" spans="1:35" ht="13.5" customHeight="1" thickBot="1" x14ac:dyDescent="0.25">
      <c r="A338" s="542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3"/>
      <c r="N338" s="333"/>
      <c r="O338" s="363"/>
      <c r="P338" s="363"/>
      <c r="Q338" s="363"/>
      <c r="R338" s="363"/>
      <c r="S338" s="363"/>
      <c r="T338" s="363"/>
      <c r="U338" s="363"/>
      <c r="V338" s="363"/>
      <c r="W338" s="363"/>
      <c r="X338" s="363"/>
      <c r="Y338" s="363"/>
      <c r="Z338" s="363"/>
      <c r="AA338" s="363"/>
      <c r="AB338" s="363"/>
      <c r="AC338" s="363"/>
      <c r="AD338" s="363"/>
      <c r="AE338" s="363"/>
      <c r="AF338" s="363"/>
      <c r="AG338" s="363"/>
      <c r="AH338" s="363"/>
      <c r="AI338" s="363"/>
    </row>
    <row r="339" spans="1:35" ht="18" customHeight="1" thickTop="1" thickBot="1" x14ac:dyDescent="0.25">
      <c r="A339" s="40" t="s">
        <v>493</v>
      </c>
      <c r="B339" s="46">
        <f>IFERROR(X22*H22,"0")</f>
        <v>0</v>
      </c>
      <c r="C339" s="46">
        <f>IFERROR(X28*H28,"0")+IFERROR(X29*H29,"0")+IFERROR(X30*H30,"0")</f>
        <v>189</v>
      </c>
      <c r="D339" s="46">
        <f>IFERROR(X35*H35,"0")+IFERROR(X36*H36,"0")+IFERROR(X37*H37,"0")</f>
        <v>1209.5999999999999</v>
      </c>
      <c r="E339" s="46">
        <f>IFERROR(X42*H42,"0")+IFERROR(X43*H43,"0")+IFERROR(X44*H44,"0")+IFERROR(X45*H45,"0")+IFERROR(X46*H46,"0")+IFERROR(X47*H47,"0")+IFERROR(X48*H48,"0")</f>
        <v>420</v>
      </c>
      <c r="F339" s="46">
        <f>IFERROR(X53*H53,"0")+IFERROR(X57*H57,"0")+IFERROR(X58*H58,"0")+IFERROR(X62*H62,"0")+IFERROR(X66*H66,"0")+IFERROR(X67*H67,"0")+IFERROR(X71*H71,"0")+IFERROR(X72*H72,"0")+IFERROR(X73*H73,"0")</f>
        <v>0</v>
      </c>
      <c r="G339" s="46">
        <f>IFERROR(X78*H78,"0")+IFERROR(X79*H79,"0")</f>
        <v>240</v>
      </c>
      <c r="H339" s="46">
        <f>IFERROR(X84*H84,"0")+IFERROR(X85*H85,"0")</f>
        <v>100.8</v>
      </c>
      <c r="I339" s="46">
        <f>IFERROR(X90*H90,"0")+IFERROR(X91*H91,"0")</f>
        <v>403.20000000000005</v>
      </c>
      <c r="J339" s="46">
        <f>IFERROR(X96*H96,"0")+IFERROR(X97*H97,"0")+IFERROR(X98*H98,"0")+IFERROR(X99*H99,"0")+IFERROR(X100*H100,"0")+IFERROR(X101*H101,"0")+IFERROR(X102*H102,"0")+IFERROR(X103*H103,"0")</f>
        <v>1008</v>
      </c>
      <c r="K339" s="46">
        <f>IFERROR(X108*H108,"0")+IFERROR(X109*H109,"0")+IFERROR(X110*H110,"0")</f>
        <v>137.76</v>
      </c>
      <c r="L339" s="46">
        <f>IFERROR(X115*H115,"0")+IFERROR(X116*H116,"0")+IFERROR(X117*H117,"0")+IFERROR(X118*H118,"0")+IFERROR(X119*H119,"0")+IFERROR(X120*H120,"0")+IFERROR(X124*H124,"0")</f>
        <v>1184.1600000000001</v>
      </c>
      <c r="M339" s="46">
        <f>IFERROR(X129*H129,"0")+IFERROR(X130*H130,"0")</f>
        <v>252</v>
      </c>
      <c r="N339" s="333"/>
      <c r="O339" s="46">
        <f>IFERROR(X135*H135,"0")+IFERROR(X136*H136,"0")+IFERROR(X137*H137,"0")</f>
        <v>126</v>
      </c>
      <c r="P339" s="46">
        <f>IFERROR(X142*H142,"0")+IFERROR(X143*H143,"0")+IFERROR(X144*H144,"0")</f>
        <v>252</v>
      </c>
      <c r="Q339" s="46">
        <f>IFERROR(X149*H149,"0")</f>
        <v>42</v>
      </c>
      <c r="R339" s="46">
        <f>IFERROR(X154*H154,"0")</f>
        <v>0</v>
      </c>
      <c r="S339" s="46">
        <f>IFERROR(X159*H159,"0")</f>
        <v>0</v>
      </c>
      <c r="T339" s="46">
        <f>IFERROR(X164*H164,"0")</f>
        <v>0</v>
      </c>
      <c r="U339" s="46">
        <f>IFERROR(X170*H170,"0")</f>
        <v>0</v>
      </c>
      <c r="V339" s="46">
        <f>IFERROR(X175*H175,"0")+IFERROR(X176*H176,"0")+IFERROR(X177*H177,"0")+IFERROR(X178*H178,"0")+IFERROR(X182*H182,"0")+IFERROR(X183*H183,"0")</f>
        <v>660</v>
      </c>
      <c r="W339" s="46">
        <f>IFERROR(X189*H189,"0")+IFERROR(X190*H190,"0")+IFERROR(X191*H191,"0")+IFERROR(X192*H192,"0")+IFERROR(X196*H196,"0")</f>
        <v>546</v>
      </c>
      <c r="X339" s="46">
        <f>IFERROR(X202*H202,"0")+IFERROR(X203*H203,"0")+IFERROR(X204*H204,"0")+IFERROR(X205*H205,"0")</f>
        <v>33.6</v>
      </c>
      <c r="Y339" s="46">
        <f>IFERROR(X210*H210,"0")+IFERROR(X211*H211,"0")+IFERROR(X212*H212,"0")</f>
        <v>201.6</v>
      </c>
      <c r="Z339" s="46">
        <f>IFERROR(X217*H217,"0")+IFERROR(X218*H218,"0")+IFERROR(X219*H219,"0")+IFERROR(X220*H220,"0")+IFERROR(X221*H221,"0")+IFERROR(X222*H222,"0")</f>
        <v>67.199999999999989</v>
      </c>
      <c r="AA339" s="46">
        <f>IFERROR(X227*H227,"0")+IFERROR(X228*H228,"0")+IFERROR(X229*H229,"0")+IFERROR(X230*H230,"0")</f>
        <v>345.6</v>
      </c>
      <c r="AB339" s="46">
        <f>IFERROR(X235*H235,"0")+IFERROR(X239*H239,"0")+IFERROR(X240*H240,"0")+IFERROR(X241*H241,"0")</f>
        <v>0</v>
      </c>
      <c r="AC339" s="46">
        <f>IFERROR(X246*H246,"0")</f>
        <v>0</v>
      </c>
      <c r="AD339" s="46">
        <f>IFERROR(X251*H251,"0")+IFERROR(X252*H252,"0")</f>
        <v>0</v>
      </c>
      <c r="AE339" s="46">
        <f>IFERROR(X258*H258,"0")</f>
        <v>0</v>
      </c>
      <c r="AF339" s="46">
        <f>IFERROR(X264*H264,"0")+IFERROR(X265*H265,"0")</f>
        <v>0</v>
      </c>
      <c r="AG339" s="46">
        <f>IFERROR(X271*H271,"0")+IFERROR(X275*H275,"0")</f>
        <v>0</v>
      </c>
      <c r="AH339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1896</v>
      </c>
      <c r="AI339" s="46">
        <f>IFERROR(X326*H326,"0")</f>
        <v>0</v>
      </c>
    </row>
    <row r="340" spans="1:35" ht="13.5" customHeight="1" thickTop="1" x14ac:dyDescent="0.2">
      <c r="C340" s="333"/>
    </row>
    <row r="341" spans="1:35" ht="19.5" customHeight="1" x14ac:dyDescent="0.2">
      <c r="A341" s="58" t="s">
        <v>494</v>
      </c>
      <c r="B341" s="58" t="s">
        <v>495</v>
      </c>
      <c r="C341" s="58" t="s">
        <v>496</v>
      </c>
    </row>
    <row r="342" spans="1:35" x14ac:dyDescent="0.2">
      <c r="A342" s="59">
        <f>SUMPRODUCT(--(BB:BB="ЗПФ"),--(W:W="кор"),H:H,Y:Y)+SUMPRODUCT(--(BB:BB="ЗПФ"),--(W:W="кг"),Y:Y)</f>
        <v>4291.2</v>
      </c>
      <c r="B342" s="60">
        <f>SUMPRODUCT(--(BB:BB="ПГП"),--(W:W="кор"),H:H,Y:Y)+SUMPRODUCT(--(BB:BB="ПГП"),--(W:W="кг"),Y:Y)</f>
        <v>5023.3200000000006</v>
      </c>
      <c r="C342" s="60">
        <f>SUMPRODUCT(--(BB:BB="КИЗ"),--(W:W="кор"),H:H,Y:Y)+SUMPRODUCT(--(BB:BB="КИЗ"),--(W:W="кг"),Y:Y)</f>
        <v>0</v>
      </c>
    </row>
  </sheetData>
  <sheetProtection algorithmName="SHA-512" hashValue="wbzXHwYDMpMSJ+aWLX5B/N9igARSFfXKvHSTK3iva82Rj0rWz2L45abSW3yblXkIODpaapHPYQGrJWs9OoFMxQ==" saltValue="0xTBTAW/oHbdPVdFTfk3M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Y17:Y18"/>
    <mergeCell ref="A266:O267"/>
    <mergeCell ref="D57:E57"/>
    <mergeCell ref="A8:C8"/>
    <mergeCell ref="P124:T124"/>
    <mergeCell ref="A153:Z153"/>
    <mergeCell ref="D97:E97"/>
    <mergeCell ref="P138:V138"/>
    <mergeCell ref="K337:K338"/>
    <mergeCell ref="A128:Z128"/>
    <mergeCell ref="A197:O198"/>
    <mergeCell ref="A255:Z255"/>
    <mergeCell ref="A10:C10"/>
    <mergeCell ref="P218:T218"/>
    <mergeCell ref="P69:V69"/>
    <mergeCell ref="A21:Z21"/>
    <mergeCell ref="D192:E192"/>
    <mergeCell ref="D42:E42"/>
    <mergeCell ref="A181:Z181"/>
    <mergeCell ref="D17:E18"/>
    <mergeCell ref="A213:O214"/>
    <mergeCell ref="P71:T71"/>
    <mergeCell ref="P313:T313"/>
    <mergeCell ref="X17:X18"/>
    <mergeCell ref="Q6:R6"/>
    <mergeCell ref="P292:T292"/>
    <mergeCell ref="D102:E102"/>
    <mergeCell ref="P81:V81"/>
    <mergeCell ref="A33:Z33"/>
    <mergeCell ref="D196:E196"/>
    <mergeCell ref="A269:Z269"/>
    <mergeCell ref="P23:V23"/>
    <mergeCell ref="P145:V145"/>
    <mergeCell ref="P272:V272"/>
    <mergeCell ref="A262:Z262"/>
    <mergeCell ref="P185:V185"/>
    <mergeCell ref="P160:V160"/>
    <mergeCell ref="D271:E271"/>
    <mergeCell ref="V12:W12"/>
    <mergeCell ref="D191:E191"/>
    <mergeCell ref="P122:V122"/>
    <mergeCell ref="A245:Z245"/>
    <mergeCell ref="P285:V285"/>
    <mergeCell ref="P85:T85"/>
    <mergeCell ref="D291:E291"/>
    <mergeCell ref="D239:E239"/>
    <mergeCell ref="P149:T149"/>
    <mergeCell ref="P74:V74"/>
    <mergeCell ref="F17:F18"/>
    <mergeCell ref="D120:E120"/>
    <mergeCell ref="P132:V132"/>
    <mergeCell ref="U336:V336"/>
    <mergeCell ref="A49:O50"/>
    <mergeCell ref="P297:T297"/>
    <mergeCell ref="P291:T291"/>
    <mergeCell ref="P136:T136"/>
    <mergeCell ref="P228:T228"/>
    <mergeCell ref="P319:T319"/>
    <mergeCell ref="U17:V17"/>
    <mergeCell ref="P202:T202"/>
    <mergeCell ref="P58:T58"/>
    <mergeCell ref="P307:T307"/>
    <mergeCell ref="A52:Z52"/>
    <mergeCell ref="D110:E110"/>
    <mergeCell ref="D44:E44"/>
    <mergeCell ref="AD17:AF18"/>
    <mergeCell ref="D101:E101"/>
    <mergeCell ref="F5:G5"/>
    <mergeCell ref="P55:V55"/>
    <mergeCell ref="AE337:AE338"/>
    <mergeCell ref="A25:Z25"/>
    <mergeCell ref="P67:T67"/>
    <mergeCell ref="D175:E175"/>
    <mergeCell ref="D221:E221"/>
    <mergeCell ref="V11:W11"/>
    <mergeCell ref="P57:T57"/>
    <mergeCell ref="P317:T317"/>
    <mergeCell ref="D29:E29"/>
    <mergeCell ref="D265:E265"/>
    <mergeCell ref="A337:A338"/>
    <mergeCell ref="A20:Z20"/>
    <mergeCell ref="P300:V300"/>
    <mergeCell ref="D252:E252"/>
    <mergeCell ref="J337:J338"/>
    <mergeCell ref="P110:T110"/>
    <mergeCell ref="D218:E218"/>
    <mergeCell ref="P197:V197"/>
    <mergeCell ref="A127:Z127"/>
    <mergeCell ref="A249:Z249"/>
    <mergeCell ref="P2:W3"/>
    <mergeCell ref="P298:T298"/>
    <mergeCell ref="D241:E241"/>
    <mergeCell ref="D35:E35"/>
    <mergeCell ref="D228:E228"/>
    <mergeCell ref="D10:E10"/>
    <mergeCell ref="A23:O24"/>
    <mergeCell ref="F10:G10"/>
    <mergeCell ref="A121:O122"/>
    <mergeCell ref="P135:T135"/>
    <mergeCell ref="P191:T191"/>
    <mergeCell ref="D99:E99"/>
    <mergeCell ref="A201:Z201"/>
    <mergeCell ref="P289:V289"/>
    <mergeCell ref="A114:Z114"/>
    <mergeCell ref="P68:V68"/>
    <mergeCell ref="A257:Z257"/>
    <mergeCell ref="A51:Z51"/>
    <mergeCell ref="A107:Z107"/>
    <mergeCell ref="D170:E170"/>
    <mergeCell ref="A31:O32"/>
    <mergeCell ref="N17:N18"/>
    <mergeCell ref="P72:T72"/>
    <mergeCell ref="Q5:R5"/>
    <mergeCell ref="W337:W338"/>
    <mergeCell ref="Y337:Y338"/>
    <mergeCell ref="P102:T102"/>
    <mergeCell ref="P196:T196"/>
    <mergeCell ref="AH337:AH338"/>
    <mergeCell ref="D177:E177"/>
    <mergeCell ref="A106:Z106"/>
    <mergeCell ref="P183:T183"/>
    <mergeCell ref="D164:E164"/>
    <mergeCell ref="D305:E305"/>
    <mergeCell ref="X336:AD336"/>
    <mergeCell ref="D310:E310"/>
    <mergeCell ref="L337:L338"/>
    <mergeCell ref="AD337:AD338"/>
    <mergeCell ref="C337:C338"/>
    <mergeCell ref="D227:E227"/>
    <mergeCell ref="A9:C9"/>
    <mergeCell ref="P321:T321"/>
    <mergeCell ref="D202:E202"/>
    <mergeCell ref="D58:E58"/>
    <mergeCell ref="A242:O243"/>
    <mergeCell ref="A236:O237"/>
    <mergeCell ref="P273:V273"/>
    <mergeCell ref="P39:V39"/>
    <mergeCell ref="P32:V32"/>
    <mergeCell ref="Q13:R13"/>
    <mergeCell ref="D318:E318"/>
    <mergeCell ref="A125:O126"/>
    <mergeCell ref="P176:T176"/>
    <mergeCell ref="P241:T241"/>
    <mergeCell ref="D84:E84"/>
    <mergeCell ref="B337:B338"/>
    <mergeCell ref="D22:E22"/>
    <mergeCell ref="A157:Z157"/>
    <mergeCell ref="D337:D338"/>
    <mergeCell ref="D149:E149"/>
    <mergeCell ref="D320:E320"/>
    <mergeCell ref="P178:T178"/>
    <mergeCell ref="H5:M5"/>
    <mergeCell ref="P31:V31"/>
    <mergeCell ref="A27:Z27"/>
    <mergeCell ref="A56:Z56"/>
    <mergeCell ref="P329:V329"/>
    <mergeCell ref="P98:T98"/>
    <mergeCell ref="D212:E212"/>
    <mergeCell ref="D317:E317"/>
    <mergeCell ref="D6:M6"/>
    <mergeCell ref="D304:E304"/>
    <mergeCell ref="P175:T175"/>
    <mergeCell ref="P266:V266"/>
    <mergeCell ref="D143:E143"/>
    <mergeCell ref="A86:O87"/>
    <mergeCell ref="A278:Z278"/>
    <mergeCell ref="P227:T227"/>
    <mergeCell ref="D319:E319"/>
    <mergeCell ref="P177:T177"/>
    <mergeCell ref="A223:O224"/>
    <mergeCell ref="D85:E85"/>
    <mergeCell ref="A150:O151"/>
    <mergeCell ref="P164:T164"/>
    <mergeCell ref="D222:E222"/>
    <mergeCell ref="A231:O232"/>
    <mergeCell ref="V6:W9"/>
    <mergeCell ref="X337:X33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P314:T314"/>
    <mergeCell ref="P236:V236"/>
    <mergeCell ref="A61:Z61"/>
    <mergeCell ref="P92:V92"/>
    <mergeCell ref="A88:Z88"/>
    <mergeCell ref="P334:V334"/>
    <mergeCell ref="P54:V54"/>
    <mergeCell ref="Z17:Z18"/>
    <mergeCell ref="A41:Z41"/>
    <mergeCell ref="P237:V237"/>
    <mergeCell ref="P331:V331"/>
    <mergeCell ref="P35:T35"/>
    <mergeCell ref="G17:G18"/>
    <mergeCell ref="A295:Z295"/>
    <mergeCell ref="H10:M10"/>
    <mergeCell ref="AA17:AA18"/>
    <mergeCell ref="P212:T212"/>
    <mergeCell ref="AC17:AC18"/>
    <mergeCell ref="AH336:AI336"/>
    <mergeCell ref="P108:T108"/>
    <mergeCell ref="A199:Z199"/>
    <mergeCell ref="P251:T251"/>
    <mergeCell ref="A104:O105"/>
    <mergeCell ref="P45:T45"/>
    <mergeCell ref="P318:T318"/>
    <mergeCell ref="C336:T336"/>
    <mergeCell ref="AB17:AB18"/>
    <mergeCell ref="P184:V184"/>
    <mergeCell ref="D314:E314"/>
    <mergeCell ref="P171:V171"/>
    <mergeCell ref="A167:Z167"/>
    <mergeCell ref="P242:V242"/>
    <mergeCell ref="D159:E159"/>
    <mergeCell ref="P121:V121"/>
    <mergeCell ref="A169:Z169"/>
    <mergeCell ref="A225:Z225"/>
    <mergeCell ref="P130:T130"/>
    <mergeCell ref="D136:E136"/>
    <mergeCell ref="AG337:AG338"/>
    <mergeCell ref="A276:O277"/>
    <mergeCell ref="P96:T96"/>
    <mergeCell ref="H17:H18"/>
    <mergeCell ref="P90:T90"/>
    <mergeCell ref="D204:E204"/>
    <mergeCell ref="P217:T217"/>
    <mergeCell ref="P337:P338"/>
    <mergeCell ref="D296:E296"/>
    <mergeCell ref="P104:V104"/>
    <mergeCell ref="A284:O285"/>
    <mergeCell ref="P154:T154"/>
    <mergeCell ref="P247:V247"/>
    <mergeCell ref="D298:E298"/>
    <mergeCell ref="P91:T91"/>
    <mergeCell ref="A158:Z158"/>
    <mergeCell ref="A80:O81"/>
    <mergeCell ref="P105:V105"/>
    <mergeCell ref="A141:Z141"/>
    <mergeCell ref="V337:V338"/>
    <mergeCell ref="AF337:AF338"/>
    <mergeCell ref="P190:T190"/>
    <mergeCell ref="P46:T46"/>
    <mergeCell ref="D154:E154"/>
    <mergeCell ref="J9:M9"/>
    <mergeCell ref="D283:E283"/>
    <mergeCell ref="D62:E62"/>
    <mergeCell ref="P37:T37"/>
    <mergeCell ref="D176:E176"/>
    <mergeCell ref="P304:T304"/>
    <mergeCell ref="P155:V155"/>
    <mergeCell ref="P143:T143"/>
    <mergeCell ref="P235:T235"/>
    <mergeCell ref="P86:V86"/>
    <mergeCell ref="P213:V213"/>
    <mergeCell ref="A209:Z209"/>
    <mergeCell ref="A147:Z147"/>
    <mergeCell ref="A280:Z280"/>
    <mergeCell ref="A274:Z274"/>
    <mergeCell ref="A131:O132"/>
    <mergeCell ref="P172:V172"/>
    <mergeCell ref="P150:V150"/>
    <mergeCell ref="A40:Z40"/>
    <mergeCell ref="D203:E203"/>
    <mergeCell ref="P165:V165"/>
    <mergeCell ref="A186:Z186"/>
    <mergeCell ref="A82:Z82"/>
    <mergeCell ref="P159:T159"/>
    <mergeCell ref="A13:M13"/>
    <mergeCell ref="A325:Z325"/>
    <mergeCell ref="A59:O60"/>
    <mergeCell ref="A94:Z94"/>
    <mergeCell ref="P115:T115"/>
    <mergeCell ref="P231:V231"/>
    <mergeCell ref="A15:M15"/>
    <mergeCell ref="A256:Z256"/>
    <mergeCell ref="D48:E48"/>
    <mergeCell ref="P229:T229"/>
    <mergeCell ref="A133:Z133"/>
    <mergeCell ref="P204:T204"/>
    <mergeCell ref="A54:O55"/>
    <mergeCell ref="P306:T306"/>
    <mergeCell ref="P282:T282"/>
    <mergeCell ref="P48:T48"/>
    <mergeCell ref="D292:E292"/>
    <mergeCell ref="P284:V284"/>
    <mergeCell ref="P36:T36"/>
    <mergeCell ref="D321:E321"/>
    <mergeCell ref="P63:V63"/>
    <mergeCell ref="P101:T101"/>
    <mergeCell ref="P194:V194"/>
    <mergeCell ref="P50:V50"/>
    <mergeCell ref="T5:U5"/>
    <mergeCell ref="D119:E119"/>
    <mergeCell ref="V5:W5"/>
    <mergeCell ref="D190:E190"/>
    <mergeCell ref="D46:E46"/>
    <mergeCell ref="P203:T203"/>
    <mergeCell ref="D246:E246"/>
    <mergeCell ref="P294:V294"/>
    <mergeCell ref="D282:E282"/>
    <mergeCell ref="Q8:R8"/>
    <mergeCell ref="D183:E183"/>
    <mergeCell ref="D219:E219"/>
    <mergeCell ref="D275:E275"/>
    <mergeCell ref="A288:O289"/>
    <mergeCell ref="P254:V254"/>
    <mergeCell ref="T6:U9"/>
    <mergeCell ref="Q10:R10"/>
    <mergeCell ref="A208:Z208"/>
    <mergeCell ref="P60:V60"/>
    <mergeCell ref="D43:E43"/>
    <mergeCell ref="D137:E137"/>
    <mergeCell ref="P80:V80"/>
    <mergeCell ref="D130:E130"/>
    <mergeCell ref="P151:V151"/>
    <mergeCell ref="F337:F338"/>
    <mergeCell ref="A195:Z195"/>
    <mergeCell ref="H337:H338"/>
    <mergeCell ref="P288:V288"/>
    <mergeCell ref="P43:T43"/>
    <mergeCell ref="O337:O338"/>
    <mergeCell ref="A188:Z188"/>
    <mergeCell ref="D251:E251"/>
    <mergeCell ref="A12:M12"/>
    <mergeCell ref="A324:Z324"/>
    <mergeCell ref="P293:V293"/>
    <mergeCell ref="P243:V243"/>
    <mergeCell ref="A19:Z19"/>
    <mergeCell ref="D182:E182"/>
    <mergeCell ref="P310:T310"/>
    <mergeCell ref="A14:M14"/>
    <mergeCell ref="D109:E109"/>
    <mergeCell ref="A160:O161"/>
    <mergeCell ref="P311:T311"/>
    <mergeCell ref="P296:T296"/>
    <mergeCell ref="Q337:Q338"/>
    <mergeCell ref="P126:V126"/>
    <mergeCell ref="P211:T211"/>
    <mergeCell ref="P309:T309"/>
    <mergeCell ref="A5:C5"/>
    <mergeCell ref="P64:V64"/>
    <mergeCell ref="A187:Z187"/>
    <mergeCell ref="A174:Z174"/>
    <mergeCell ref="A17:A18"/>
    <mergeCell ref="K17:K18"/>
    <mergeCell ref="C17:C18"/>
    <mergeCell ref="D103:E103"/>
    <mergeCell ref="D37:E37"/>
    <mergeCell ref="P66:T66"/>
    <mergeCell ref="D9:E9"/>
    <mergeCell ref="P137:T137"/>
    <mergeCell ref="D118:E118"/>
    <mergeCell ref="F9:G9"/>
    <mergeCell ref="P53:T53"/>
    <mergeCell ref="A134:Z134"/>
    <mergeCell ref="P75:V75"/>
    <mergeCell ref="P146:V146"/>
    <mergeCell ref="A38:O39"/>
    <mergeCell ref="D96:E96"/>
    <mergeCell ref="A162:Z162"/>
    <mergeCell ref="A138:O139"/>
    <mergeCell ref="P15:T16"/>
    <mergeCell ref="D116:E116"/>
    <mergeCell ref="A6:C6"/>
    <mergeCell ref="D309:E309"/>
    <mergeCell ref="A322:O323"/>
    <mergeCell ref="P118:T118"/>
    <mergeCell ref="P142:T142"/>
    <mergeCell ref="A259:O260"/>
    <mergeCell ref="P117:T117"/>
    <mergeCell ref="A253:O254"/>
    <mergeCell ref="D311:E311"/>
    <mergeCell ref="D115:E115"/>
    <mergeCell ref="P182:T182"/>
    <mergeCell ref="Q12:R12"/>
    <mergeCell ref="D90:E90"/>
    <mergeCell ref="A68:O69"/>
    <mergeCell ref="P119:T119"/>
    <mergeCell ref="P246:T246"/>
    <mergeCell ref="A123:Z123"/>
    <mergeCell ref="P198:V198"/>
    <mergeCell ref="A250:Z250"/>
    <mergeCell ref="A238:Z238"/>
    <mergeCell ref="D230:E230"/>
    <mergeCell ref="A272:O273"/>
    <mergeCell ref="A263:Z263"/>
    <mergeCell ref="P264:T264"/>
    <mergeCell ref="Z337:Z338"/>
    <mergeCell ref="D235:E235"/>
    <mergeCell ref="P276:V276"/>
    <mergeCell ref="P214:V214"/>
    <mergeCell ref="A301:Z301"/>
    <mergeCell ref="A95:Z95"/>
    <mergeCell ref="Q9:R9"/>
    <mergeCell ref="P267:V267"/>
    <mergeCell ref="P312:T312"/>
    <mergeCell ref="P49:V49"/>
    <mergeCell ref="A113:Z113"/>
    <mergeCell ref="P78:T78"/>
    <mergeCell ref="Q11:R11"/>
    <mergeCell ref="P205:T205"/>
    <mergeCell ref="A290:Z290"/>
    <mergeCell ref="P239:T239"/>
    <mergeCell ref="A247:O248"/>
    <mergeCell ref="P253:V253"/>
    <mergeCell ref="P303:T303"/>
    <mergeCell ref="G337:G338"/>
    <mergeCell ref="I337:I338"/>
    <mergeCell ref="P305:T305"/>
    <mergeCell ref="A329:O334"/>
    <mergeCell ref="D91:E91"/>
    <mergeCell ref="R337:R338"/>
    <mergeCell ref="T337:T338"/>
    <mergeCell ref="A293:O294"/>
    <mergeCell ref="P125:V125"/>
    <mergeCell ref="P192:T192"/>
    <mergeCell ref="AC337:AC338"/>
    <mergeCell ref="P112:V112"/>
    <mergeCell ref="P277:V277"/>
    <mergeCell ref="D100:E100"/>
    <mergeCell ref="E337:E338"/>
    <mergeCell ref="A173:Z173"/>
    <mergeCell ref="P129:T129"/>
    <mergeCell ref="A148:Z148"/>
    <mergeCell ref="P323:V323"/>
    <mergeCell ref="D229:E229"/>
    <mergeCell ref="D108:E108"/>
    <mergeCell ref="P258:T258"/>
    <mergeCell ref="A111:O112"/>
    <mergeCell ref="A168:Z168"/>
    <mergeCell ref="P139:V139"/>
    <mergeCell ref="D135:E135"/>
    <mergeCell ref="P189:T189"/>
    <mergeCell ref="D306:E306"/>
    <mergeCell ref="P287:T287"/>
    <mergeCell ref="AI337:AI338"/>
    <mergeCell ref="D67:E67"/>
    <mergeCell ref="D5:E5"/>
    <mergeCell ref="A140:Z140"/>
    <mergeCell ref="D303:E303"/>
    <mergeCell ref="P42:T42"/>
    <mergeCell ref="P240:T240"/>
    <mergeCell ref="A279:Z279"/>
    <mergeCell ref="P93:V93"/>
    <mergeCell ref="A216:Z216"/>
    <mergeCell ref="P333:V333"/>
    <mergeCell ref="D316:E316"/>
    <mergeCell ref="D210:E210"/>
    <mergeCell ref="D308:E308"/>
    <mergeCell ref="A89:Z89"/>
    <mergeCell ref="P116:T116"/>
    <mergeCell ref="A26:Z26"/>
    <mergeCell ref="P103:T103"/>
    <mergeCell ref="P59:V59"/>
    <mergeCell ref="P97:T97"/>
    <mergeCell ref="D211:E211"/>
    <mergeCell ref="P230:T230"/>
    <mergeCell ref="P47:T47"/>
    <mergeCell ref="P111:V111"/>
    <mergeCell ref="AA337:AA338"/>
    <mergeCell ref="D8:M8"/>
    <mergeCell ref="U337:U338"/>
    <mergeCell ref="P44:T44"/>
    <mergeCell ref="A226:Z226"/>
    <mergeCell ref="P180:V180"/>
    <mergeCell ref="A70:Z70"/>
    <mergeCell ref="H1:Q1"/>
    <mergeCell ref="P38:V38"/>
    <mergeCell ref="A268:Z268"/>
    <mergeCell ref="A286:Z286"/>
    <mergeCell ref="P193:V193"/>
    <mergeCell ref="P120:T120"/>
    <mergeCell ref="D28:E28"/>
    <mergeCell ref="A163:Z163"/>
    <mergeCell ref="D326:E326"/>
    <mergeCell ref="D313:E313"/>
    <mergeCell ref="A76:Z76"/>
    <mergeCell ref="D117:E117"/>
    <mergeCell ref="A179:O180"/>
    <mergeCell ref="D30:E30"/>
    <mergeCell ref="D1:F1"/>
    <mergeCell ref="A234:Z234"/>
    <mergeCell ref="J17:J18"/>
    <mergeCell ref="D7:M7"/>
    <mergeCell ref="D129:E129"/>
    <mergeCell ref="D79:E79"/>
    <mergeCell ref="P327:V327"/>
    <mergeCell ref="P156:V156"/>
    <mergeCell ref="A152:Z152"/>
    <mergeCell ref="D144:E144"/>
    <mergeCell ref="D315:E315"/>
    <mergeCell ref="A184:O185"/>
    <mergeCell ref="D302:E302"/>
    <mergeCell ref="P29:T29"/>
    <mergeCell ref="P100:T100"/>
    <mergeCell ref="P271:T271"/>
    <mergeCell ref="P265:T265"/>
    <mergeCell ref="L17:L18"/>
    <mergeCell ref="A327:O328"/>
    <mergeCell ref="D240:E240"/>
    <mergeCell ref="A244:Z244"/>
    <mergeCell ref="P17:T18"/>
    <mergeCell ref="A77:Z77"/>
    <mergeCell ref="I17:I18"/>
    <mergeCell ref="P281:T281"/>
    <mergeCell ref="D72:E72"/>
    <mergeCell ref="P219:T219"/>
    <mergeCell ref="P316:T316"/>
    <mergeCell ref="D53:E53"/>
    <mergeCell ref="P232:V232"/>
    <mergeCell ref="D47:E47"/>
    <mergeCell ref="P330:V330"/>
    <mergeCell ref="A193:O194"/>
    <mergeCell ref="W17:W18"/>
    <mergeCell ref="P161:V161"/>
    <mergeCell ref="P332:V332"/>
    <mergeCell ref="D142:E142"/>
    <mergeCell ref="A215:Z215"/>
    <mergeCell ref="P210:T210"/>
    <mergeCell ref="P308:T308"/>
    <mergeCell ref="P283:T283"/>
    <mergeCell ref="D264:E264"/>
    <mergeCell ref="D220:E220"/>
    <mergeCell ref="A206:O207"/>
    <mergeCell ref="D178:E178"/>
    <mergeCell ref="A261:Z261"/>
    <mergeCell ref="D36:E36"/>
    <mergeCell ref="P328:V328"/>
    <mergeCell ref="A233:Z233"/>
    <mergeCell ref="M17:M18"/>
    <mergeCell ref="O17:O18"/>
    <mergeCell ref="R1:T1"/>
    <mergeCell ref="P28:T28"/>
    <mergeCell ref="D71:E71"/>
    <mergeCell ref="P221:T221"/>
    <mergeCell ref="A74:O75"/>
    <mergeCell ref="P326:T326"/>
    <mergeCell ref="A145:O146"/>
    <mergeCell ref="D307:E307"/>
    <mergeCell ref="D98:E98"/>
    <mergeCell ref="P30:T30"/>
    <mergeCell ref="D73:E73"/>
    <mergeCell ref="P179:V179"/>
    <mergeCell ref="A200:Z200"/>
    <mergeCell ref="P166:V166"/>
    <mergeCell ref="P206:V206"/>
    <mergeCell ref="A63:O64"/>
    <mergeCell ref="P275:T275"/>
    <mergeCell ref="B17:B18"/>
    <mergeCell ref="P248:V248"/>
    <mergeCell ref="A171:O172"/>
    <mergeCell ref="D258:E258"/>
    <mergeCell ref="A92:O93"/>
    <mergeCell ref="P207:V207"/>
    <mergeCell ref="D124:E124"/>
    <mergeCell ref="H9:I9"/>
    <mergeCell ref="P224:V224"/>
    <mergeCell ref="P24:V24"/>
    <mergeCell ref="D281:E281"/>
    <mergeCell ref="P322:V322"/>
    <mergeCell ref="P260:V260"/>
    <mergeCell ref="D297:E297"/>
    <mergeCell ref="P259:V259"/>
    <mergeCell ref="AB337:AB338"/>
    <mergeCell ref="P220:T220"/>
    <mergeCell ref="A65:Z65"/>
    <mergeCell ref="D312:E312"/>
    <mergeCell ref="D78:E78"/>
    <mergeCell ref="D205:E205"/>
    <mergeCell ref="M337:M338"/>
    <mergeCell ref="S337:S338"/>
    <mergeCell ref="P252:T252"/>
    <mergeCell ref="V10:W10"/>
    <mergeCell ref="D189:E189"/>
    <mergeCell ref="P299:V299"/>
    <mergeCell ref="P99:T99"/>
    <mergeCell ref="D287:E287"/>
    <mergeCell ref="P170:T170"/>
    <mergeCell ref="D66:E66"/>
    <mergeCell ref="P79:T79"/>
    <mergeCell ref="P73:T73"/>
    <mergeCell ref="P144:T144"/>
    <mergeCell ref="P315:T315"/>
    <mergeCell ref="A165:O166"/>
    <mergeCell ref="P302:T302"/>
    <mergeCell ref="P87:V87"/>
    <mergeCell ref="A34:Z34"/>
    <mergeCell ref="A83:Z83"/>
    <mergeCell ref="A270:Z270"/>
    <mergeCell ref="D45:E45"/>
    <mergeCell ref="P131:V131"/>
    <mergeCell ref="P223:V223"/>
    <mergeCell ref="P62:T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3 X108:X110 X115:X120 X124 X129:X130 X135:X137 X142:X144 X149 X154 X159 X164 X170 X175:X178 X182:X183 X189:X192 X196 X202:X205 X210:X212 X217:X222 X227:X230 X235 X239:X241 X246 X251:X252 X258 X264:X265 X271 X275 X281:X283 X287 X291:X292 X296:X298 X302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07sI50lZUG+tIbnb5hz1zB+7EU3nekfnqxR8iUQ6PMc2uGxC6lFO0TIfuTD6rKH4Uwp2zidBjuJw2+DZAj5srA==" saltValue="5OnoA9FMjkWR3K7ShGqC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