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2B724C72-323A-4547-BD42-B051722322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заказа'!$X$333:$X$333</definedName>
    <definedName name="GrossWeightTotalR">'Бланк заказа'!$Y$333:$Y$333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заказа'!$X$334:$X$334</definedName>
    <definedName name="PalletQtyTotalR">'Бланк заказа'!$Y$334:$Y$334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заказа'!$B$267:$B$267</definedName>
    <definedName name="ProductId101">'Бланк заказа'!$B$268:$B$268</definedName>
    <definedName name="ProductId102">'Бланк заказа'!$B$274:$B$274</definedName>
    <definedName name="ProductId103">'Бланк заказа'!$B$278:$B$278</definedName>
    <definedName name="ProductId104">'Бланк заказа'!$B$284:$B$284</definedName>
    <definedName name="ProductId105">'Бланк заказа'!$B$285:$B$285</definedName>
    <definedName name="ProductId106">'Бланк заказа'!$B$286:$B$286</definedName>
    <definedName name="ProductId107">'Бланк заказа'!$B$290:$B$290</definedName>
    <definedName name="ProductId108">'Бланк заказа'!$B$294:$B$294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заказа'!$B$301:$B$301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заказа'!$B$323:$B$323</definedName>
    <definedName name="ProductId132">'Бланк заказа'!$B$324:$B$324</definedName>
    <definedName name="ProductId133">'Бланк заказа'!$B$329:$B$329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заказа'!$B$36:$B$36</definedName>
    <definedName name="ProductId60">'Бланк заказа'!$B$153:$B$153</definedName>
    <definedName name="ProductId61">'Бланк заказа'!$B$158:$B$158</definedName>
    <definedName name="ProductId62">'Бланк заказа'!$B$163:$B$163</definedName>
    <definedName name="ProductId63">'Бланк заказа'!$B$168:$B$168</definedName>
    <definedName name="ProductId64">'Бланк заказа'!$B$174:$B$174</definedName>
    <definedName name="ProductId65">'Бланк заказа'!$B$179:$B$179</definedName>
    <definedName name="ProductId66">'Бланк заказа'!$B$180:$B$180</definedName>
    <definedName name="ProductId67">'Бланк заказа'!$B$181:$B$181</definedName>
    <definedName name="ProductId68">'Бланк заказа'!$B$182:$B$182</definedName>
    <definedName name="ProductId69">'Бланк заказа'!$B$186:$B$186</definedName>
    <definedName name="ProductId7">'Бланк заказа'!$B$37:$B$37</definedName>
    <definedName name="ProductId70">'Бланк заказа'!$B$187:$B$187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заказа'!$B$199:$B$199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заказа'!$B$208:$B$208</definedName>
    <definedName name="ProductId79">'Бланк заказа'!$B$213:$B$213</definedName>
    <definedName name="ProductId8">'Бланк заказа'!$B$42:$B$42</definedName>
    <definedName name="ProductId80">'Бланк заказа'!$B$214:$B$214</definedName>
    <definedName name="ProductId81">'Бланк заказа'!$B$215:$B$215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заказа'!$B$224:$B$224</definedName>
    <definedName name="ProductId87">'Бланк заказа'!$B$225:$B$225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заказа'!$B$233:$B$233</definedName>
    <definedName name="ProductId92">'Бланк заказа'!$B$238:$B$238</definedName>
    <definedName name="ProductId93">'Бланк заказа'!$B$242:$B$242</definedName>
    <definedName name="ProductId94">'Бланк заказа'!$B$243:$B$243</definedName>
    <definedName name="ProductId95">'Бланк заказа'!$B$244:$B$244</definedName>
    <definedName name="ProductId96">'Бланк заказа'!$B$249:$B$249</definedName>
    <definedName name="ProductId97">'Бланк заказа'!$B$254:$B$254</definedName>
    <definedName name="ProductId98">'Бланк заказа'!$B$255:$B$255</definedName>
    <definedName name="ProductId99">'Бланк заказа'!$B$261:$B$261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заказа'!$X$267:$X$267</definedName>
    <definedName name="SalesQty101">'Бланк заказа'!$X$268:$X$268</definedName>
    <definedName name="SalesQty102">'Бланк заказа'!$X$274:$X$274</definedName>
    <definedName name="SalesQty103">'Бланк заказа'!$X$278:$X$278</definedName>
    <definedName name="SalesQty104">'Бланк заказа'!$X$284:$X$284</definedName>
    <definedName name="SalesQty105">'Бланк заказа'!$X$285:$X$285</definedName>
    <definedName name="SalesQty106">'Бланк заказа'!$X$286:$X$286</definedName>
    <definedName name="SalesQty107">'Бланк заказа'!$X$290:$X$290</definedName>
    <definedName name="SalesQty108">'Бланк заказа'!$X$294:$X$294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заказа'!$X$301:$X$301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заказа'!$X$323:$X$323</definedName>
    <definedName name="SalesQty132">'Бланк заказа'!$X$324:$X$324</definedName>
    <definedName name="SalesQty133">'Бланк заказа'!$X$329:$X$329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заказа'!$X$147:$X$147</definedName>
    <definedName name="SalesQty59">'Бланк заказа'!$X$148:$X$148</definedName>
    <definedName name="SalesQty6">'Бланк заказа'!$X$36:$X$36</definedName>
    <definedName name="SalesQty60">'Бланк заказа'!$X$153:$X$153</definedName>
    <definedName name="SalesQty61">'Бланк заказа'!$X$158:$X$158</definedName>
    <definedName name="SalesQty62">'Бланк заказа'!$X$163:$X$163</definedName>
    <definedName name="SalesQty63">'Бланк заказа'!$X$168:$X$168</definedName>
    <definedName name="SalesQty64">'Бланк заказа'!$X$174:$X$174</definedName>
    <definedName name="SalesQty65">'Бланк заказа'!$X$179:$X$179</definedName>
    <definedName name="SalesQty66">'Бланк заказа'!$X$180:$X$180</definedName>
    <definedName name="SalesQty67">'Бланк заказа'!$X$181:$X$181</definedName>
    <definedName name="SalesQty68">'Бланк заказа'!$X$182:$X$182</definedName>
    <definedName name="SalesQty69">'Бланк заказа'!$X$186:$X$186</definedName>
    <definedName name="SalesQty7">'Бланк заказа'!$X$37:$X$37</definedName>
    <definedName name="SalesQty70">'Бланк заказа'!$X$187:$X$187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заказа'!$X$199:$X$199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заказа'!$X$208:$X$208</definedName>
    <definedName name="SalesQty79">'Бланк заказа'!$X$213:$X$213</definedName>
    <definedName name="SalesQty8">'Бланк заказа'!$X$42:$X$42</definedName>
    <definedName name="SalesQty80">'Бланк заказа'!$X$214:$X$214</definedName>
    <definedName name="SalesQty81">'Бланк заказа'!$X$215:$X$215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заказа'!$X$224:$X$224</definedName>
    <definedName name="SalesQty87">'Бланк заказа'!$X$225:$X$225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заказа'!$X$233:$X$233</definedName>
    <definedName name="SalesQty92">'Бланк заказа'!$X$238:$X$238</definedName>
    <definedName name="SalesQty93">'Бланк заказа'!$X$242:$X$242</definedName>
    <definedName name="SalesQty94">'Бланк заказа'!$X$243:$X$243</definedName>
    <definedName name="SalesQty95">'Бланк заказа'!$X$244:$X$244</definedName>
    <definedName name="SalesQty96">'Бланк заказа'!$X$249:$X$249</definedName>
    <definedName name="SalesQty97">'Бланк заказа'!$X$254:$X$254</definedName>
    <definedName name="SalesQty98">'Бланк заказа'!$X$255:$X$255</definedName>
    <definedName name="SalesQty99">'Бланк заказа'!$X$261:$X$261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заказа'!$Y$267:$Y$267</definedName>
    <definedName name="SalesRoundBox101">'Бланк заказа'!$Y$268:$Y$268</definedName>
    <definedName name="SalesRoundBox102">'Бланк заказа'!$Y$274:$Y$274</definedName>
    <definedName name="SalesRoundBox103">'Бланк заказа'!$Y$278:$Y$278</definedName>
    <definedName name="SalesRoundBox104">'Бланк заказа'!$Y$284:$Y$284</definedName>
    <definedName name="SalesRoundBox105">'Бланк заказа'!$Y$285:$Y$285</definedName>
    <definedName name="SalesRoundBox106">'Бланк заказа'!$Y$286:$Y$286</definedName>
    <definedName name="SalesRoundBox107">'Бланк заказа'!$Y$290:$Y$290</definedName>
    <definedName name="SalesRoundBox108">'Бланк заказа'!$Y$294:$Y$294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заказа'!$Y$301:$Y$301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заказа'!$Y$323:$Y$323</definedName>
    <definedName name="SalesRoundBox132">'Бланк заказа'!$Y$324:$Y$324</definedName>
    <definedName name="SalesRoundBox133">'Бланк заказа'!$Y$329:$Y$329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заказа'!$Y$147:$Y$147</definedName>
    <definedName name="SalesRoundBox59">'Бланк заказа'!$Y$148:$Y$148</definedName>
    <definedName name="SalesRoundBox6">'Бланк заказа'!$Y$36:$Y$36</definedName>
    <definedName name="SalesRoundBox60">'Бланк заказа'!$Y$153:$Y$153</definedName>
    <definedName name="SalesRoundBox61">'Бланк заказа'!$Y$158:$Y$158</definedName>
    <definedName name="SalesRoundBox62">'Бланк заказа'!$Y$163:$Y$163</definedName>
    <definedName name="SalesRoundBox63">'Бланк заказа'!$Y$168:$Y$168</definedName>
    <definedName name="SalesRoundBox64">'Бланк заказа'!$Y$174:$Y$174</definedName>
    <definedName name="SalesRoundBox65">'Бланк заказа'!$Y$179:$Y$179</definedName>
    <definedName name="SalesRoundBox66">'Бланк заказа'!$Y$180:$Y$180</definedName>
    <definedName name="SalesRoundBox67">'Бланк заказа'!$Y$181:$Y$181</definedName>
    <definedName name="SalesRoundBox68">'Бланк заказа'!$Y$182:$Y$182</definedName>
    <definedName name="SalesRoundBox69">'Бланк заказа'!$Y$186:$Y$186</definedName>
    <definedName name="SalesRoundBox7">'Бланк заказа'!$Y$37:$Y$37</definedName>
    <definedName name="SalesRoundBox70">'Бланк заказа'!$Y$187:$Y$187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заказа'!$Y$199:$Y$199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заказа'!$Y$208:$Y$208</definedName>
    <definedName name="SalesRoundBox79">'Бланк заказа'!$Y$213:$Y$213</definedName>
    <definedName name="SalesRoundBox8">'Бланк заказа'!$Y$42:$Y$42</definedName>
    <definedName name="SalesRoundBox80">'Бланк заказа'!$Y$214:$Y$214</definedName>
    <definedName name="SalesRoundBox81">'Бланк заказа'!$Y$215:$Y$215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заказа'!$Y$224:$Y$224</definedName>
    <definedName name="SalesRoundBox87">'Бланк заказа'!$Y$225:$Y$225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заказа'!$Y$233:$Y$233</definedName>
    <definedName name="SalesRoundBox92">'Бланк заказа'!$Y$238:$Y$238</definedName>
    <definedName name="SalesRoundBox93">'Бланк заказа'!$Y$242:$Y$242</definedName>
    <definedName name="SalesRoundBox94">'Бланк заказа'!$Y$243:$Y$243</definedName>
    <definedName name="SalesRoundBox95">'Бланк заказа'!$Y$244:$Y$244</definedName>
    <definedName name="SalesRoundBox96">'Бланк заказа'!$Y$249:$Y$249</definedName>
    <definedName name="SalesRoundBox97">'Бланк заказа'!$Y$254:$Y$254</definedName>
    <definedName name="SalesRoundBox98">'Бланк заказа'!$Y$255:$Y$255</definedName>
    <definedName name="SalesRoundBox99">'Бланк заказа'!$Y$261:$Y$261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заказа'!$W$267:$W$267</definedName>
    <definedName name="UnitOfMeasure101">'Бланк заказа'!$W$268:$W$268</definedName>
    <definedName name="UnitOfMeasure102">'Бланк заказа'!$W$274:$W$274</definedName>
    <definedName name="UnitOfMeasure103">'Бланк заказа'!$W$278:$W$278</definedName>
    <definedName name="UnitOfMeasure104">'Бланк заказа'!$W$284:$W$284</definedName>
    <definedName name="UnitOfMeasure105">'Бланк заказа'!$W$285:$W$285</definedName>
    <definedName name="UnitOfMeasure106">'Бланк заказа'!$W$286:$W$286</definedName>
    <definedName name="UnitOfMeasure107">'Бланк заказа'!$W$290:$W$290</definedName>
    <definedName name="UnitOfMeasure108">'Бланк заказа'!$W$294:$W$294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заказа'!$W$301:$W$301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заказа'!$W$323:$W$323</definedName>
    <definedName name="UnitOfMeasure132">'Бланк заказа'!$W$324:$W$324</definedName>
    <definedName name="UnitOfMeasure133">'Бланк заказа'!$W$329:$W$329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заказа'!$W$147:$W$147</definedName>
    <definedName name="UnitOfMeasure59">'Бланк заказа'!$W$148:$W$148</definedName>
    <definedName name="UnitOfMeasure6">'Бланк заказа'!$W$36:$W$36</definedName>
    <definedName name="UnitOfMeasure60">'Бланк заказа'!$W$153:$W$153</definedName>
    <definedName name="UnitOfMeasure61">'Бланк заказа'!$W$158:$W$158</definedName>
    <definedName name="UnitOfMeasure62">'Бланк заказа'!$W$163:$W$163</definedName>
    <definedName name="UnitOfMeasure63">'Бланк заказа'!$W$168:$W$168</definedName>
    <definedName name="UnitOfMeasure64">'Бланк заказа'!$W$174:$W$174</definedName>
    <definedName name="UnitOfMeasure65">'Бланк заказа'!$W$179:$W$179</definedName>
    <definedName name="UnitOfMeasure66">'Бланк заказа'!$W$180:$W$180</definedName>
    <definedName name="UnitOfMeasure67">'Бланк заказа'!$W$181:$W$181</definedName>
    <definedName name="UnitOfMeasure68">'Бланк заказа'!$W$182:$W$182</definedName>
    <definedName name="UnitOfMeasure69">'Бланк заказа'!$W$186:$W$186</definedName>
    <definedName name="UnitOfMeasure7">'Бланк заказа'!$W$37:$W$37</definedName>
    <definedName name="UnitOfMeasure70">'Бланк заказа'!$W$187:$W$187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заказа'!$W$199:$W$199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заказа'!$W$208:$W$208</definedName>
    <definedName name="UnitOfMeasure79">'Бланк заказа'!$W$213:$W$213</definedName>
    <definedName name="UnitOfMeasure8">'Бланк заказа'!$W$42:$W$42</definedName>
    <definedName name="UnitOfMeasure80">'Бланк заказа'!$W$214:$W$214</definedName>
    <definedName name="UnitOfMeasure81">'Бланк заказа'!$W$215:$W$215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заказа'!$W$224:$W$224</definedName>
    <definedName name="UnitOfMeasure87">'Бланк заказа'!$W$225:$W$225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заказа'!$W$233:$W$233</definedName>
    <definedName name="UnitOfMeasure92">'Бланк заказа'!$W$238:$W$238</definedName>
    <definedName name="UnitOfMeasure93">'Бланк заказа'!$W$242:$W$242</definedName>
    <definedName name="UnitOfMeasure94">'Бланк заказа'!$W$243:$W$243</definedName>
    <definedName name="UnitOfMeasure95">'Бланк заказа'!$W$244:$W$244</definedName>
    <definedName name="UnitOfMeasure96">'Бланк заказа'!$W$249:$W$249</definedName>
    <definedName name="UnitOfMeasure97">'Бланк заказа'!$W$254:$W$254</definedName>
    <definedName name="UnitOfMeasure98">'Бланк заказа'!$W$255:$W$255</definedName>
    <definedName name="UnitOfMeasure99">'Бланк заказа'!$W$261:$W$261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2" i="1" l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X331" i="1"/>
  <c r="Y330" i="1"/>
  <c r="X330" i="1"/>
  <c r="BP329" i="1"/>
  <c r="BO329" i="1"/>
  <c r="BN329" i="1"/>
  <c r="BM329" i="1"/>
  <c r="Z329" i="1"/>
  <c r="Z330" i="1" s="1"/>
  <c r="Y329" i="1"/>
  <c r="Y331" i="1" s="1"/>
  <c r="X326" i="1"/>
  <c r="X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P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P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Z325" i="1" s="1"/>
  <c r="Y307" i="1"/>
  <c r="P307" i="1"/>
  <c r="BO306" i="1"/>
  <c r="BM306" i="1"/>
  <c r="Z306" i="1"/>
  <c r="Y306" i="1"/>
  <c r="BO305" i="1"/>
  <c r="BM305" i="1"/>
  <c r="Z305" i="1"/>
  <c r="Y305" i="1"/>
  <c r="X303" i="1"/>
  <c r="X302" i="1"/>
  <c r="BP301" i="1"/>
  <c r="BO301" i="1"/>
  <c r="BN301" i="1"/>
  <c r="BM301" i="1"/>
  <c r="Z301" i="1"/>
  <c r="Y301" i="1"/>
  <c r="P301" i="1"/>
  <c r="BO300" i="1"/>
  <c r="BM300" i="1"/>
  <c r="Z300" i="1"/>
  <c r="Y300" i="1"/>
  <c r="P300" i="1"/>
  <c r="BP299" i="1"/>
  <c r="BO299" i="1"/>
  <c r="BN299" i="1"/>
  <c r="BM299" i="1"/>
  <c r="Z299" i="1"/>
  <c r="Z302" i="1" s="1"/>
  <c r="Y299" i="1"/>
  <c r="Y297" i="1"/>
  <c r="X297" i="1"/>
  <c r="Z296" i="1"/>
  <c r="X296" i="1"/>
  <c r="BO295" i="1"/>
  <c r="BM295" i="1"/>
  <c r="Z295" i="1"/>
  <c r="Y295" i="1"/>
  <c r="BO294" i="1"/>
  <c r="BM294" i="1"/>
  <c r="Z294" i="1"/>
  <c r="Y294" i="1"/>
  <c r="P294" i="1"/>
  <c r="X292" i="1"/>
  <c r="Z291" i="1"/>
  <c r="X291" i="1"/>
  <c r="BO290" i="1"/>
  <c r="BM290" i="1"/>
  <c r="Z290" i="1"/>
  <c r="Y290" i="1"/>
  <c r="P290" i="1"/>
  <c r="Y288" i="1"/>
  <c r="X288" i="1"/>
  <c r="Z287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Z269" i="1" s="1"/>
  <c r="Y267" i="1"/>
  <c r="P267" i="1"/>
  <c r="X263" i="1"/>
  <c r="Z262" i="1"/>
  <c r="X262" i="1"/>
  <c r="BO261" i="1"/>
  <c r="BM261" i="1"/>
  <c r="Z261" i="1"/>
  <c r="Y261" i="1"/>
  <c r="P261" i="1"/>
  <c r="Y257" i="1"/>
  <c r="X257" i="1"/>
  <c r="Z256" i="1"/>
  <c r="X256" i="1"/>
  <c r="BO255" i="1"/>
  <c r="BM255" i="1"/>
  <c r="Z255" i="1"/>
  <c r="Y255" i="1"/>
  <c r="P255" i="1"/>
  <c r="BP254" i="1"/>
  <c r="BO254" i="1"/>
  <c r="BN254" i="1"/>
  <c r="BM254" i="1"/>
  <c r="Z254" i="1"/>
  <c r="Y254" i="1"/>
  <c r="Y256" i="1" s="1"/>
  <c r="P254" i="1"/>
  <c r="X251" i="1"/>
  <c r="Y250" i="1"/>
  <c r="X250" i="1"/>
  <c r="BP249" i="1"/>
  <c r="BO249" i="1"/>
  <c r="BN249" i="1"/>
  <c r="BM249" i="1"/>
  <c r="Z249" i="1"/>
  <c r="Z250" i="1" s="1"/>
  <c r="Y249" i="1"/>
  <c r="Y251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Z243" i="1"/>
  <c r="Y243" i="1"/>
  <c r="P243" i="1"/>
  <c r="BP242" i="1"/>
  <c r="BO242" i="1"/>
  <c r="BN242" i="1"/>
  <c r="BM242" i="1"/>
  <c r="Z242" i="1"/>
  <c r="Z245" i="1" s="1"/>
  <c r="Y242" i="1"/>
  <c r="Y246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Z232" i="1"/>
  <c r="Y232" i="1"/>
  <c r="P232" i="1"/>
  <c r="BP231" i="1"/>
  <c r="BO231" i="1"/>
  <c r="BN231" i="1"/>
  <c r="BM231" i="1"/>
  <c r="Z231" i="1"/>
  <c r="Y231" i="1"/>
  <c r="P231" i="1"/>
  <c r="BO230" i="1"/>
  <c r="BM230" i="1"/>
  <c r="Z230" i="1"/>
  <c r="Z234" i="1" s="1"/>
  <c r="Y230" i="1"/>
  <c r="P230" i="1"/>
  <c r="X227" i="1"/>
  <c r="X226" i="1"/>
  <c r="BO225" i="1"/>
  <c r="BM225" i="1"/>
  <c r="Z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BP221" i="1" s="1"/>
  <c r="P221" i="1"/>
  <c r="BP220" i="1"/>
  <c r="BO220" i="1"/>
  <c r="BN220" i="1"/>
  <c r="BM220" i="1"/>
  <c r="Z220" i="1"/>
  <c r="Z226" i="1" s="1"/>
  <c r="Y220" i="1"/>
  <c r="Y226" i="1" s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BP214" i="1" s="1"/>
  <c r="P214" i="1"/>
  <c r="BP213" i="1"/>
  <c r="BO213" i="1"/>
  <c r="BN213" i="1"/>
  <c r="BM213" i="1"/>
  <c r="Z213" i="1"/>
  <c r="Z216" i="1" s="1"/>
  <c r="Y213" i="1"/>
  <c r="Y217" i="1" s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Z205" i="1"/>
  <c r="Z209" i="1" s="1"/>
  <c r="Y205" i="1"/>
  <c r="Y210" i="1" s="1"/>
  <c r="P205" i="1"/>
  <c r="X201" i="1"/>
  <c r="Z200" i="1"/>
  <c r="X200" i="1"/>
  <c r="BO199" i="1"/>
  <c r="BM199" i="1"/>
  <c r="Z199" i="1"/>
  <c r="Y199" i="1"/>
  <c r="Y200" i="1" s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Y197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Z188" i="1" s="1"/>
  <c r="Y186" i="1"/>
  <c r="Y189" i="1" s="1"/>
  <c r="P186" i="1"/>
  <c r="X184" i="1"/>
  <c r="X183" i="1"/>
  <c r="BO182" i="1"/>
  <c r="BM182" i="1"/>
  <c r="Z182" i="1"/>
  <c r="Y182" i="1"/>
  <c r="BP182" i="1" s="1"/>
  <c r="P182" i="1"/>
  <c r="BP181" i="1"/>
  <c r="BO181" i="1"/>
  <c r="BN181" i="1"/>
  <c r="BM181" i="1"/>
  <c r="Z181" i="1"/>
  <c r="Z183" i="1" s="1"/>
  <c r="Y181" i="1"/>
  <c r="P181" i="1"/>
  <c r="BO180" i="1"/>
  <c r="BM180" i="1"/>
  <c r="Z180" i="1"/>
  <c r="Y180" i="1"/>
  <c r="BP180" i="1" s="1"/>
  <c r="BO179" i="1"/>
  <c r="BM179" i="1"/>
  <c r="Z179" i="1"/>
  <c r="Y179" i="1"/>
  <c r="Y183" i="1" s="1"/>
  <c r="X176" i="1"/>
  <c r="Y175" i="1"/>
  <c r="X175" i="1"/>
  <c r="BP174" i="1"/>
  <c r="BO174" i="1"/>
  <c r="BN174" i="1"/>
  <c r="BM174" i="1"/>
  <c r="Z174" i="1"/>
  <c r="Z175" i="1" s="1"/>
  <c r="Y174" i="1"/>
  <c r="Y176" i="1" s="1"/>
  <c r="X170" i="1"/>
  <c r="Z169" i="1"/>
  <c r="X169" i="1"/>
  <c r="BO168" i="1"/>
  <c r="BM168" i="1"/>
  <c r="Z168" i="1"/>
  <c r="Y168" i="1"/>
  <c r="Y169" i="1" s="1"/>
  <c r="P168" i="1"/>
  <c r="X165" i="1"/>
  <c r="Z164" i="1"/>
  <c r="X164" i="1"/>
  <c r="BO163" i="1"/>
  <c r="BM163" i="1"/>
  <c r="Z163" i="1"/>
  <c r="Y163" i="1"/>
  <c r="Y164" i="1" s="1"/>
  <c r="P163" i="1"/>
  <c r="X160" i="1"/>
  <c r="Z159" i="1"/>
  <c r="X159" i="1"/>
  <c r="BO158" i="1"/>
  <c r="BM158" i="1"/>
  <c r="Z158" i="1"/>
  <c r="Y158" i="1"/>
  <c r="P158" i="1"/>
  <c r="Y155" i="1"/>
  <c r="X155" i="1"/>
  <c r="Z154" i="1"/>
  <c r="X154" i="1"/>
  <c r="BO153" i="1"/>
  <c r="BM153" i="1"/>
  <c r="Z153" i="1"/>
  <c r="Y153" i="1"/>
  <c r="P153" i="1"/>
  <c r="X150" i="1"/>
  <c r="X149" i="1"/>
  <c r="BO148" i="1"/>
  <c r="BM148" i="1"/>
  <c r="Z148" i="1"/>
  <c r="Y148" i="1"/>
  <c r="BO147" i="1"/>
  <c r="BM147" i="1"/>
  <c r="Z147" i="1"/>
  <c r="Y147" i="1"/>
  <c r="P147" i="1"/>
  <c r="BP146" i="1"/>
  <c r="BO146" i="1"/>
  <c r="BN146" i="1"/>
  <c r="BM146" i="1"/>
  <c r="Z146" i="1"/>
  <c r="Y146" i="1"/>
  <c r="BP145" i="1"/>
  <c r="BO145" i="1"/>
  <c r="BN145" i="1"/>
  <c r="BM145" i="1"/>
  <c r="Z145" i="1"/>
  <c r="Z149" i="1" s="1"/>
  <c r="Y145" i="1"/>
  <c r="P145" i="1"/>
  <c r="BO144" i="1"/>
  <c r="BM144" i="1"/>
  <c r="Z144" i="1"/>
  <c r="Y144" i="1"/>
  <c r="P144" i="1"/>
  <c r="Y141" i="1"/>
  <c r="X141" i="1"/>
  <c r="Z140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P132" i="1"/>
  <c r="BP131" i="1"/>
  <c r="BO131" i="1"/>
  <c r="BN131" i="1"/>
  <c r="BM131" i="1"/>
  <c r="Z131" i="1"/>
  <c r="Z133" i="1" s="1"/>
  <c r="Y131" i="1"/>
  <c r="P131" i="1"/>
  <c r="X128" i="1"/>
  <c r="Y127" i="1"/>
  <c r="X127" i="1"/>
  <c r="BP126" i="1"/>
  <c r="BO126" i="1"/>
  <c r="BN126" i="1"/>
  <c r="BM126" i="1"/>
  <c r="Z126" i="1"/>
  <c r="Z127" i="1" s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Y121" i="1"/>
  <c r="P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Y123" i="1" s="1"/>
  <c r="P117" i="1"/>
  <c r="Y114" i="1"/>
  <c r="X114" i="1"/>
  <c r="Z113" i="1"/>
  <c r="X113" i="1"/>
  <c r="BO112" i="1"/>
  <c r="BM112" i="1"/>
  <c r="Z112" i="1"/>
  <c r="Y112" i="1"/>
  <c r="P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Y107" i="1" s="1"/>
  <c r="P97" i="1"/>
  <c r="BP96" i="1"/>
  <c r="BO96" i="1"/>
  <c r="BN96" i="1"/>
  <c r="BM96" i="1"/>
  <c r="Z96" i="1"/>
  <c r="Z106" i="1" s="1"/>
  <c r="Y96" i="1"/>
  <c r="Y93" i="1"/>
  <c r="X93" i="1"/>
  <c r="Z92" i="1"/>
  <c r="X92" i="1"/>
  <c r="BO91" i="1"/>
  <c r="BM91" i="1"/>
  <c r="Z91" i="1"/>
  <c r="Y91" i="1"/>
  <c r="P91" i="1"/>
  <c r="BP90" i="1"/>
  <c r="BO90" i="1"/>
  <c r="BN90" i="1"/>
  <c r="BM90" i="1"/>
  <c r="Z90" i="1"/>
  <c r="Y90" i="1"/>
  <c r="Y92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Y79" i="1"/>
  <c r="P79" i="1"/>
  <c r="BP78" i="1"/>
  <c r="BO78" i="1"/>
  <c r="BN78" i="1"/>
  <c r="BM78" i="1"/>
  <c r="Z78" i="1"/>
  <c r="Z80" i="1" s="1"/>
  <c r="Y78" i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P72" i="1"/>
  <c r="BP71" i="1"/>
  <c r="BO71" i="1"/>
  <c r="BN71" i="1"/>
  <c r="BM71" i="1"/>
  <c r="Z71" i="1"/>
  <c r="Z74" i="1" s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P66" i="1"/>
  <c r="Y64" i="1"/>
  <c r="X64" i="1"/>
  <c r="Z63" i="1"/>
  <c r="X63" i="1"/>
  <c r="BO62" i="1"/>
  <c r="BM62" i="1"/>
  <c r="Z62" i="1"/>
  <c r="Y62" i="1"/>
  <c r="P62" i="1"/>
  <c r="X60" i="1"/>
  <c r="X59" i="1"/>
  <c r="BO58" i="1"/>
  <c r="BM58" i="1"/>
  <c r="Z58" i="1"/>
  <c r="Y58" i="1"/>
  <c r="Y60" i="1" s="1"/>
  <c r="P58" i="1"/>
  <c r="BP57" i="1"/>
  <c r="BO57" i="1"/>
  <c r="BN57" i="1"/>
  <c r="BM57" i="1"/>
  <c r="Z57" i="1"/>
  <c r="Z59" i="1" s="1"/>
  <c r="Y57" i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0" i="1"/>
  <c r="X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Y49" i="1" s="1"/>
  <c r="P43" i="1"/>
  <c r="BP42" i="1"/>
  <c r="BO42" i="1"/>
  <c r="BN42" i="1"/>
  <c r="BM42" i="1"/>
  <c r="Z42" i="1"/>
  <c r="Z49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BP35" i="1"/>
  <c r="BO35" i="1"/>
  <c r="BN35" i="1"/>
  <c r="BM35" i="1"/>
  <c r="Z35" i="1"/>
  <c r="Z38" i="1" s="1"/>
  <c r="Y35" i="1"/>
  <c r="P35" i="1"/>
  <c r="X32" i="1"/>
  <c r="X31" i="1"/>
  <c r="BP30" i="1"/>
  <c r="BO30" i="1"/>
  <c r="BN30" i="1"/>
  <c r="BM30" i="1"/>
  <c r="Z30" i="1"/>
  <c r="Y30" i="1"/>
  <c r="P30" i="1"/>
  <c r="BO29" i="1"/>
  <c r="BM29" i="1"/>
  <c r="X333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334" i="1" s="1"/>
  <c r="BN29" i="1"/>
  <c r="Y333" i="1" s="1"/>
  <c r="Y335" i="1" s="1"/>
  <c r="BP72" i="1"/>
  <c r="BN72" i="1"/>
  <c r="Y74" i="1"/>
  <c r="BP79" i="1"/>
  <c r="BN79" i="1"/>
  <c r="BP132" i="1"/>
  <c r="BN132" i="1"/>
  <c r="Y149" i="1"/>
  <c r="BP144" i="1"/>
  <c r="BN144" i="1"/>
  <c r="BP148" i="1"/>
  <c r="BN148" i="1"/>
  <c r="X334" i="1"/>
  <c r="X336" i="1"/>
  <c r="X332" i="1"/>
  <c r="Y32" i="1"/>
  <c r="Y332" i="1" s="1"/>
  <c r="C345" i="1" s="1"/>
  <c r="Y39" i="1"/>
  <c r="Y50" i="1"/>
  <c r="Y59" i="1"/>
  <c r="Y63" i="1"/>
  <c r="BP62" i="1"/>
  <c r="BN62" i="1"/>
  <c r="Z68" i="1"/>
  <c r="Z337" i="1" s="1"/>
  <c r="Y75" i="1"/>
  <c r="Y80" i="1"/>
  <c r="Y81" i="1"/>
  <c r="Y87" i="1"/>
  <c r="BP84" i="1"/>
  <c r="BN84" i="1"/>
  <c r="Y86" i="1"/>
  <c r="BP91" i="1"/>
  <c r="BN91" i="1"/>
  <c r="Y106" i="1"/>
  <c r="Y113" i="1"/>
  <c r="BP110" i="1"/>
  <c r="BN110" i="1"/>
  <c r="BP112" i="1"/>
  <c r="BN112" i="1"/>
  <c r="Z123" i="1"/>
  <c r="Y133" i="1"/>
  <c r="Y134" i="1"/>
  <c r="Y140" i="1"/>
  <c r="BP137" i="1"/>
  <c r="BN137" i="1"/>
  <c r="BP139" i="1"/>
  <c r="BN139" i="1"/>
  <c r="Y150" i="1"/>
  <c r="Y154" i="1"/>
  <c r="BP153" i="1"/>
  <c r="BN153" i="1"/>
  <c r="X335" i="1"/>
  <c r="Y31" i="1"/>
  <c r="Y336" i="1" s="1"/>
  <c r="BP36" i="1"/>
  <c r="BN36" i="1"/>
  <c r="Y38" i="1"/>
  <c r="BP43" i="1"/>
  <c r="BN43" i="1"/>
  <c r="BP45" i="1"/>
  <c r="BN45" i="1"/>
  <c r="BP47" i="1"/>
  <c r="BN47" i="1"/>
  <c r="BP58" i="1"/>
  <c r="BN58" i="1"/>
  <c r="Y69" i="1"/>
  <c r="BP66" i="1"/>
  <c r="BN66" i="1"/>
  <c r="Y68" i="1"/>
  <c r="BP97" i="1"/>
  <c r="BN97" i="1"/>
  <c r="BP101" i="1"/>
  <c r="BN101" i="1"/>
  <c r="BP105" i="1"/>
  <c r="BN105" i="1"/>
  <c r="Y124" i="1"/>
  <c r="BP117" i="1"/>
  <c r="BN117" i="1"/>
  <c r="BP119" i="1"/>
  <c r="BN119" i="1"/>
  <c r="BP121" i="1"/>
  <c r="BN121" i="1"/>
  <c r="BP147" i="1"/>
  <c r="BN147" i="1"/>
  <c r="Y159" i="1"/>
  <c r="BP158" i="1"/>
  <c r="BN158" i="1"/>
  <c r="Y160" i="1"/>
  <c r="Y165" i="1"/>
  <c r="Y170" i="1"/>
  <c r="Y184" i="1"/>
  <c r="Y188" i="1"/>
  <c r="Y196" i="1"/>
  <c r="Y201" i="1"/>
  <c r="Y209" i="1"/>
  <c r="Y216" i="1"/>
  <c r="Y227" i="1"/>
  <c r="Y235" i="1"/>
  <c r="BP230" i="1"/>
  <c r="Y262" i="1"/>
  <c r="BP261" i="1"/>
  <c r="BN261" i="1"/>
  <c r="Y291" i="1"/>
  <c r="BP290" i="1"/>
  <c r="BN290" i="1"/>
  <c r="BP300" i="1"/>
  <c r="BN300" i="1"/>
  <c r="Y302" i="1"/>
  <c r="Y325" i="1"/>
  <c r="BP305" i="1"/>
  <c r="BN305" i="1"/>
  <c r="BP306" i="1"/>
  <c r="BN306" i="1"/>
  <c r="BP310" i="1"/>
  <c r="BN310" i="1"/>
  <c r="BP311" i="1"/>
  <c r="BN311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H9" i="1"/>
  <c r="BN163" i="1"/>
  <c r="BP163" i="1"/>
  <c r="BN168" i="1"/>
  <c r="BP168" i="1"/>
  <c r="BN179" i="1"/>
  <c r="BP179" i="1"/>
  <c r="BN180" i="1"/>
  <c r="BN182" i="1"/>
  <c r="BN186" i="1"/>
  <c r="BP186" i="1"/>
  <c r="BN194" i="1"/>
  <c r="BN199" i="1"/>
  <c r="BP199" i="1"/>
  <c r="BN205" i="1"/>
  <c r="BP205" i="1"/>
  <c r="BN207" i="1"/>
  <c r="BN214" i="1"/>
  <c r="BN221" i="1"/>
  <c r="BN223" i="1"/>
  <c r="BN225" i="1"/>
  <c r="BN230" i="1"/>
  <c r="BP232" i="1"/>
  <c r="BN232" i="1"/>
  <c r="Y234" i="1"/>
  <c r="B345" i="1" s="1"/>
  <c r="BP243" i="1"/>
  <c r="BN243" i="1"/>
  <c r="Y245" i="1"/>
  <c r="BP255" i="1"/>
  <c r="BN255" i="1"/>
  <c r="Y263" i="1"/>
  <c r="Y270" i="1"/>
  <c r="BP267" i="1"/>
  <c r="BN267" i="1"/>
  <c r="Y269" i="1"/>
  <c r="Y287" i="1"/>
  <c r="BP284" i="1"/>
  <c r="BN284" i="1"/>
  <c r="BP285" i="1"/>
  <c r="BN285" i="1"/>
  <c r="BP286" i="1"/>
  <c r="BN286" i="1"/>
  <c r="Y292" i="1"/>
  <c r="Y296" i="1"/>
  <c r="BP294" i="1"/>
  <c r="BN294" i="1"/>
  <c r="BP295" i="1"/>
  <c r="BN295" i="1"/>
  <c r="Y303" i="1"/>
  <c r="Y326" i="1"/>
  <c r="A345" i="1" l="1"/>
</calcChain>
</file>

<file path=xl/sharedStrings.xml><?xml version="1.0" encoding="utf-8"?>
<sst xmlns="http://schemas.openxmlformats.org/spreadsheetml/2006/main" count="1648" uniqueCount="528">
  <si>
    <t xml:space="preserve">  БЛАНК ЗАКАЗА </t>
  </si>
  <si>
    <t>ЗПФ</t>
  </si>
  <si>
    <t>на отгрузку продукции с ООО Трейд-Сервис с</t>
  </si>
  <si>
    <t>23.05.2025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</si>
  <si>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</si>
  <si>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</si>
  <si>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</si>
  <si>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</si>
  <si>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</si>
  <si>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</si>
  <si>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</si>
  <si>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</si>
  <si>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</si>
  <si>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</si>
  <si>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</si>
  <si>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</si>
  <si>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</si>
  <si>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</si>
  <si>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</si>
  <si>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</si>
  <si>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</si>
  <si>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</si>
  <si>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</si>
  <si>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</si>
  <si>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</si>
  <si>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</si>
  <si>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</si>
  <si>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</si>
  <si>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</si>
  <si>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</si>
  <si>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</si>
  <si>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</si>
  <si>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</si>
  <si>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</si>
  <si>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</si>
  <si>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</si>
  <si>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</si>
  <si>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</si>
  <si>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</si>
  <si>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</si>
  <si>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</si>
  <si>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</si>
  <si>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</si>
  <si>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</si>
  <si>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</si>
  <si>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</si>
  <si>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</si>
  <si>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</si>
  <si>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</si>
  <si>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</si>
  <si>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</si>
  <si>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</si>
  <si>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</si>
  <si>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</si>
  <si>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</si>
  <si>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</si>
  <si>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</si>
  <si>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</si>
  <si>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</si>
  <si>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</si>
  <si>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</si>
  <si>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</si>
  <si>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</si>
  <si>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</si>
  <si>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</si>
  <si>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</si>
  <si>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</si>
  <si>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</si>
  <si>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</si>
  <si>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</si>
  <si>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</si>
  <si>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</si>
  <si>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</si>
  <si>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</si>
  <si>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</si>
  <si>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</si>
  <si>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</si>
  <si>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</si>
  <si>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</si>
  <si>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</si>
  <si>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</si>
  <si>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</si>
  <si>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</si>
  <si>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</si>
  <si>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</si>
  <si>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</si>
  <si>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</si>
  <si>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</si>
  <si>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</si>
  <si>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</si>
  <si>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</si>
  <si>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</si>
  <si>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</si>
  <si>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</si>
  <si>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</si>
  <si>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</si>
  <si>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</si>
  <si>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</si>
  <si>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</si>
  <si>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</si>
  <si>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</si>
  <si>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</si>
  <si>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</si>
  <si>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</si>
  <si>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</si>
  <si>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</si>
  <si>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</si>
  <si>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</si>
  <si>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</si>
  <si>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</si>
  <si>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</si>
  <si>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</si>
  <si>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</si>
  <si>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</si>
  <si>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</si>
  <si>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</si>
  <si>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</si>
  <si>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</si>
  <si>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</si>
  <si>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</si>
  <si>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</si>
  <si>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</si>
  <si>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</si>
  <si>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</si>
  <si>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</si>
  <si>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</si>
  <si>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</si>
  <si>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</si>
  <si>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</si>
  <si>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</si>
  <si>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</si>
  <si>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</si>
  <si>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</si>
  <si>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</si>
  <si>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</si>
  <si>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</si>
  <si>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</si>
  <si>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</si>
  <si>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</si>
  <si>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</si>
  <si>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</si>
  <si>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</si>
  <si>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</si>
  <si>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</si>
  <si>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</si>
  <si>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</si>
  <si>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</si>
  <si>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</si>
  <si>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</si>
  <si>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</si>
  <si>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</si>
  <si>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</si>
  <si>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</si>
  <si>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</si>
  <si>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</si>
  <si>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</si>
  <si>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</si>
  <si>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</si>
  <si>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</si>
  <si>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</si>
  <si>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</si>
  <si>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</si>
  <si>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</si>
  <si>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</si>
  <si>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</si>
  <si>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</si>
  <si>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</si>
  <si>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</si>
  <si>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</si>
  <si>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</si>
  <si>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</si>
  <si>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</si>
  <si>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</si>
  <si>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</si>
  <si>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</si>
  <si>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</si>
  <si>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SU003602</t>
  </si>
  <si>
    <t>P004590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</si>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</sst>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4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4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5"/>
  <sheetViews>
    <sheetView showGridLines="0" tabSelected="1" topLeftCell="A316" zoomScaleNormal="100" zoomScaleSheetLayoutView="100" workbookViewId="0">
      <selection activeCell="AA338" sqref="AA338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07" t="s">
        <v>0</v>
      </c>
      <c r="E1" s="375"/>
      <c r="F1" s="375"/>
      <c r="G1" s="12" t="s">
        <v>1</v>
      </c>
      <c r="H1" s="407" t="s">
        <v>2</v>
      </c>
      <c r="I1" s="375"/>
      <c r="J1" s="375"/>
      <c r="K1" s="375"/>
      <c r="L1" s="375"/>
      <c r="M1" s="375"/>
      <c r="N1" s="375"/>
      <c r="O1" s="375"/>
      <c r="P1" s="375"/>
      <c r="Q1" s="375"/>
      <c r="R1" s="374" t="s">
        <v>3</v>
      </c>
      <c r="S1" s="375"/>
      <c r="T1" s="3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39" t="s">
        <v>8</v>
      </c>
      <c r="B5" s="393"/>
      <c r="C5" s="394"/>
      <c r="D5" s="410"/>
      <c r="E5" s="411"/>
      <c r="F5" s="548" t="s">
        <v>9</v>
      </c>
      <c r="G5" s="394"/>
      <c r="H5" s="410"/>
      <c r="I5" s="518"/>
      <c r="J5" s="518"/>
      <c r="K5" s="518"/>
      <c r="L5" s="518"/>
      <c r="M5" s="411"/>
      <c r="N5" s="61"/>
      <c r="P5" s="24" t="s">
        <v>10</v>
      </c>
      <c r="Q5" s="559">
        <v>45803</v>
      </c>
      <c r="R5" s="438"/>
      <c r="T5" s="468" t="s">
        <v>11</v>
      </c>
      <c r="U5" s="469"/>
      <c r="V5" s="472" t="s">
        <v>12</v>
      </c>
      <c r="W5" s="438"/>
      <c r="AB5" s="51"/>
      <c r="AC5" s="51"/>
      <c r="AD5" s="51"/>
      <c r="AE5" s="51"/>
    </row>
    <row r="6" spans="1:32" s="340" customFormat="1" ht="24" customHeight="1" x14ac:dyDescent="0.2">
      <c r="A6" s="439" t="s">
        <v>13</v>
      </c>
      <c r="B6" s="393"/>
      <c r="C6" s="394"/>
      <c r="D6" s="521" t="s">
        <v>14</v>
      </c>
      <c r="E6" s="522"/>
      <c r="F6" s="522"/>
      <c r="G6" s="522"/>
      <c r="H6" s="522"/>
      <c r="I6" s="522"/>
      <c r="J6" s="522"/>
      <c r="K6" s="522"/>
      <c r="L6" s="522"/>
      <c r="M6" s="438"/>
      <c r="N6" s="62"/>
      <c r="P6" s="24" t="s">
        <v>15</v>
      </c>
      <c r="Q6" s="560" t="str">
        <f>IF(Q5=0," ",CHOOSE(WEEKDAY(Q5,2),"Понедельник","Вторник","Среда","Четверг","Пятница","Суббота","Воскресенье"))</f>
        <v>Понедельник</v>
      </c>
      <c r="R6" s="357"/>
      <c r="T6" s="475" t="s">
        <v>16</v>
      </c>
      <c r="U6" s="469"/>
      <c r="V6" s="503" t="s">
        <v>17</v>
      </c>
      <c r="W6" s="387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396" t="str">
        <f>IFERROR(VLOOKUP(DeliveryAddress,Table,3,0),1)</f>
        <v>1</v>
      </c>
      <c r="E7" s="397"/>
      <c r="F7" s="397"/>
      <c r="G7" s="397"/>
      <c r="H7" s="397"/>
      <c r="I7" s="397"/>
      <c r="J7" s="397"/>
      <c r="K7" s="397"/>
      <c r="L7" s="397"/>
      <c r="M7" s="398"/>
      <c r="N7" s="63"/>
      <c r="P7" s="24"/>
      <c r="Q7" s="42"/>
      <c r="R7" s="42"/>
      <c r="T7" s="364"/>
      <c r="U7" s="469"/>
      <c r="V7" s="504"/>
      <c r="W7" s="505"/>
      <c r="AB7" s="51"/>
      <c r="AC7" s="51"/>
      <c r="AD7" s="51"/>
      <c r="AE7" s="51"/>
    </row>
    <row r="8" spans="1:32" s="340" customFormat="1" ht="25.5" customHeight="1" x14ac:dyDescent="0.2">
      <c r="A8" s="569" t="s">
        <v>18</v>
      </c>
      <c r="B8" s="361"/>
      <c r="C8" s="362"/>
      <c r="D8" s="401"/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4">
        <v>0.375</v>
      </c>
      <c r="R8" s="398"/>
      <c r="T8" s="364"/>
      <c r="U8" s="469"/>
      <c r="V8" s="504"/>
      <c r="W8" s="505"/>
      <c r="AB8" s="51"/>
      <c r="AC8" s="51"/>
      <c r="AD8" s="51"/>
      <c r="AE8" s="51"/>
    </row>
    <row r="9" spans="1:32" s="340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66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M9" s="366"/>
      <c r="N9" s="338"/>
      <c r="P9" s="26" t="s">
        <v>20</v>
      </c>
      <c r="Q9" s="432"/>
      <c r="R9" s="433"/>
      <c r="T9" s="364"/>
      <c r="U9" s="469"/>
      <c r="V9" s="506"/>
      <c r="W9" s="507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66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499" t="str">
        <f>IFERROR(VLOOKUP($D$10,Proxy,2,FALSE),"")</f>
        <v/>
      </c>
      <c r="I10" s="364"/>
      <c r="J10" s="364"/>
      <c r="K10" s="364"/>
      <c r="L10" s="364"/>
      <c r="M10" s="364"/>
      <c r="N10" s="339"/>
      <c r="P10" s="26" t="s">
        <v>21</v>
      </c>
      <c r="Q10" s="476"/>
      <c r="R10" s="477"/>
      <c r="U10" s="24" t="s">
        <v>22</v>
      </c>
      <c r="V10" s="386" t="s">
        <v>23</v>
      </c>
      <c r="W10" s="387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7"/>
      <c r="R11" s="438"/>
      <c r="U11" s="24" t="s">
        <v>26</v>
      </c>
      <c r="V11" s="531" t="s">
        <v>27</v>
      </c>
      <c r="W11" s="433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64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4"/>
      <c r="N12" s="65"/>
      <c r="P12" s="24" t="s">
        <v>29</v>
      </c>
      <c r="Q12" s="444"/>
      <c r="R12" s="398"/>
      <c r="S12" s="23"/>
      <c r="U12" s="24"/>
      <c r="V12" s="375"/>
      <c r="W12" s="364"/>
      <c r="AB12" s="51"/>
      <c r="AC12" s="51"/>
      <c r="AD12" s="51"/>
      <c r="AE12" s="51"/>
    </row>
    <row r="13" spans="1:32" s="340" customFormat="1" ht="23.25" customHeight="1" x14ac:dyDescent="0.2">
      <c r="A13" s="464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4"/>
      <c r="N13" s="65"/>
      <c r="O13" s="26"/>
      <c r="P13" s="26" t="s">
        <v>31</v>
      </c>
      <c r="Q13" s="531"/>
      <c r="R13" s="4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64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3"/>
      <c r="M14" s="39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83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4"/>
      <c r="N15" s="66"/>
      <c r="P15" s="457" t="s">
        <v>34</v>
      </c>
      <c r="Q15" s="375"/>
      <c r="R15" s="375"/>
      <c r="S15" s="375"/>
      <c r="T15" s="3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4" t="s">
        <v>35</v>
      </c>
      <c r="B17" s="384" t="s">
        <v>36</v>
      </c>
      <c r="C17" s="448" t="s">
        <v>37</v>
      </c>
      <c r="D17" s="384" t="s">
        <v>38</v>
      </c>
      <c r="E17" s="423"/>
      <c r="F17" s="384" t="s">
        <v>39</v>
      </c>
      <c r="G17" s="384" t="s">
        <v>40</v>
      </c>
      <c r="H17" s="384" t="s">
        <v>41</v>
      </c>
      <c r="I17" s="384" t="s">
        <v>42</v>
      </c>
      <c r="J17" s="384" t="s">
        <v>43</v>
      </c>
      <c r="K17" s="384" t="s">
        <v>44</v>
      </c>
      <c r="L17" s="384" t="s">
        <v>45</v>
      </c>
      <c r="M17" s="384" t="s">
        <v>46</v>
      </c>
      <c r="N17" s="384" t="s">
        <v>47</v>
      </c>
      <c r="O17" s="384" t="s">
        <v>48</v>
      </c>
      <c r="P17" s="384" t="s">
        <v>49</v>
      </c>
      <c r="Q17" s="422"/>
      <c r="R17" s="422"/>
      <c r="S17" s="422"/>
      <c r="T17" s="423"/>
      <c r="U17" s="566" t="s">
        <v>50</v>
      </c>
      <c r="V17" s="394"/>
      <c r="W17" s="384" t="s">
        <v>51</v>
      </c>
      <c r="X17" s="384" t="s">
        <v>52</v>
      </c>
      <c r="Y17" s="567" t="s">
        <v>53</v>
      </c>
      <c r="Z17" s="516" t="s">
        <v>54</v>
      </c>
      <c r="AA17" s="497" t="s">
        <v>55</v>
      </c>
      <c r="AB17" s="497" t="s">
        <v>56</v>
      </c>
      <c r="AC17" s="497" t="s">
        <v>57</v>
      </c>
      <c r="AD17" s="497" t="s">
        <v>58</v>
      </c>
      <c r="AE17" s="543"/>
      <c r="AF17" s="544"/>
      <c r="AG17" s="69"/>
      <c r="BD17" s="68" t="s">
        <v>59</v>
      </c>
    </row>
    <row r="18" spans="1:68" ht="14.25" customHeight="1" x14ac:dyDescent="0.2">
      <c r="A18" s="385"/>
      <c r="B18" s="385"/>
      <c r="C18" s="385"/>
      <c r="D18" s="424"/>
      <c r="E18" s="426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424"/>
      <c r="Q18" s="425"/>
      <c r="R18" s="425"/>
      <c r="S18" s="425"/>
      <c r="T18" s="426"/>
      <c r="U18" s="70" t="s">
        <v>60</v>
      </c>
      <c r="V18" s="70" t="s">
        <v>61</v>
      </c>
      <c r="W18" s="385"/>
      <c r="X18" s="385"/>
      <c r="Y18" s="568"/>
      <c r="Z18" s="517"/>
      <c r="AA18" s="498"/>
      <c r="AB18" s="498"/>
      <c r="AC18" s="498"/>
      <c r="AD18" s="545"/>
      <c r="AE18" s="546"/>
      <c r="AF18" s="547"/>
      <c r="AG18" s="69"/>
      <c r="BD18" s="68"/>
    </row>
    <row r="19" spans="1:68" ht="27.75" customHeight="1" x14ac:dyDescent="0.2">
      <c r="A19" s="381" t="s">
        <v>62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customHeight="1" x14ac:dyDescent="0.25">
      <c r="A20" s="39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1"/>
      <c r="AB20" s="341"/>
      <c r="AC20" s="341"/>
    </row>
    <row r="21" spans="1:68" ht="14.25" customHeight="1" x14ac:dyDescent="0.25">
      <c r="A21" s="363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2"/>
      <c r="AB21" s="342"/>
      <c r="AC21" s="34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6">
        <v>4607111035752</v>
      </c>
      <c r="E22" s="357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69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7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8"/>
      <c r="P23" s="360" t="s">
        <v>72</v>
      </c>
      <c r="Q23" s="361"/>
      <c r="R23" s="361"/>
      <c r="S23" s="361"/>
      <c r="T23" s="361"/>
      <c r="U23" s="361"/>
      <c r="V23" s="362"/>
      <c r="W23" s="37" t="s">
        <v>69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8"/>
      <c r="P24" s="360" t="s">
        <v>72</v>
      </c>
      <c r="Q24" s="361"/>
      <c r="R24" s="361"/>
      <c r="S24" s="361"/>
      <c r="T24" s="361"/>
      <c r="U24" s="361"/>
      <c r="V24" s="362"/>
      <c r="W24" s="37" t="s">
        <v>73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customHeight="1" x14ac:dyDescent="0.2">
      <c r="A25" s="381" t="s">
        <v>74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customHeight="1" x14ac:dyDescent="0.25">
      <c r="A26" s="39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1"/>
      <c r="AB26" s="341"/>
      <c r="AC26" s="341"/>
    </row>
    <row r="27" spans="1:68" ht="14.25" customHeight="1" x14ac:dyDescent="0.25">
      <c r="A27" s="363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2"/>
      <c r="AB27" s="342"/>
      <c r="AC27" s="342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6">
        <v>4607111036520</v>
      </c>
      <c r="E28" s="357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1"/>
      <c r="R28" s="351"/>
      <c r="S28" s="351"/>
      <c r="T28" s="352"/>
      <c r="U28" s="34"/>
      <c r="V28" s="34"/>
      <c r="W28" s="35" t="s">
        <v>69</v>
      </c>
      <c r="X28" s="346">
        <v>42</v>
      </c>
      <c r="Y28" s="347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56">
        <v>4607111036537</v>
      </c>
      <c r="E29" s="357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1"/>
      <c r="R29" s="351"/>
      <c r="S29" s="351"/>
      <c r="T29" s="352"/>
      <c r="U29" s="34"/>
      <c r="V29" s="34"/>
      <c r="W29" s="35" t="s">
        <v>69</v>
      </c>
      <c r="X29" s="346">
        <v>140</v>
      </c>
      <c r="Y29" s="347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56">
        <v>4607111036605</v>
      </c>
      <c r="E30" s="357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1"/>
      <c r="R30" s="351"/>
      <c r="S30" s="351"/>
      <c r="T30" s="352"/>
      <c r="U30" s="34"/>
      <c r="V30" s="34"/>
      <c r="W30" s="35" t="s">
        <v>69</v>
      </c>
      <c r="X30" s="346">
        <v>28</v>
      </c>
      <c r="Y30" s="347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x14ac:dyDescent="0.2">
      <c r="A31" s="367"/>
      <c r="B31" s="364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8"/>
      <c r="P31" s="360" t="s">
        <v>72</v>
      </c>
      <c r="Q31" s="361"/>
      <c r="R31" s="361"/>
      <c r="S31" s="361"/>
      <c r="T31" s="361"/>
      <c r="U31" s="361"/>
      <c r="V31" s="362"/>
      <c r="W31" s="37" t="s">
        <v>69</v>
      </c>
      <c r="X31" s="348">
        <f>IFERROR(SUM(X28:X30),"0")</f>
        <v>210</v>
      </c>
      <c r="Y31" s="348">
        <f>IFERROR(SUM(Y28:Y30),"0")</f>
        <v>210</v>
      </c>
      <c r="Z31" s="348">
        <f>IFERROR(IF(Z28="",0,Z28),"0")+IFERROR(IF(Z29="",0,Z29),"0")+IFERROR(IF(Z30="",0,Z30),"0")</f>
        <v>1.9760999999999997</v>
      </c>
      <c r="AA31" s="349"/>
      <c r="AB31" s="349"/>
      <c r="AC31" s="349"/>
    </row>
    <row r="32" spans="1:68" x14ac:dyDescent="0.2">
      <c r="A32" s="364"/>
      <c r="B32" s="364"/>
      <c r="C32" s="364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68"/>
      <c r="P32" s="360" t="s">
        <v>72</v>
      </c>
      <c r="Q32" s="361"/>
      <c r="R32" s="361"/>
      <c r="S32" s="361"/>
      <c r="T32" s="361"/>
      <c r="U32" s="361"/>
      <c r="V32" s="362"/>
      <c r="W32" s="37" t="s">
        <v>73</v>
      </c>
      <c r="X32" s="348">
        <f>IFERROR(SUMPRODUCT(X28:X30*H28:H30),"0")</f>
        <v>315</v>
      </c>
      <c r="Y32" s="348">
        <f>IFERROR(SUMPRODUCT(Y28:Y30*H28:H30),"0")</f>
        <v>315</v>
      </c>
      <c r="Z32" s="37"/>
      <c r="AA32" s="349"/>
      <c r="AB32" s="349"/>
      <c r="AC32" s="349"/>
    </row>
    <row r="33" spans="1:68" ht="16.5" customHeight="1" x14ac:dyDescent="0.25">
      <c r="A33" s="395" t="s">
        <v>86</v>
      </c>
      <c r="B33" s="364"/>
      <c r="C33" s="364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341"/>
      <c r="AB33" s="341"/>
      <c r="AC33" s="341"/>
    </row>
    <row r="34" spans="1:68" ht="14.25" customHeight="1" x14ac:dyDescent="0.25">
      <c r="A34" s="363" t="s">
        <v>63</v>
      </c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4"/>
      <c r="Z34" s="364"/>
      <c r="AA34" s="342"/>
      <c r="AB34" s="342"/>
      <c r="AC34" s="342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56">
        <v>4620207490075</v>
      </c>
      <c r="E35" s="357"/>
      <c r="F35" s="345">
        <v>0.7</v>
      </c>
      <c r="G35" s="32">
        <v>8</v>
      </c>
      <c r="H35" s="345">
        <v>5.6</v>
      </c>
      <c r="I35" s="34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2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1"/>
      <c r="R35" s="351"/>
      <c r="S35" s="351"/>
      <c r="T35" s="352"/>
      <c r="U35" s="34"/>
      <c r="V35" s="34"/>
      <c r="W35" s="35" t="s">
        <v>69</v>
      </c>
      <c r="X35" s="346">
        <v>12</v>
      </c>
      <c r="Y35" s="34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56">
        <v>4620207490174</v>
      </c>
      <c r="E36" s="357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1"/>
      <c r="R36" s="351"/>
      <c r="S36" s="351"/>
      <c r="T36" s="352"/>
      <c r="U36" s="34"/>
      <c r="V36" s="34"/>
      <c r="W36" s="35" t="s">
        <v>69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56">
        <v>4620207490044</v>
      </c>
      <c r="E37" s="357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1"/>
      <c r="R37" s="351"/>
      <c r="S37" s="351"/>
      <c r="T37" s="352"/>
      <c r="U37" s="34"/>
      <c r="V37" s="34"/>
      <c r="W37" s="35" t="s">
        <v>69</v>
      </c>
      <c r="X37" s="346">
        <v>12</v>
      </c>
      <c r="Y37" s="347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67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8"/>
      <c r="P38" s="360" t="s">
        <v>72</v>
      </c>
      <c r="Q38" s="361"/>
      <c r="R38" s="361"/>
      <c r="S38" s="361"/>
      <c r="T38" s="361"/>
      <c r="U38" s="361"/>
      <c r="V38" s="362"/>
      <c r="W38" s="37" t="s">
        <v>69</v>
      </c>
      <c r="X38" s="348">
        <f>IFERROR(SUM(X35:X37),"0")</f>
        <v>24</v>
      </c>
      <c r="Y38" s="348">
        <f>IFERROR(SUM(Y35:Y37),"0")</f>
        <v>24</v>
      </c>
      <c r="Z38" s="348">
        <f>IFERROR(IF(Z35="",0,Z35),"0")+IFERROR(IF(Z36="",0,Z36),"0")+IFERROR(IF(Z37="",0,Z37),"0")</f>
        <v>0.372</v>
      </c>
      <c r="AA38" s="349"/>
      <c r="AB38" s="349"/>
      <c r="AC38" s="349"/>
    </row>
    <row r="39" spans="1:68" x14ac:dyDescent="0.2">
      <c r="A39" s="364"/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68"/>
      <c r="P39" s="360" t="s">
        <v>72</v>
      </c>
      <c r="Q39" s="361"/>
      <c r="R39" s="361"/>
      <c r="S39" s="361"/>
      <c r="T39" s="361"/>
      <c r="U39" s="361"/>
      <c r="V39" s="362"/>
      <c r="W39" s="37" t="s">
        <v>73</v>
      </c>
      <c r="X39" s="348">
        <f>IFERROR(SUMPRODUCT(X35:X37*H35:H37),"0")</f>
        <v>134.39999999999998</v>
      </c>
      <c r="Y39" s="348">
        <f>IFERROR(SUMPRODUCT(Y35:Y37*H35:H37),"0")</f>
        <v>134.39999999999998</v>
      </c>
      <c r="Z39" s="37"/>
      <c r="AA39" s="349"/>
      <c r="AB39" s="349"/>
      <c r="AC39" s="349"/>
    </row>
    <row r="40" spans="1:68" ht="16.5" customHeight="1" x14ac:dyDescent="0.25">
      <c r="A40" s="395" t="s">
        <v>96</v>
      </c>
      <c r="B40" s="364"/>
      <c r="C40" s="364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4"/>
      <c r="Z40" s="364"/>
      <c r="AA40" s="341"/>
      <c r="AB40" s="341"/>
      <c r="AC40" s="341"/>
    </row>
    <row r="41" spans="1:68" ht="14.25" customHeight="1" x14ac:dyDescent="0.25">
      <c r="A41" s="363" t="s">
        <v>63</v>
      </c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342"/>
      <c r="AB41" s="342"/>
      <c r="AC41" s="342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56">
        <v>4607111038999</v>
      </c>
      <c r="E42" s="357"/>
      <c r="F42" s="345">
        <v>0.4</v>
      </c>
      <c r="G42" s="32">
        <v>16</v>
      </c>
      <c r="H42" s="345">
        <v>6.4</v>
      </c>
      <c r="I42" s="345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1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1"/>
      <c r="R42" s="351"/>
      <c r="S42" s="351"/>
      <c r="T42" s="352"/>
      <c r="U42" s="34"/>
      <c r="V42" s="34"/>
      <c r="W42" s="35" t="s">
        <v>69</v>
      </c>
      <c r="X42" s="346">
        <v>0</v>
      </c>
      <c r="Y42" s="347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4301070972</v>
      </c>
      <c r="D43" s="356">
        <v>4607111037183</v>
      </c>
      <c r="E43" s="357"/>
      <c r="F43" s="345">
        <v>0.9</v>
      </c>
      <c r="G43" s="32">
        <v>8</v>
      </c>
      <c r="H43" s="345">
        <v>7.2</v>
      </c>
      <c r="I43" s="345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6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1"/>
      <c r="R43" s="351"/>
      <c r="S43" s="351"/>
      <c r="T43" s="352"/>
      <c r="U43" s="34"/>
      <c r="V43" s="34"/>
      <c r="W43" s="35" t="s">
        <v>69</v>
      </c>
      <c r="X43" s="346">
        <v>0</v>
      </c>
      <c r="Y43" s="347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56">
        <v>4607111039385</v>
      </c>
      <c r="E44" s="357"/>
      <c r="F44" s="345">
        <v>0.7</v>
      </c>
      <c r="G44" s="32">
        <v>10</v>
      </c>
      <c r="H44" s="345">
        <v>7</v>
      </c>
      <c r="I44" s="345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1"/>
      <c r="R44" s="351"/>
      <c r="S44" s="351"/>
      <c r="T44" s="352"/>
      <c r="U44" s="34"/>
      <c r="V44" s="34"/>
      <c r="W44" s="35" t="s">
        <v>69</v>
      </c>
      <c r="X44" s="346">
        <v>12</v>
      </c>
      <c r="Y44" s="347">
        <f t="shared" si="0"/>
        <v>12</v>
      </c>
      <c r="Z44" s="36">
        <f t="shared" si="1"/>
        <v>0.186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87.6</v>
      </c>
      <c r="BN44" s="67">
        <f t="shared" si="3"/>
        <v>87.6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56">
        <v>4607111038982</v>
      </c>
      <c r="E45" s="357"/>
      <c r="F45" s="345">
        <v>0.7</v>
      </c>
      <c r="G45" s="32">
        <v>10</v>
      </c>
      <c r="H45" s="345">
        <v>7</v>
      </c>
      <c r="I45" s="345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1"/>
      <c r="R45" s="351"/>
      <c r="S45" s="351"/>
      <c r="T45" s="352"/>
      <c r="U45" s="34"/>
      <c r="V45" s="34"/>
      <c r="W45" s="35" t="s">
        <v>69</v>
      </c>
      <c r="X45" s="346">
        <v>48</v>
      </c>
      <c r="Y45" s="347">
        <f t="shared" si="0"/>
        <v>48</v>
      </c>
      <c r="Z45" s="36">
        <f t="shared" si="1"/>
        <v>0.74399999999999999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349.72799999999995</v>
      </c>
      <c r="BN45" s="67">
        <f t="shared" si="3"/>
        <v>349.72799999999995</v>
      </c>
      <c r="BO45" s="67">
        <f t="shared" si="4"/>
        <v>0.5714285714285714</v>
      </c>
      <c r="BP45" s="67">
        <f t="shared" si="5"/>
        <v>0.5714285714285714</v>
      </c>
    </row>
    <row r="46" spans="1:68" ht="27" customHeight="1" x14ac:dyDescent="0.25">
      <c r="A46" s="54" t="s">
        <v>107</v>
      </c>
      <c r="B46" s="54" t="s">
        <v>108</v>
      </c>
      <c r="C46" s="31">
        <v>4301071046</v>
      </c>
      <c r="D46" s="356">
        <v>4607111039354</v>
      </c>
      <c r="E46" s="357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1"/>
      <c r="R46" s="351"/>
      <c r="S46" s="351"/>
      <c r="T46" s="352"/>
      <c r="U46" s="34"/>
      <c r="V46" s="34"/>
      <c r="W46" s="35" t="s">
        <v>69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4301070968</v>
      </c>
      <c r="D47" s="356">
        <v>4607111036889</v>
      </c>
      <c r="E47" s="357"/>
      <c r="F47" s="345">
        <v>0.9</v>
      </c>
      <c r="G47" s="32">
        <v>8</v>
      </c>
      <c r="H47" s="345">
        <v>7.2</v>
      </c>
      <c r="I47" s="345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51"/>
      <c r="R47" s="351"/>
      <c r="S47" s="351"/>
      <c r="T47" s="352"/>
      <c r="U47" s="34"/>
      <c r="V47" s="34"/>
      <c r="W47" s="35" t="s">
        <v>69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56">
        <v>4607111039330</v>
      </c>
      <c r="E48" s="357"/>
      <c r="F48" s="345">
        <v>0.7</v>
      </c>
      <c r="G48" s="32">
        <v>10</v>
      </c>
      <c r="H48" s="345">
        <v>7</v>
      </c>
      <c r="I48" s="345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51"/>
      <c r="R48" s="351"/>
      <c r="S48" s="351"/>
      <c r="T48" s="352"/>
      <c r="U48" s="34"/>
      <c r="V48" s="34"/>
      <c r="W48" s="35" t="s">
        <v>69</v>
      </c>
      <c r="X48" s="346">
        <v>12</v>
      </c>
      <c r="Y48" s="347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x14ac:dyDescent="0.2">
      <c r="A49" s="367"/>
      <c r="B49" s="364"/>
      <c r="C49" s="364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364"/>
      <c r="O49" s="368"/>
      <c r="P49" s="360" t="s">
        <v>72</v>
      </c>
      <c r="Q49" s="361"/>
      <c r="R49" s="361"/>
      <c r="S49" s="361"/>
      <c r="T49" s="361"/>
      <c r="U49" s="361"/>
      <c r="V49" s="362"/>
      <c r="W49" s="37" t="s">
        <v>69</v>
      </c>
      <c r="X49" s="348">
        <f>IFERROR(SUM(X42:X48),"0")</f>
        <v>72</v>
      </c>
      <c r="Y49" s="348">
        <f>IFERROR(SUM(Y42:Y48),"0")</f>
        <v>72</v>
      </c>
      <c r="Z49" s="348">
        <f>IFERROR(IF(Z42="",0,Z42),"0")+IFERROR(IF(Z43="",0,Z43),"0")+IFERROR(IF(Z44="",0,Z44),"0")+IFERROR(IF(Z45="",0,Z45),"0")+IFERROR(IF(Z46="",0,Z46),"0")+IFERROR(IF(Z47="",0,Z47),"0")+IFERROR(IF(Z48="",0,Z48),"0")</f>
        <v>1.1159999999999999</v>
      </c>
      <c r="AA49" s="349"/>
      <c r="AB49" s="349"/>
      <c r="AC49" s="349"/>
    </row>
    <row r="50" spans="1:68" x14ac:dyDescent="0.2">
      <c r="A50" s="364"/>
      <c r="B50" s="364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8"/>
      <c r="P50" s="360" t="s">
        <v>72</v>
      </c>
      <c r="Q50" s="361"/>
      <c r="R50" s="361"/>
      <c r="S50" s="361"/>
      <c r="T50" s="361"/>
      <c r="U50" s="361"/>
      <c r="V50" s="362"/>
      <c r="W50" s="37" t="s">
        <v>73</v>
      </c>
      <c r="X50" s="348">
        <f>IFERROR(SUMPRODUCT(X42:X48*H42:H48),"0")</f>
        <v>504</v>
      </c>
      <c r="Y50" s="348">
        <f>IFERROR(SUMPRODUCT(Y42:Y48*H42:H48),"0")</f>
        <v>504</v>
      </c>
      <c r="Z50" s="37"/>
      <c r="AA50" s="349"/>
      <c r="AB50" s="349"/>
      <c r="AC50" s="349"/>
    </row>
    <row r="51" spans="1:68" ht="16.5" customHeight="1" x14ac:dyDescent="0.25">
      <c r="A51" s="395" t="s">
        <v>113</v>
      </c>
      <c r="B51" s="364"/>
      <c r="C51" s="364"/>
      <c r="D51" s="364"/>
      <c r="E51" s="364"/>
      <c r="F51" s="364"/>
      <c r="G51" s="364"/>
      <c r="H51" s="364"/>
      <c r="I51" s="364"/>
      <c r="J51" s="364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  <c r="X51" s="364"/>
      <c r="Y51" s="364"/>
      <c r="Z51" s="364"/>
      <c r="AA51" s="341"/>
      <c r="AB51" s="341"/>
      <c r="AC51" s="341"/>
    </row>
    <row r="52" spans="1:68" ht="14.25" customHeight="1" x14ac:dyDescent="0.25">
      <c r="A52" s="363" t="s">
        <v>63</v>
      </c>
      <c r="B52" s="364"/>
      <c r="C52" s="364"/>
      <c r="D52" s="364"/>
      <c r="E52" s="364"/>
      <c r="F52" s="364"/>
      <c r="G52" s="364"/>
      <c r="H52" s="364"/>
      <c r="I52" s="364"/>
      <c r="J52" s="364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  <c r="X52" s="364"/>
      <c r="Y52" s="364"/>
      <c r="Z52" s="364"/>
      <c r="AA52" s="342"/>
      <c r="AB52" s="342"/>
      <c r="AC52" s="342"/>
    </row>
    <row r="53" spans="1:68" ht="16.5" customHeight="1" x14ac:dyDescent="0.25">
      <c r="A53" s="54" t="s">
        <v>114</v>
      </c>
      <c r="B53" s="54" t="s">
        <v>115</v>
      </c>
      <c r="C53" s="31">
        <v>4301071073</v>
      </c>
      <c r="D53" s="356">
        <v>4620207490822</v>
      </c>
      <c r="E53" s="357"/>
      <c r="F53" s="345">
        <v>0.43</v>
      </c>
      <c r="G53" s="32">
        <v>8</v>
      </c>
      <c r="H53" s="345">
        <v>3.44</v>
      </c>
      <c r="I53" s="345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5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1"/>
      <c r="R53" s="351"/>
      <c r="S53" s="351"/>
      <c r="T53" s="352"/>
      <c r="U53" s="34"/>
      <c r="V53" s="34"/>
      <c r="W53" s="35" t="s">
        <v>69</v>
      </c>
      <c r="X53" s="346">
        <v>0</v>
      </c>
      <c r="Y53" s="347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67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8"/>
      <c r="P54" s="360" t="s">
        <v>72</v>
      </c>
      <c r="Q54" s="361"/>
      <c r="R54" s="361"/>
      <c r="S54" s="361"/>
      <c r="T54" s="361"/>
      <c r="U54" s="361"/>
      <c r="V54" s="362"/>
      <c r="W54" s="37" t="s">
        <v>69</v>
      </c>
      <c r="X54" s="348">
        <f>IFERROR(SUM(X53:X53),"0")</f>
        <v>0</v>
      </c>
      <c r="Y54" s="348">
        <f>IFERROR(SUM(Y53:Y53),"0")</f>
        <v>0</v>
      </c>
      <c r="Z54" s="348">
        <f>IFERROR(IF(Z53="",0,Z53),"0")</f>
        <v>0</v>
      </c>
      <c r="AA54" s="349"/>
      <c r="AB54" s="349"/>
      <c r="AC54" s="349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8"/>
      <c r="P55" s="360" t="s">
        <v>72</v>
      </c>
      <c r="Q55" s="361"/>
      <c r="R55" s="361"/>
      <c r="S55" s="361"/>
      <c r="T55" s="361"/>
      <c r="U55" s="361"/>
      <c r="V55" s="362"/>
      <c r="W55" s="37" t="s">
        <v>73</v>
      </c>
      <c r="X55" s="348">
        <f>IFERROR(SUMPRODUCT(X53:X53*H53:H53),"0")</f>
        <v>0</v>
      </c>
      <c r="Y55" s="348">
        <f>IFERROR(SUMPRODUCT(Y53:Y53*H53:H53),"0")</f>
        <v>0</v>
      </c>
      <c r="Z55" s="37"/>
      <c r="AA55" s="349"/>
      <c r="AB55" s="349"/>
      <c r="AC55" s="349"/>
    </row>
    <row r="56" spans="1:68" ht="14.25" customHeight="1" x14ac:dyDescent="0.25">
      <c r="A56" s="363" t="s">
        <v>117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2"/>
      <c r="AB56" s="342"/>
      <c r="AC56" s="342"/>
    </row>
    <row r="57" spans="1:68" ht="16.5" customHeight="1" x14ac:dyDescent="0.25">
      <c r="A57" s="54" t="s">
        <v>118</v>
      </c>
      <c r="B57" s="54" t="s">
        <v>119</v>
      </c>
      <c r="C57" s="31">
        <v>4301100087</v>
      </c>
      <c r="D57" s="356">
        <v>4607111039743</v>
      </c>
      <c r="E57" s="357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51"/>
      <c r="R57" s="351"/>
      <c r="S57" s="351"/>
      <c r="T57" s="352"/>
      <c r="U57" s="34"/>
      <c r="V57" s="34"/>
      <c r="W57" s="35" t="s">
        <v>69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4301100088</v>
      </c>
      <c r="D58" s="356">
        <v>4607111037077</v>
      </c>
      <c r="E58" s="357"/>
      <c r="F58" s="345">
        <v>0.2</v>
      </c>
      <c r="G58" s="32">
        <v>6</v>
      </c>
      <c r="H58" s="345">
        <v>1.2</v>
      </c>
      <c r="I58" s="345">
        <v>1.38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4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351"/>
      <c r="R58" s="351"/>
      <c r="S58" s="351"/>
      <c r="T58" s="352"/>
      <c r="U58" s="34"/>
      <c r="V58" s="34"/>
      <c r="W58" s="35" t="s">
        <v>69</v>
      </c>
      <c r="X58" s="346">
        <v>0</v>
      </c>
      <c r="Y58" s="347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7"/>
      <c r="B59" s="364"/>
      <c r="C59" s="364"/>
      <c r="D59" s="364"/>
      <c r="E59" s="364"/>
      <c r="F59" s="364"/>
      <c r="G59" s="364"/>
      <c r="H59" s="364"/>
      <c r="I59" s="364"/>
      <c r="J59" s="364"/>
      <c r="K59" s="364"/>
      <c r="L59" s="364"/>
      <c r="M59" s="364"/>
      <c r="N59" s="364"/>
      <c r="O59" s="368"/>
      <c r="P59" s="360" t="s">
        <v>72</v>
      </c>
      <c r="Q59" s="361"/>
      <c r="R59" s="361"/>
      <c r="S59" s="361"/>
      <c r="T59" s="361"/>
      <c r="U59" s="361"/>
      <c r="V59" s="362"/>
      <c r="W59" s="37" t="s">
        <v>69</v>
      </c>
      <c r="X59" s="348">
        <f>IFERROR(SUM(X57:X58),"0")</f>
        <v>0</v>
      </c>
      <c r="Y59" s="348">
        <f>IFERROR(SUM(Y57:Y58),"0")</f>
        <v>0</v>
      </c>
      <c r="Z59" s="348">
        <f>IFERROR(IF(Z57="",0,Z57),"0")+IFERROR(IF(Z58="",0,Z58),"0")</f>
        <v>0</v>
      </c>
      <c r="AA59" s="349"/>
      <c r="AB59" s="349"/>
      <c r="AC59" s="349"/>
    </row>
    <row r="60" spans="1:68" x14ac:dyDescent="0.2">
      <c r="A60" s="364"/>
      <c r="B60" s="364"/>
      <c r="C60" s="364"/>
      <c r="D60" s="364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68"/>
      <c r="P60" s="360" t="s">
        <v>72</v>
      </c>
      <c r="Q60" s="361"/>
      <c r="R60" s="361"/>
      <c r="S60" s="361"/>
      <c r="T60" s="361"/>
      <c r="U60" s="361"/>
      <c r="V60" s="362"/>
      <c r="W60" s="37" t="s">
        <v>73</v>
      </c>
      <c r="X60" s="348">
        <f>IFERROR(SUMPRODUCT(X57:X58*H57:H58),"0")</f>
        <v>0</v>
      </c>
      <c r="Y60" s="348">
        <f>IFERROR(SUMPRODUCT(Y57:Y58*H57:H58),"0")</f>
        <v>0</v>
      </c>
      <c r="Z60" s="37"/>
      <c r="AA60" s="349"/>
      <c r="AB60" s="349"/>
      <c r="AC60" s="349"/>
    </row>
    <row r="61" spans="1:68" ht="14.25" customHeight="1" x14ac:dyDescent="0.25">
      <c r="A61" s="363" t="s">
        <v>76</v>
      </c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4"/>
      <c r="Y61" s="364"/>
      <c r="Z61" s="364"/>
      <c r="AA61" s="342"/>
      <c r="AB61" s="342"/>
      <c r="AC61" s="342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56">
        <v>4607111039712</v>
      </c>
      <c r="E62" s="357"/>
      <c r="F62" s="345">
        <v>0.2</v>
      </c>
      <c r="G62" s="32">
        <v>6</v>
      </c>
      <c r="H62" s="345">
        <v>1.2</v>
      </c>
      <c r="I62" s="345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1"/>
      <c r="R62" s="351"/>
      <c r="S62" s="351"/>
      <c r="T62" s="352"/>
      <c r="U62" s="34"/>
      <c r="V62" s="34"/>
      <c r="W62" s="35" t="s">
        <v>69</v>
      </c>
      <c r="X62" s="346">
        <v>0</v>
      </c>
      <c r="Y62" s="347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7"/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8"/>
      <c r="P63" s="360" t="s">
        <v>72</v>
      </c>
      <c r="Q63" s="361"/>
      <c r="R63" s="361"/>
      <c r="S63" s="361"/>
      <c r="T63" s="361"/>
      <c r="U63" s="361"/>
      <c r="V63" s="362"/>
      <c r="W63" s="37" t="s">
        <v>69</v>
      </c>
      <c r="X63" s="348">
        <f>IFERROR(SUM(X62:X62),"0")</f>
        <v>0</v>
      </c>
      <c r="Y63" s="348">
        <f>IFERROR(SUM(Y62:Y62),"0")</f>
        <v>0</v>
      </c>
      <c r="Z63" s="348">
        <f>IFERROR(IF(Z62="",0,Z62),"0")</f>
        <v>0</v>
      </c>
      <c r="AA63" s="349"/>
      <c r="AB63" s="349"/>
      <c r="AC63" s="349"/>
    </row>
    <row r="64" spans="1:68" x14ac:dyDescent="0.2">
      <c r="A64" s="364"/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8"/>
      <c r="P64" s="360" t="s">
        <v>72</v>
      </c>
      <c r="Q64" s="361"/>
      <c r="R64" s="361"/>
      <c r="S64" s="361"/>
      <c r="T64" s="361"/>
      <c r="U64" s="361"/>
      <c r="V64" s="362"/>
      <c r="W64" s="37" t="s">
        <v>73</v>
      </c>
      <c r="X64" s="348">
        <f>IFERROR(SUMPRODUCT(X62:X62*H62:H62),"0")</f>
        <v>0</v>
      </c>
      <c r="Y64" s="348">
        <f>IFERROR(SUMPRODUCT(Y62:Y62*H62:H62),"0")</f>
        <v>0</v>
      </c>
      <c r="Z64" s="37"/>
      <c r="AA64" s="349"/>
      <c r="AB64" s="349"/>
      <c r="AC64" s="349"/>
    </row>
    <row r="65" spans="1:68" ht="14.25" customHeight="1" x14ac:dyDescent="0.25">
      <c r="A65" s="363" t="s">
        <v>126</v>
      </c>
      <c r="B65" s="364"/>
      <c r="C65" s="364"/>
      <c r="D65" s="364"/>
      <c r="E65" s="364"/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  <c r="X65" s="364"/>
      <c r="Y65" s="364"/>
      <c r="Z65" s="364"/>
      <c r="AA65" s="342"/>
      <c r="AB65" s="342"/>
      <c r="AC65" s="342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56">
        <v>4607111037008</v>
      </c>
      <c r="E66" s="357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69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56">
        <v>4607111037398</v>
      </c>
      <c r="E67" s="357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4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69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7"/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8"/>
      <c r="P68" s="360" t="s">
        <v>72</v>
      </c>
      <c r="Q68" s="361"/>
      <c r="R68" s="361"/>
      <c r="S68" s="361"/>
      <c r="T68" s="361"/>
      <c r="U68" s="361"/>
      <c r="V68" s="362"/>
      <c r="W68" s="37" t="s">
        <v>69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x14ac:dyDescent="0.2">
      <c r="A69" s="364"/>
      <c r="B69" s="364"/>
      <c r="C69" s="364"/>
      <c r="D69" s="364"/>
      <c r="E69" s="364"/>
      <c r="F69" s="364"/>
      <c r="G69" s="364"/>
      <c r="H69" s="364"/>
      <c r="I69" s="364"/>
      <c r="J69" s="364"/>
      <c r="K69" s="364"/>
      <c r="L69" s="364"/>
      <c r="M69" s="364"/>
      <c r="N69" s="364"/>
      <c r="O69" s="368"/>
      <c r="P69" s="360" t="s">
        <v>72</v>
      </c>
      <c r="Q69" s="361"/>
      <c r="R69" s="361"/>
      <c r="S69" s="361"/>
      <c r="T69" s="361"/>
      <c r="U69" s="361"/>
      <c r="V69" s="362"/>
      <c r="W69" s="37" t="s">
        <v>73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customHeight="1" x14ac:dyDescent="0.25">
      <c r="A70" s="363" t="s">
        <v>132</v>
      </c>
      <c r="B70" s="364"/>
      <c r="C70" s="364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42"/>
      <c r="AB70" s="342"/>
      <c r="AC70" s="342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56">
        <v>4607111039705</v>
      </c>
      <c r="E71" s="357"/>
      <c r="F71" s="345">
        <v>0.2</v>
      </c>
      <c r="G71" s="32">
        <v>6</v>
      </c>
      <c r="H71" s="345">
        <v>1.2</v>
      </c>
      <c r="I71" s="345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7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1"/>
      <c r="R71" s="351"/>
      <c r="S71" s="351"/>
      <c r="T71" s="352"/>
      <c r="U71" s="34"/>
      <c r="V71" s="34"/>
      <c r="W71" s="35" t="s">
        <v>69</v>
      </c>
      <c r="X71" s="346">
        <v>0</v>
      </c>
      <c r="Y71" s="347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56">
        <v>4607111039729</v>
      </c>
      <c r="E72" s="357"/>
      <c r="F72" s="345">
        <v>0.2</v>
      </c>
      <c r="G72" s="32">
        <v>6</v>
      </c>
      <c r="H72" s="345">
        <v>1.2</v>
      </c>
      <c r="I72" s="345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5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1"/>
      <c r="R72" s="351"/>
      <c r="S72" s="351"/>
      <c r="T72" s="352"/>
      <c r="U72" s="34"/>
      <c r="V72" s="34"/>
      <c r="W72" s="35" t="s">
        <v>69</v>
      </c>
      <c r="X72" s="346">
        <v>0</v>
      </c>
      <c r="Y72" s="347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56">
        <v>4620207490228</v>
      </c>
      <c r="E73" s="357"/>
      <c r="F73" s="345">
        <v>0.2</v>
      </c>
      <c r="G73" s="32">
        <v>6</v>
      </c>
      <c r="H73" s="345">
        <v>1.2</v>
      </c>
      <c r="I73" s="345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1"/>
      <c r="R73" s="351"/>
      <c r="S73" s="351"/>
      <c r="T73" s="352"/>
      <c r="U73" s="34"/>
      <c r="V73" s="34"/>
      <c r="W73" s="35" t="s">
        <v>69</v>
      </c>
      <c r="X73" s="346">
        <v>0</v>
      </c>
      <c r="Y73" s="347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67"/>
      <c r="B74" s="364"/>
      <c r="C74" s="364"/>
      <c r="D74" s="364"/>
      <c r="E74" s="364"/>
      <c r="F74" s="364"/>
      <c r="G74" s="364"/>
      <c r="H74" s="364"/>
      <c r="I74" s="364"/>
      <c r="J74" s="364"/>
      <c r="K74" s="364"/>
      <c r="L74" s="364"/>
      <c r="M74" s="364"/>
      <c r="N74" s="364"/>
      <c r="O74" s="368"/>
      <c r="P74" s="360" t="s">
        <v>72</v>
      </c>
      <c r="Q74" s="361"/>
      <c r="R74" s="361"/>
      <c r="S74" s="361"/>
      <c r="T74" s="361"/>
      <c r="U74" s="361"/>
      <c r="V74" s="362"/>
      <c r="W74" s="37" t="s">
        <v>69</v>
      </c>
      <c r="X74" s="348">
        <f>IFERROR(SUM(X71:X73),"0")</f>
        <v>0</v>
      </c>
      <c r="Y74" s="348">
        <f>IFERROR(SUM(Y71:Y73),"0")</f>
        <v>0</v>
      </c>
      <c r="Z74" s="348">
        <f>IFERROR(IF(Z71="",0,Z71),"0")+IFERROR(IF(Z72="",0,Z72),"0")+IFERROR(IF(Z73="",0,Z73),"0")</f>
        <v>0</v>
      </c>
      <c r="AA74" s="349"/>
      <c r="AB74" s="349"/>
      <c r="AC74" s="349"/>
    </row>
    <row r="75" spans="1:68" x14ac:dyDescent="0.2">
      <c r="A75" s="364"/>
      <c r="B75" s="364"/>
      <c r="C75" s="364"/>
      <c r="D75" s="364"/>
      <c r="E75" s="364"/>
      <c r="F75" s="364"/>
      <c r="G75" s="364"/>
      <c r="H75" s="364"/>
      <c r="I75" s="364"/>
      <c r="J75" s="364"/>
      <c r="K75" s="364"/>
      <c r="L75" s="364"/>
      <c r="M75" s="364"/>
      <c r="N75" s="364"/>
      <c r="O75" s="368"/>
      <c r="P75" s="360" t="s">
        <v>72</v>
      </c>
      <c r="Q75" s="361"/>
      <c r="R75" s="361"/>
      <c r="S75" s="361"/>
      <c r="T75" s="361"/>
      <c r="U75" s="361"/>
      <c r="V75" s="362"/>
      <c r="W75" s="37" t="s">
        <v>73</v>
      </c>
      <c r="X75" s="348">
        <f>IFERROR(SUMPRODUCT(X71:X73*H71:H73),"0")</f>
        <v>0</v>
      </c>
      <c r="Y75" s="348">
        <f>IFERROR(SUMPRODUCT(Y71:Y73*H71:H73),"0")</f>
        <v>0</v>
      </c>
      <c r="Z75" s="37"/>
      <c r="AA75" s="349"/>
      <c r="AB75" s="349"/>
      <c r="AC75" s="349"/>
    </row>
    <row r="76" spans="1:68" ht="16.5" customHeight="1" x14ac:dyDescent="0.25">
      <c r="A76" s="395" t="s">
        <v>140</v>
      </c>
      <c r="B76" s="364"/>
      <c r="C76" s="364"/>
      <c r="D76" s="364"/>
      <c r="E76" s="364"/>
      <c r="F76" s="364"/>
      <c r="G76" s="364"/>
      <c r="H76" s="364"/>
      <c r="I76" s="364"/>
      <c r="J76" s="364"/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  <c r="X76" s="364"/>
      <c r="Y76" s="364"/>
      <c r="Z76" s="364"/>
      <c r="AA76" s="341"/>
      <c r="AB76" s="341"/>
      <c r="AC76" s="341"/>
    </row>
    <row r="77" spans="1:68" ht="14.25" customHeight="1" x14ac:dyDescent="0.25">
      <c r="A77" s="363" t="s">
        <v>63</v>
      </c>
      <c r="B77" s="364"/>
      <c r="C77" s="364"/>
      <c r="D77" s="364"/>
      <c r="E77" s="364"/>
      <c r="F77" s="364"/>
      <c r="G77" s="364"/>
      <c r="H77" s="364"/>
      <c r="I77" s="364"/>
      <c r="J77" s="364"/>
      <c r="K77" s="364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4"/>
      <c r="W77" s="364"/>
      <c r="X77" s="364"/>
      <c r="Y77" s="364"/>
      <c r="Z77" s="364"/>
      <c r="AA77" s="342"/>
      <c r="AB77" s="342"/>
      <c r="AC77" s="342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56">
        <v>4607111037411</v>
      </c>
      <c r="E78" s="357"/>
      <c r="F78" s="345">
        <v>2.7</v>
      </c>
      <c r="G78" s="32">
        <v>1</v>
      </c>
      <c r="H78" s="345">
        <v>2.7</v>
      </c>
      <c r="I78" s="345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1"/>
      <c r="R78" s="351"/>
      <c r="S78" s="351"/>
      <c r="T78" s="352"/>
      <c r="U78" s="34"/>
      <c r="V78" s="34"/>
      <c r="W78" s="35" t="s">
        <v>69</v>
      </c>
      <c r="X78" s="346">
        <v>0</v>
      </c>
      <c r="Y78" s="347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56">
        <v>4607111036728</v>
      </c>
      <c r="E79" s="357"/>
      <c r="F79" s="345">
        <v>5</v>
      </c>
      <c r="G79" s="32">
        <v>1</v>
      </c>
      <c r="H79" s="345">
        <v>5</v>
      </c>
      <c r="I79" s="345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1"/>
      <c r="R79" s="351"/>
      <c r="S79" s="351"/>
      <c r="T79" s="352"/>
      <c r="U79" s="34"/>
      <c r="V79" s="34"/>
      <c r="W79" s="35" t="s">
        <v>69</v>
      </c>
      <c r="X79" s="346">
        <v>96</v>
      </c>
      <c r="Y79" s="347">
        <f>IFERROR(IF(X79="","",X79),"")</f>
        <v>96</v>
      </c>
      <c r="Z79" s="36">
        <f>IFERROR(IF(X79="","",X79*0.00866),"")</f>
        <v>0.83135999999999988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500.46719999999993</v>
      </c>
      <c r="BN79" s="67">
        <f>IFERROR(Y79*I79,"0")</f>
        <v>500.46719999999993</v>
      </c>
      <c r="BO79" s="67">
        <f>IFERROR(X79/J79,"0")</f>
        <v>0.66666666666666663</v>
      </c>
      <c r="BP79" s="67">
        <f>IFERROR(Y79/J79,"0")</f>
        <v>0.66666666666666663</v>
      </c>
    </row>
    <row r="80" spans="1:68" x14ac:dyDescent="0.2">
      <c r="A80" s="367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8"/>
      <c r="P80" s="360" t="s">
        <v>72</v>
      </c>
      <c r="Q80" s="361"/>
      <c r="R80" s="361"/>
      <c r="S80" s="361"/>
      <c r="T80" s="361"/>
      <c r="U80" s="361"/>
      <c r="V80" s="362"/>
      <c r="W80" s="37" t="s">
        <v>69</v>
      </c>
      <c r="X80" s="348">
        <f>IFERROR(SUM(X78:X79),"0")</f>
        <v>96</v>
      </c>
      <c r="Y80" s="348">
        <f>IFERROR(SUM(Y78:Y79),"0")</f>
        <v>96</v>
      </c>
      <c r="Z80" s="348">
        <f>IFERROR(IF(Z78="",0,Z78),"0")+IFERROR(IF(Z79="",0,Z79),"0")</f>
        <v>0.83135999999999988</v>
      </c>
      <c r="AA80" s="349"/>
      <c r="AB80" s="349"/>
      <c r="AC80" s="349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8"/>
      <c r="P81" s="360" t="s">
        <v>72</v>
      </c>
      <c r="Q81" s="361"/>
      <c r="R81" s="361"/>
      <c r="S81" s="361"/>
      <c r="T81" s="361"/>
      <c r="U81" s="361"/>
      <c r="V81" s="362"/>
      <c r="W81" s="37" t="s">
        <v>73</v>
      </c>
      <c r="X81" s="348">
        <f>IFERROR(SUMPRODUCT(X78:X79*H78:H79),"0")</f>
        <v>480</v>
      </c>
      <c r="Y81" s="348">
        <f>IFERROR(SUMPRODUCT(Y78:Y79*H78:H79),"0")</f>
        <v>480</v>
      </c>
      <c r="Z81" s="37"/>
      <c r="AA81" s="349"/>
      <c r="AB81" s="349"/>
      <c r="AC81" s="349"/>
    </row>
    <row r="82" spans="1:68" ht="16.5" customHeight="1" x14ac:dyDescent="0.25">
      <c r="A82" s="395" t="s">
        <v>147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1"/>
      <c r="AB82" s="341"/>
      <c r="AC82" s="341"/>
    </row>
    <row r="83" spans="1:68" ht="14.25" customHeight="1" x14ac:dyDescent="0.25">
      <c r="A83" s="363" t="s">
        <v>132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2"/>
      <c r="AB83" s="342"/>
      <c r="AC83" s="342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56">
        <v>4607111033659</v>
      </c>
      <c r="E84" s="357"/>
      <c r="F84" s="345">
        <v>0.3</v>
      </c>
      <c r="G84" s="32">
        <v>12</v>
      </c>
      <c r="H84" s="345">
        <v>3.6</v>
      </c>
      <c r="I84" s="345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1"/>
      <c r="R84" s="351"/>
      <c r="S84" s="351"/>
      <c r="T84" s="352"/>
      <c r="U84" s="34"/>
      <c r="V84" s="34"/>
      <c r="W84" s="35" t="s">
        <v>69</v>
      </c>
      <c r="X84" s="346">
        <v>14</v>
      </c>
      <c r="Y84" s="347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151</v>
      </c>
      <c r="B85" s="54" t="s">
        <v>152</v>
      </c>
      <c r="C85" s="31">
        <v>4301135586</v>
      </c>
      <c r="D85" s="356">
        <v>4607111033659</v>
      </c>
      <c r="E85" s="357"/>
      <c r="F85" s="345">
        <v>0.3</v>
      </c>
      <c r="G85" s="32">
        <v>6</v>
      </c>
      <c r="H85" s="345">
        <v>1.8</v>
      </c>
      <c r="I85" s="345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6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1"/>
      <c r="R85" s="351"/>
      <c r="S85" s="351"/>
      <c r="T85" s="352"/>
      <c r="U85" s="34"/>
      <c r="V85" s="34"/>
      <c r="W85" s="35" t="s">
        <v>69</v>
      </c>
      <c r="X85" s="346">
        <v>0</v>
      </c>
      <c r="Y85" s="347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7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8"/>
      <c r="P86" s="360" t="s">
        <v>72</v>
      </c>
      <c r="Q86" s="361"/>
      <c r="R86" s="361"/>
      <c r="S86" s="361"/>
      <c r="T86" s="361"/>
      <c r="U86" s="361"/>
      <c r="V86" s="362"/>
      <c r="W86" s="37" t="s">
        <v>69</v>
      </c>
      <c r="X86" s="348">
        <f>IFERROR(SUM(X84:X85),"0")</f>
        <v>14</v>
      </c>
      <c r="Y86" s="348">
        <f>IFERROR(SUM(Y84:Y85),"0")</f>
        <v>14</v>
      </c>
      <c r="Z86" s="348">
        <f>IFERROR(IF(Z84="",0,Z84),"0")+IFERROR(IF(Z85="",0,Z85),"0")</f>
        <v>0.25031999999999999</v>
      </c>
      <c r="AA86" s="349"/>
      <c r="AB86" s="349"/>
      <c r="AC86" s="349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8"/>
      <c r="P87" s="360" t="s">
        <v>72</v>
      </c>
      <c r="Q87" s="361"/>
      <c r="R87" s="361"/>
      <c r="S87" s="361"/>
      <c r="T87" s="361"/>
      <c r="U87" s="361"/>
      <c r="V87" s="362"/>
      <c r="W87" s="37" t="s">
        <v>73</v>
      </c>
      <c r="X87" s="348">
        <f>IFERROR(SUMPRODUCT(X84:X85*H84:H85),"0")</f>
        <v>50.4</v>
      </c>
      <c r="Y87" s="348">
        <f>IFERROR(SUMPRODUCT(Y84:Y85*H84:H85),"0")</f>
        <v>50.4</v>
      </c>
      <c r="Z87" s="37"/>
      <c r="AA87" s="349"/>
      <c r="AB87" s="349"/>
      <c r="AC87" s="349"/>
    </row>
    <row r="88" spans="1:68" ht="16.5" customHeight="1" x14ac:dyDescent="0.25">
      <c r="A88" s="395" t="s">
        <v>153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1"/>
      <c r="AB88" s="341"/>
      <c r="AC88" s="341"/>
    </row>
    <row r="89" spans="1:68" ht="14.25" customHeight="1" x14ac:dyDescent="0.25">
      <c r="A89" s="363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2"/>
      <c r="AB89" s="342"/>
      <c r="AC89" s="342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6">
        <v>4607111034120</v>
      </c>
      <c r="E90" s="357"/>
      <c r="F90" s="345">
        <v>0.3</v>
      </c>
      <c r="G90" s="32">
        <v>12</v>
      </c>
      <c r="H90" s="345">
        <v>3.6</v>
      </c>
      <c r="I90" s="345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1"/>
      <c r="R90" s="351"/>
      <c r="S90" s="351"/>
      <c r="T90" s="352"/>
      <c r="U90" s="34"/>
      <c r="V90" s="34"/>
      <c r="W90" s="35" t="s">
        <v>69</v>
      </c>
      <c r="X90" s="346">
        <v>56</v>
      </c>
      <c r="Y90" s="347">
        <f>IFERROR(IF(X90="","",X90),"")</f>
        <v>56</v>
      </c>
      <c r="Z90" s="36">
        <f>IFERROR(IF(X90="","",X90*0.01788),"")</f>
        <v>1.0012799999999999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241.00160000000002</v>
      </c>
      <c r="BN90" s="67">
        <f>IFERROR(Y90*I90,"0")</f>
        <v>241.00160000000002</v>
      </c>
      <c r="BO90" s="67">
        <f>IFERROR(X90/J90,"0")</f>
        <v>0.8</v>
      </c>
      <c r="BP90" s="67">
        <f>IFERROR(Y90/J90,"0")</f>
        <v>0.8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56">
        <v>4607111034137</v>
      </c>
      <c r="E91" s="357"/>
      <c r="F91" s="345">
        <v>0.3</v>
      </c>
      <c r="G91" s="32">
        <v>12</v>
      </c>
      <c r="H91" s="345">
        <v>3.6</v>
      </c>
      <c r="I91" s="345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9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1"/>
      <c r="R91" s="351"/>
      <c r="S91" s="351"/>
      <c r="T91" s="352"/>
      <c r="U91" s="34"/>
      <c r="V91" s="34"/>
      <c r="W91" s="35" t="s">
        <v>69</v>
      </c>
      <c r="X91" s="346">
        <v>56</v>
      </c>
      <c r="Y91" s="347">
        <f>IFERROR(IF(X91="","",X91),"")</f>
        <v>56</v>
      </c>
      <c r="Z91" s="36">
        <f>IFERROR(IF(X91="","",X91*0.01788),"")</f>
        <v>1.0012799999999999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241.00160000000002</v>
      </c>
      <c r="BN91" s="67">
        <f>IFERROR(Y91*I91,"0")</f>
        <v>241.00160000000002</v>
      </c>
      <c r="BO91" s="67">
        <f>IFERROR(X91/J91,"0")</f>
        <v>0.8</v>
      </c>
      <c r="BP91" s="67">
        <f>IFERROR(Y91/J91,"0")</f>
        <v>0.8</v>
      </c>
    </row>
    <row r="92" spans="1:68" x14ac:dyDescent="0.2">
      <c r="A92" s="367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8"/>
      <c r="P92" s="360" t="s">
        <v>72</v>
      </c>
      <c r="Q92" s="361"/>
      <c r="R92" s="361"/>
      <c r="S92" s="361"/>
      <c r="T92" s="361"/>
      <c r="U92" s="361"/>
      <c r="V92" s="362"/>
      <c r="W92" s="37" t="s">
        <v>69</v>
      </c>
      <c r="X92" s="348">
        <f>IFERROR(SUM(X90:X91),"0")</f>
        <v>112</v>
      </c>
      <c r="Y92" s="348">
        <f>IFERROR(SUM(Y90:Y91),"0")</f>
        <v>112</v>
      </c>
      <c r="Z92" s="348">
        <f>IFERROR(IF(Z90="",0,Z90),"0")+IFERROR(IF(Z91="",0,Z91),"0")</f>
        <v>2.0025599999999999</v>
      </c>
      <c r="AA92" s="349"/>
      <c r="AB92" s="349"/>
      <c r="AC92" s="349"/>
    </row>
    <row r="93" spans="1:68" x14ac:dyDescent="0.2">
      <c r="A93" s="364"/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8"/>
      <c r="P93" s="360" t="s">
        <v>72</v>
      </c>
      <c r="Q93" s="361"/>
      <c r="R93" s="361"/>
      <c r="S93" s="361"/>
      <c r="T93" s="361"/>
      <c r="U93" s="361"/>
      <c r="V93" s="362"/>
      <c r="W93" s="37" t="s">
        <v>73</v>
      </c>
      <c r="X93" s="348">
        <f>IFERROR(SUMPRODUCT(X90:X91*H90:H91),"0")</f>
        <v>403.2</v>
      </c>
      <c r="Y93" s="348">
        <f>IFERROR(SUMPRODUCT(Y90:Y91*H90:H91),"0")</f>
        <v>403.2</v>
      </c>
      <c r="Z93" s="37"/>
      <c r="AA93" s="349"/>
      <c r="AB93" s="349"/>
      <c r="AC93" s="349"/>
    </row>
    <row r="94" spans="1:68" ht="16.5" customHeight="1" x14ac:dyDescent="0.25">
      <c r="A94" s="395" t="s">
        <v>161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1"/>
      <c r="AB94" s="341"/>
      <c r="AC94" s="341"/>
    </row>
    <row r="95" spans="1:68" ht="14.25" customHeight="1" x14ac:dyDescent="0.25">
      <c r="A95" s="363" t="s">
        <v>132</v>
      </c>
      <c r="B95" s="364"/>
      <c r="C95" s="364"/>
      <c r="D95" s="364"/>
      <c r="E95" s="364"/>
      <c r="F95" s="364"/>
      <c r="G95" s="364"/>
      <c r="H95" s="364"/>
      <c r="I95" s="364"/>
      <c r="J95" s="364"/>
      <c r="K95" s="364"/>
      <c r="L95" s="36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  <c r="X95" s="364"/>
      <c r="Y95" s="364"/>
      <c r="Z95" s="364"/>
      <c r="AA95" s="342"/>
      <c r="AB95" s="342"/>
      <c r="AC95" s="342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56">
        <v>4620207491027</v>
      </c>
      <c r="E96" s="357"/>
      <c r="F96" s="345">
        <v>0.24</v>
      </c>
      <c r="G96" s="32">
        <v>12</v>
      </c>
      <c r="H96" s="345">
        <v>2.88</v>
      </c>
      <c r="I96" s="345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">
        <v>164</v>
      </c>
      <c r="Q96" s="351"/>
      <c r="R96" s="351"/>
      <c r="S96" s="351"/>
      <c r="T96" s="352"/>
      <c r="U96" s="34"/>
      <c r="V96" s="34"/>
      <c r="W96" s="35" t="s">
        <v>69</v>
      </c>
      <c r="X96" s="346">
        <v>0</v>
      </c>
      <c r="Y96" s="347">
        <f t="shared" ref="Y96:Y105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0</v>
      </c>
      <c r="BN96" s="67">
        <f t="shared" ref="BN96:BN105" si="8">IFERROR(Y96*I96,"0")</f>
        <v>0</v>
      </c>
      <c r="BO96" s="67">
        <f t="shared" ref="BO96:BO105" si="9">IFERROR(X96/J96,"0")</f>
        <v>0</v>
      </c>
      <c r="BP96" s="67">
        <f t="shared" ref="BP96:BP105" si="10">IFERROR(Y96/J96,"0")</f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4301135568</v>
      </c>
      <c r="D97" s="356">
        <v>4607111033451</v>
      </c>
      <c r="E97" s="357"/>
      <c r="F97" s="345">
        <v>0.3</v>
      </c>
      <c r="G97" s="32">
        <v>6</v>
      </c>
      <c r="H97" s="345">
        <v>1.8</v>
      </c>
      <c r="I97" s="345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8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1"/>
      <c r="R97" s="351"/>
      <c r="S97" s="351"/>
      <c r="T97" s="352"/>
      <c r="U97" s="34"/>
      <c r="V97" s="34"/>
      <c r="W97" s="35" t="s">
        <v>69</v>
      </c>
      <c r="X97" s="346">
        <v>0</v>
      </c>
      <c r="Y97" s="347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56">
        <v>4607111033451</v>
      </c>
      <c r="E98" s="357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1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1"/>
      <c r="R98" s="351"/>
      <c r="S98" s="351"/>
      <c r="T98" s="352"/>
      <c r="U98" s="34"/>
      <c r="V98" s="34"/>
      <c r="W98" s="35" t="s">
        <v>69</v>
      </c>
      <c r="X98" s="346">
        <v>28</v>
      </c>
      <c r="Y98" s="347">
        <f t="shared" si="6"/>
        <v>28</v>
      </c>
      <c r="Z98" s="36">
        <f>IFERROR(IF(X98="","",X98*0.01788),"")</f>
        <v>0.50063999999999997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120.50080000000001</v>
      </c>
      <c r="BN98" s="67">
        <f t="shared" si="8"/>
        <v>120.50080000000001</v>
      </c>
      <c r="BO98" s="67">
        <f t="shared" si="9"/>
        <v>0.4</v>
      </c>
      <c r="BP98" s="67">
        <f t="shared" si="10"/>
        <v>0.4</v>
      </c>
    </row>
    <row r="99" spans="1:68" ht="27" customHeight="1" x14ac:dyDescent="0.25">
      <c r="A99" s="54" t="s">
        <v>169</v>
      </c>
      <c r="B99" s="54" t="s">
        <v>170</v>
      </c>
      <c r="C99" s="31">
        <v>4301135765</v>
      </c>
      <c r="D99" s="356">
        <v>4620207491003</v>
      </c>
      <c r="E99" s="357"/>
      <c r="F99" s="345">
        <v>0.24</v>
      </c>
      <c r="G99" s="32">
        <v>12</v>
      </c>
      <c r="H99" s="345">
        <v>2.88</v>
      </c>
      <c r="I99" s="345">
        <v>3.5836000000000001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8" t="s">
        <v>171</v>
      </c>
      <c r="Q99" s="351"/>
      <c r="R99" s="351"/>
      <c r="S99" s="351"/>
      <c r="T99" s="352"/>
      <c r="U99" s="34"/>
      <c r="V99" s="34"/>
      <c r="W99" s="35" t="s">
        <v>69</v>
      </c>
      <c r="X99" s="346">
        <v>0</v>
      </c>
      <c r="Y99" s="347">
        <f t="shared" si="6"/>
        <v>0</v>
      </c>
      <c r="Z99" s="36">
        <f>IFERROR(IF(X99="","",X99*0.01788),"")</f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4301135768</v>
      </c>
      <c r="D100" s="356">
        <v>4620207491034</v>
      </c>
      <c r="E100" s="357"/>
      <c r="F100" s="345">
        <v>0.24</v>
      </c>
      <c r="G100" s="32">
        <v>12</v>
      </c>
      <c r="H100" s="345">
        <v>2.88</v>
      </c>
      <c r="I100" s="345">
        <v>3.5836000000000001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00" t="s">
        <v>174</v>
      </c>
      <c r="Q100" s="351"/>
      <c r="R100" s="351"/>
      <c r="S100" s="351"/>
      <c r="T100" s="352"/>
      <c r="U100" s="34"/>
      <c r="V100" s="34"/>
      <c r="W100" s="35" t="s">
        <v>69</v>
      </c>
      <c r="X100" s="346">
        <v>0</v>
      </c>
      <c r="Y100" s="347">
        <f t="shared" si="6"/>
        <v>0</v>
      </c>
      <c r="Z100" s="36">
        <f>IFERROR(IF(X100="","",X100*0.01788),"")</f>
        <v>0</v>
      </c>
      <c r="AA100" s="56"/>
      <c r="AB100" s="57"/>
      <c r="AC100" s="138" t="s">
        <v>175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176</v>
      </c>
      <c r="B101" s="54" t="s">
        <v>177</v>
      </c>
      <c r="C101" s="31">
        <v>4301135567</v>
      </c>
      <c r="D101" s="356">
        <v>4607111033444</v>
      </c>
      <c r="E101" s="357"/>
      <c r="F101" s="345">
        <v>0.3</v>
      </c>
      <c r="G101" s="32">
        <v>6</v>
      </c>
      <c r="H101" s="345">
        <v>1.8</v>
      </c>
      <c r="I101" s="345">
        <v>2.2218</v>
      </c>
      <c r="J101" s="32">
        <v>140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9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69</v>
      </c>
      <c r="X101" s="346">
        <v>0</v>
      </c>
      <c r="Y101" s="347">
        <f t="shared" si="6"/>
        <v>0</v>
      </c>
      <c r="Z101" s="36">
        <f>IFERROR(IF(X101="","",X101*0.00941),"")</f>
        <v>0</v>
      </c>
      <c r="AA101" s="56"/>
      <c r="AB101" s="57"/>
      <c r="AC101" s="140" t="s">
        <v>150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178</v>
      </c>
      <c r="B102" s="54" t="s">
        <v>179</v>
      </c>
      <c r="C102" s="31">
        <v>4301135578</v>
      </c>
      <c r="D102" s="356">
        <v>4607111033444</v>
      </c>
      <c r="E102" s="357"/>
      <c r="F102" s="345">
        <v>0.3</v>
      </c>
      <c r="G102" s="32">
        <v>12</v>
      </c>
      <c r="H102" s="345">
        <v>3.6</v>
      </c>
      <c r="I102" s="345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1"/>
      <c r="R102" s="351"/>
      <c r="S102" s="351"/>
      <c r="T102" s="352"/>
      <c r="U102" s="34"/>
      <c r="V102" s="34"/>
      <c r="W102" s="35" t="s">
        <v>69</v>
      </c>
      <c r="X102" s="346">
        <v>56</v>
      </c>
      <c r="Y102" s="347">
        <f t="shared" si="6"/>
        <v>56</v>
      </c>
      <c r="Z102" s="36">
        <f>IFERROR(IF(X102="","",X102*0.01788),"")</f>
        <v>1.0012799999999999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241.00160000000002</v>
      </c>
      <c r="BN102" s="67">
        <f t="shared" si="8"/>
        <v>241.00160000000002</v>
      </c>
      <c r="BO102" s="67">
        <f t="shared" si="9"/>
        <v>0.8</v>
      </c>
      <c r="BP102" s="67">
        <f t="shared" si="10"/>
        <v>0.8</v>
      </c>
    </row>
    <row r="103" spans="1:68" ht="27" customHeight="1" x14ac:dyDescent="0.25">
      <c r="A103" s="54" t="s">
        <v>180</v>
      </c>
      <c r="B103" s="54" t="s">
        <v>181</v>
      </c>
      <c r="C103" s="31">
        <v>4301135760</v>
      </c>
      <c r="D103" s="356">
        <v>4620207491010</v>
      </c>
      <c r="E103" s="357"/>
      <c r="F103" s="345">
        <v>0.24</v>
      </c>
      <c r="G103" s="32">
        <v>12</v>
      </c>
      <c r="H103" s="345">
        <v>2.88</v>
      </c>
      <c r="I103" s="345">
        <v>3.5836000000000001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4" t="s">
        <v>182</v>
      </c>
      <c r="Q103" s="351"/>
      <c r="R103" s="351"/>
      <c r="S103" s="351"/>
      <c r="T103" s="352"/>
      <c r="U103" s="34"/>
      <c r="V103" s="34"/>
      <c r="W103" s="35" t="s">
        <v>69</v>
      </c>
      <c r="X103" s="346">
        <v>0</v>
      </c>
      <c r="Y103" s="347">
        <f t="shared" si="6"/>
        <v>0</v>
      </c>
      <c r="Z103" s="36">
        <f>IFERROR(IF(X103="","",X103*0.01788),"")</f>
        <v>0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customHeight="1" x14ac:dyDescent="0.25">
      <c r="A104" s="54" t="s">
        <v>183</v>
      </c>
      <c r="B104" s="54" t="s">
        <v>184</v>
      </c>
      <c r="C104" s="31">
        <v>4301135571</v>
      </c>
      <c r="D104" s="356">
        <v>4607111035028</v>
      </c>
      <c r="E104" s="357"/>
      <c r="F104" s="345">
        <v>0.48</v>
      </c>
      <c r="G104" s="32">
        <v>8</v>
      </c>
      <c r="H104" s="345">
        <v>3.84</v>
      </c>
      <c r="I104" s="345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3" t="s">
        <v>185</v>
      </c>
      <c r="Q104" s="351"/>
      <c r="R104" s="351"/>
      <c r="S104" s="351"/>
      <c r="T104" s="352"/>
      <c r="U104" s="34"/>
      <c r="V104" s="34"/>
      <c r="W104" s="35" t="s">
        <v>69</v>
      </c>
      <c r="X104" s="346">
        <v>0</v>
      </c>
      <c r="Y104" s="347">
        <f t="shared" si="6"/>
        <v>0</v>
      </c>
      <c r="Z104" s="36">
        <f>IFERROR(IF(X104="","",X104*0.01788),"")</f>
        <v>0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t="27" customHeight="1" x14ac:dyDescent="0.25">
      <c r="A105" s="54" t="s">
        <v>186</v>
      </c>
      <c r="B105" s="54" t="s">
        <v>187</v>
      </c>
      <c r="C105" s="31">
        <v>4301135285</v>
      </c>
      <c r="D105" s="356">
        <v>4607111036407</v>
      </c>
      <c r="E105" s="357"/>
      <c r="F105" s="345">
        <v>0.3</v>
      </c>
      <c r="G105" s="32">
        <v>14</v>
      </c>
      <c r="H105" s="345">
        <v>4.2</v>
      </c>
      <c r="I105" s="345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51"/>
      <c r="R105" s="351"/>
      <c r="S105" s="351"/>
      <c r="T105" s="352"/>
      <c r="U105" s="34"/>
      <c r="V105" s="34"/>
      <c r="W105" s="35" t="s">
        <v>69</v>
      </c>
      <c r="X105" s="346">
        <v>0</v>
      </c>
      <c r="Y105" s="347">
        <f t="shared" si="6"/>
        <v>0</v>
      </c>
      <c r="Z105" s="36">
        <f>IFERROR(IF(X105="","",X105*0.01788),"")</f>
        <v>0</v>
      </c>
      <c r="AA105" s="56"/>
      <c r="AB105" s="57"/>
      <c r="AC105" s="148" t="s">
        <v>188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x14ac:dyDescent="0.2">
      <c r="A106" s="367"/>
      <c r="B106" s="364"/>
      <c r="C106" s="364"/>
      <c r="D106" s="364"/>
      <c r="E106" s="364"/>
      <c r="F106" s="364"/>
      <c r="G106" s="364"/>
      <c r="H106" s="364"/>
      <c r="I106" s="364"/>
      <c r="J106" s="364"/>
      <c r="K106" s="364"/>
      <c r="L106" s="364"/>
      <c r="M106" s="364"/>
      <c r="N106" s="364"/>
      <c r="O106" s="368"/>
      <c r="P106" s="360" t="s">
        <v>72</v>
      </c>
      <c r="Q106" s="361"/>
      <c r="R106" s="361"/>
      <c r="S106" s="361"/>
      <c r="T106" s="361"/>
      <c r="U106" s="361"/>
      <c r="V106" s="362"/>
      <c r="W106" s="37" t="s">
        <v>69</v>
      </c>
      <c r="X106" s="348">
        <f>IFERROR(SUM(X96:X105),"0")</f>
        <v>84</v>
      </c>
      <c r="Y106" s="348">
        <f>IFERROR(SUM(Y96:Y105),"0")</f>
        <v>84</v>
      </c>
      <c r="Z106" s="348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1.5019199999999999</v>
      </c>
      <c r="AA106" s="349"/>
      <c r="AB106" s="349"/>
      <c r="AC106" s="349"/>
    </row>
    <row r="107" spans="1:68" x14ac:dyDescent="0.2">
      <c r="A107" s="364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8"/>
      <c r="P107" s="360" t="s">
        <v>72</v>
      </c>
      <c r="Q107" s="361"/>
      <c r="R107" s="361"/>
      <c r="S107" s="361"/>
      <c r="T107" s="361"/>
      <c r="U107" s="361"/>
      <c r="V107" s="362"/>
      <c r="W107" s="37" t="s">
        <v>73</v>
      </c>
      <c r="X107" s="348">
        <f>IFERROR(SUMPRODUCT(X96:X105*H96:H105),"0")</f>
        <v>302.39999999999998</v>
      </c>
      <c r="Y107" s="348">
        <f>IFERROR(SUMPRODUCT(Y96:Y105*H96:H105),"0")</f>
        <v>302.39999999999998</v>
      </c>
      <c r="Z107" s="37"/>
      <c r="AA107" s="349"/>
      <c r="AB107" s="349"/>
      <c r="AC107" s="349"/>
    </row>
    <row r="108" spans="1:68" ht="16.5" customHeight="1" x14ac:dyDescent="0.25">
      <c r="A108" s="395" t="s">
        <v>189</v>
      </c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364"/>
      <c r="Z108" s="364"/>
      <c r="AA108" s="341"/>
      <c r="AB108" s="341"/>
      <c r="AC108" s="341"/>
    </row>
    <row r="109" spans="1:68" ht="14.25" customHeight="1" x14ac:dyDescent="0.25">
      <c r="A109" s="363" t="s">
        <v>126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2"/>
      <c r="AB109" s="342"/>
      <c r="AC109" s="342"/>
    </row>
    <row r="110" spans="1:68" ht="27" customHeight="1" x14ac:dyDescent="0.25">
      <c r="A110" s="54" t="s">
        <v>190</v>
      </c>
      <c r="B110" s="54" t="s">
        <v>191</v>
      </c>
      <c r="C110" s="31">
        <v>4301136042</v>
      </c>
      <c r="D110" s="356">
        <v>4607025784012</v>
      </c>
      <c r="E110" s="357"/>
      <c r="F110" s="345">
        <v>0.09</v>
      </c>
      <c r="G110" s="32">
        <v>24</v>
      </c>
      <c r="H110" s="345">
        <v>2.16</v>
      </c>
      <c r="I110" s="345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51"/>
      <c r="R110" s="351"/>
      <c r="S110" s="351"/>
      <c r="T110" s="352"/>
      <c r="U110" s="34"/>
      <c r="V110" s="34"/>
      <c r="W110" s="35" t="s">
        <v>69</v>
      </c>
      <c r="X110" s="346">
        <v>0</v>
      </c>
      <c r="Y110" s="347">
        <f>IFERROR(IF(X110="","",X110),"")</f>
        <v>0</v>
      </c>
      <c r="Z110" s="36">
        <f>IFERROR(IF(X110="","",X110*0.00936),"")</f>
        <v>0</v>
      </c>
      <c r="AA110" s="56"/>
      <c r="AB110" s="57"/>
      <c r="AC110" s="150" t="s">
        <v>192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193</v>
      </c>
      <c r="B111" s="54" t="s">
        <v>194</v>
      </c>
      <c r="C111" s="31">
        <v>4301136077</v>
      </c>
      <c r="D111" s="356">
        <v>4607025784319</v>
      </c>
      <c r="E111" s="357"/>
      <c r="F111" s="345">
        <v>0.36</v>
      </c>
      <c r="G111" s="32">
        <v>10</v>
      </c>
      <c r="H111" s="345">
        <v>3.6</v>
      </c>
      <c r="I111" s="345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51"/>
      <c r="R111" s="351"/>
      <c r="S111" s="351"/>
      <c r="T111" s="352"/>
      <c r="U111" s="34"/>
      <c r="V111" s="34"/>
      <c r="W111" s="35" t="s">
        <v>69</v>
      </c>
      <c r="X111" s="346">
        <v>14</v>
      </c>
      <c r="Y111" s="347">
        <f>IFERROR(IF(X111="","",X111),"")</f>
        <v>14</v>
      </c>
      <c r="Z111" s="36">
        <f>IFERROR(IF(X111="","",X111*0.01788),"")</f>
        <v>0.25031999999999999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59.415999999999997</v>
      </c>
      <c r="BN111" s="67">
        <f>IFERROR(Y111*I111,"0")</f>
        <v>59.415999999999997</v>
      </c>
      <c r="BO111" s="67">
        <f>IFERROR(X111/J111,"0")</f>
        <v>0.2</v>
      </c>
      <c r="BP111" s="67">
        <f>IFERROR(Y111/J111,"0")</f>
        <v>0.2</v>
      </c>
    </row>
    <row r="112" spans="1:68" ht="16.5" customHeight="1" x14ac:dyDescent="0.25">
      <c r="A112" s="54" t="s">
        <v>195</v>
      </c>
      <c r="B112" s="54" t="s">
        <v>196</v>
      </c>
      <c r="C112" s="31">
        <v>4301136039</v>
      </c>
      <c r="D112" s="356">
        <v>4607111035370</v>
      </c>
      <c r="E112" s="357"/>
      <c r="F112" s="345">
        <v>0.14000000000000001</v>
      </c>
      <c r="G112" s="32">
        <v>22</v>
      </c>
      <c r="H112" s="345">
        <v>3.08</v>
      </c>
      <c r="I112" s="345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2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51"/>
      <c r="R112" s="351"/>
      <c r="S112" s="351"/>
      <c r="T112" s="352"/>
      <c r="U112" s="34"/>
      <c r="V112" s="34"/>
      <c r="W112" s="35" t="s">
        <v>69</v>
      </c>
      <c r="X112" s="346">
        <v>12</v>
      </c>
      <c r="Y112" s="347">
        <f>IFERROR(IF(X112="","",X112),"")</f>
        <v>12</v>
      </c>
      <c r="Z112" s="36">
        <f>IFERROR(IF(X112="","",X112*0.0155),"")</f>
        <v>0.186</v>
      </c>
      <c r="AA112" s="56"/>
      <c r="AB112" s="57"/>
      <c r="AC112" s="154" t="s">
        <v>197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41.567999999999998</v>
      </c>
      <c r="BN112" s="67">
        <f>IFERROR(Y112*I112,"0")</f>
        <v>41.567999999999998</v>
      </c>
      <c r="BO112" s="67">
        <f>IFERROR(X112/J112,"0")</f>
        <v>0.14285714285714285</v>
      </c>
      <c r="BP112" s="67">
        <f>IFERROR(Y112/J112,"0")</f>
        <v>0.14285714285714285</v>
      </c>
    </row>
    <row r="113" spans="1:68" x14ac:dyDescent="0.2">
      <c r="A113" s="367"/>
      <c r="B113" s="364"/>
      <c r="C113" s="364"/>
      <c r="D113" s="364"/>
      <c r="E113" s="364"/>
      <c r="F113" s="364"/>
      <c r="G113" s="364"/>
      <c r="H113" s="364"/>
      <c r="I113" s="364"/>
      <c r="J113" s="364"/>
      <c r="K113" s="364"/>
      <c r="L113" s="364"/>
      <c r="M113" s="364"/>
      <c r="N113" s="364"/>
      <c r="O113" s="368"/>
      <c r="P113" s="360" t="s">
        <v>72</v>
      </c>
      <c r="Q113" s="361"/>
      <c r="R113" s="361"/>
      <c r="S113" s="361"/>
      <c r="T113" s="361"/>
      <c r="U113" s="361"/>
      <c r="V113" s="362"/>
      <c r="W113" s="37" t="s">
        <v>69</v>
      </c>
      <c r="X113" s="348">
        <f>IFERROR(SUM(X110:X112),"0")</f>
        <v>26</v>
      </c>
      <c r="Y113" s="348">
        <f>IFERROR(SUM(Y110:Y112),"0")</f>
        <v>26</v>
      </c>
      <c r="Z113" s="348">
        <f>IFERROR(IF(Z110="",0,Z110),"0")+IFERROR(IF(Z111="",0,Z111),"0")+IFERROR(IF(Z112="",0,Z112),"0")</f>
        <v>0.43631999999999999</v>
      </c>
      <c r="AA113" s="349"/>
      <c r="AB113" s="349"/>
      <c r="AC113" s="349"/>
    </row>
    <row r="114" spans="1:68" x14ac:dyDescent="0.2">
      <c r="A114" s="364"/>
      <c r="B114" s="364"/>
      <c r="C114" s="364"/>
      <c r="D114" s="364"/>
      <c r="E114" s="364"/>
      <c r="F114" s="364"/>
      <c r="G114" s="364"/>
      <c r="H114" s="364"/>
      <c r="I114" s="364"/>
      <c r="J114" s="364"/>
      <c r="K114" s="364"/>
      <c r="L114" s="364"/>
      <c r="M114" s="364"/>
      <c r="N114" s="364"/>
      <c r="O114" s="368"/>
      <c r="P114" s="360" t="s">
        <v>72</v>
      </c>
      <c r="Q114" s="361"/>
      <c r="R114" s="361"/>
      <c r="S114" s="361"/>
      <c r="T114" s="361"/>
      <c r="U114" s="361"/>
      <c r="V114" s="362"/>
      <c r="W114" s="37" t="s">
        <v>73</v>
      </c>
      <c r="X114" s="348">
        <f>IFERROR(SUMPRODUCT(X110:X112*H110:H112),"0")</f>
        <v>87.36</v>
      </c>
      <c r="Y114" s="348">
        <f>IFERROR(SUMPRODUCT(Y110:Y112*H110:H112),"0")</f>
        <v>87.36</v>
      </c>
      <c r="Z114" s="37"/>
      <c r="AA114" s="349"/>
      <c r="AB114" s="349"/>
      <c r="AC114" s="349"/>
    </row>
    <row r="115" spans="1:68" ht="16.5" customHeight="1" x14ac:dyDescent="0.25">
      <c r="A115" s="395" t="s">
        <v>198</v>
      </c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4"/>
      <c r="P115" s="364"/>
      <c r="Q115" s="364"/>
      <c r="R115" s="364"/>
      <c r="S115" s="364"/>
      <c r="T115" s="364"/>
      <c r="U115" s="364"/>
      <c r="V115" s="364"/>
      <c r="W115" s="364"/>
      <c r="X115" s="364"/>
      <c r="Y115" s="364"/>
      <c r="Z115" s="364"/>
      <c r="AA115" s="341"/>
      <c r="AB115" s="341"/>
      <c r="AC115" s="341"/>
    </row>
    <row r="116" spans="1:68" ht="14.25" customHeight="1" x14ac:dyDescent="0.25">
      <c r="A116" s="363" t="s">
        <v>63</v>
      </c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4"/>
      <c r="P116" s="364"/>
      <c r="Q116" s="364"/>
      <c r="R116" s="364"/>
      <c r="S116" s="364"/>
      <c r="T116" s="364"/>
      <c r="U116" s="364"/>
      <c r="V116" s="364"/>
      <c r="W116" s="364"/>
      <c r="X116" s="364"/>
      <c r="Y116" s="364"/>
      <c r="Z116" s="364"/>
      <c r="AA116" s="342"/>
      <c r="AB116" s="342"/>
      <c r="AC116" s="342"/>
    </row>
    <row r="117" spans="1:68" ht="27" customHeight="1" x14ac:dyDescent="0.25">
      <c r="A117" s="54" t="s">
        <v>199</v>
      </c>
      <c r="B117" s="54" t="s">
        <v>200</v>
      </c>
      <c r="C117" s="31">
        <v>4301071074</v>
      </c>
      <c r="D117" s="356">
        <v>4620207491157</v>
      </c>
      <c r="E117" s="357"/>
      <c r="F117" s="345">
        <v>0.7</v>
      </c>
      <c r="G117" s="32">
        <v>10</v>
      </c>
      <c r="H117" s="345">
        <v>7</v>
      </c>
      <c r="I117" s="345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4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51"/>
      <c r="R117" s="351"/>
      <c r="S117" s="351"/>
      <c r="T117" s="352"/>
      <c r="U117" s="34"/>
      <c r="V117" s="34"/>
      <c r="W117" s="35" t="s">
        <v>69</v>
      </c>
      <c r="X117" s="346">
        <v>24</v>
      </c>
      <c r="Y117" s="347">
        <f t="shared" ref="Y117:Y122" si="11">IFERROR(IF(X117="","",X117),"")</f>
        <v>24</v>
      </c>
      <c r="Z117" s="36">
        <f t="shared" ref="Z117:Z122" si="12">IFERROR(IF(X117="","",X117*0.0155),"")</f>
        <v>0.372</v>
      </c>
      <c r="AA117" s="56"/>
      <c r="AB117" s="57"/>
      <c r="AC117" s="156" t="s">
        <v>201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174.72</v>
      </c>
      <c r="BN117" s="67">
        <f t="shared" ref="BN117:BN122" si="14">IFERROR(Y117*I117,"0")</f>
        <v>174.72</v>
      </c>
      <c r="BO117" s="67">
        <f t="shared" ref="BO117:BO122" si="15">IFERROR(X117/J117,"0")</f>
        <v>0.2857142857142857</v>
      </c>
      <c r="BP117" s="67">
        <f t="shared" ref="BP117:BP122" si="16">IFERROR(Y117/J117,"0")</f>
        <v>0.2857142857142857</v>
      </c>
    </row>
    <row r="118" spans="1:68" ht="27" customHeight="1" x14ac:dyDescent="0.25">
      <c r="A118" s="54" t="s">
        <v>202</v>
      </c>
      <c r="B118" s="54" t="s">
        <v>203</v>
      </c>
      <c r="C118" s="31">
        <v>4301071051</v>
      </c>
      <c r="D118" s="356">
        <v>4607111039262</v>
      </c>
      <c r="E118" s="357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4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51"/>
      <c r="R118" s="351"/>
      <c r="S118" s="351"/>
      <c r="T118" s="352"/>
      <c r="U118" s="34"/>
      <c r="V118" s="34"/>
      <c r="W118" s="35" t="s">
        <v>69</v>
      </c>
      <c r="X118" s="346">
        <v>0</v>
      </c>
      <c r="Y118" s="347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customHeight="1" x14ac:dyDescent="0.25">
      <c r="A119" s="54" t="s">
        <v>204</v>
      </c>
      <c r="B119" s="54" t="s">
        <v>205</v>
      </c>
      <c r="C119" s="31">
        <v>4301071038</v>
      </c>
      <c r="D119" s="356">
        <v>4607111039248</v>
      </c>
      <c r="E119" s="357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51"/>
      <c r="R119" s="351"/>
      <c r="S119" s="351"/>
      <c r="T119" s="352"/>
      <c r="U119" s="34"/>
      <c r="V119" s="34"/>
      <c r="W119" s="35" t="s">
        <v>69</v>
      </c>
      <c r="X119" s="346">
        <v>84</v>
      </c>
      <c r="Y119" s="347">
        <f t="shared" si="11"/>
        <v>84</v>
      </c>
      <c r="Z119" s="36">
        <f t="shared" si="12"/>
        <v>1.302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613.19999999999993</v>
      </c>
      <c r="BN119" s="67">
        <f t="shared" si="14"/>
        <v>613.19999999999993</v>
      </c>
      <c r="BO119" s="67">
        <f t="shared" si="15"/>
        <v>1</v>
      </c>
      <c r="BP119" s="67">
        <f t="shared" si="16"/>
        <v>1</v>
      </c>
    </row>
    <row r="120" spans="1:68" ht="27" customHeight="1" x14ac:dyDescent="0.25">
      <c r="A120" s="54" t="s">
        <v>206</v>
      </c>
      <c r="B120" s="54" t="s">
        <v>207</v>
      </c>
      <c r="C120" s="31">
        <v>4301070976</v>
      </c>
      <c r="D120" s="356">
        <v>4607111034144</v>
      </c>
      <c r="E120" s="357"/>
      <c r="F120" s="345">
        <v>0.9</v>
      </c>
      <c r="G120" s="32">
        <v>8</v>
      </c>
      <c r="H120" s="345">
        <v>7.2</v>
      </c>
      <c r="I120" s="345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1"/>
      <c r="R120" s="351"/>
      <c r="S120" s="351"/>
      <c r="T120" s="352"/>
      <c r="U120" s="34"/>
      <c r="V120" s="34"/>
      <c r="W120" s="35" t="s">
        <v>69</v>
      </c>
      <c r="X120" s="346">
        <v>0</v>
      </c>
      <c r="Y120" s="347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customHeight="1" x14ac:dyDescent="0.25">
      <c r="A121" s="54" t="s">
        <v>208</v>
      </c>
      <c r="B121" s="54" t="s">
        <v>209</v>
      </c>
      <c r="C121" s="31">
        <v>4301071049</v>
      </c>
      <c r="D121" s="356">
        <v>4607111039293</v>
      </c>
      <c r="E121" s="357"/>
      <c r="F121" s="345">
        <v>0.4</v>
      </c>
      <c r="G121" s="32">
        <v>16</v>
      </c>
      <c r="H121" s="345">
        <v>6.4</v>
      </c>
      <c r="I121" s="345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51"/>
      <c r="R121" s="351"/>
      <c r="S121" s="351"/>
      <c r="T121" s="352"/>
      <c r="U121" s="34"/>
      <c r="V121" s="34"/>
      <c r="W121" s="35" t="s">
        <v>69</v>
      </c>
      <c r="X121" s="346">
        <v>24</v>
      </c>
      <c r="Y121" s="347">
        <f t="shared" si="11"/>
        <v>24</v>
      </c>
      <c r="Z121" s="36">
        <f t="shared" si="12"/>
        <v>0.372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161.2704</v>
      </c>
      <c r="BN121" s="67">
        <f t="shared" si="14"/>
        <v>161.2704</v>
      </c>
      <c r="BO121" s="67">
        <f t="shared" si="15"/>
        <v>0.2857142857142857</v>
      </c>
      <c r="BP121" s="67">
        <f t="shared" si="16"/>
        <v>0.2857142857142857</v>
      </c>
    </row>
    <row r="122" spans="1:68" ht="27" customHeight="1" x14ac:dyDescent="0.25">
      <c r="A122" s="54" t="s">
        <v>210</v>
      </c>
      <c r="B122" s="54" t="s">
        <v>211</v>
      </c>
      <c r="C122" s="31">
        <v>4301071039</v>
      </c>
      <c r="D122" s="356">
        <v>4607111039279</v>
      </c>
      <c r="E122" s="357"/>
      <c r="F122" s="345">
        <v>0.7</v>
      </c>
      <c r="G122" s="32">
        <v>10</v>
      </c>
      <c r="H122" s="345">
        <v>7</v>
      </c>
      <c r="I122" s="345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51"/>
      <c r="R122" s="351"/>
      <c r="S122" s="351"/>
      <c r="T122" s="352"/>
      <c r="U122" s="34"/>
      <c r="V122" s="34"/>
      <c r="W122" s="35" t="s">
        <v>69</v>
      </c>
      <c r="X122" s="346">
        <v>144</v>
      </c>
      <c r="Y122" s="347">
        <f t="shared" si="11"/>
        <v>144</v>
      </c>
      <c r="Z122" s="36">
        <f t="shared" si="12"/>
        <v>2.2320000000000002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1051.2</v>
      </c>
      <c r="BN122" s="67">
        <f t="shared" si="14"/>
        <v>1051.2</v>
      </c>
      <c r="BO122" s="67">
        <f t="shared" si="15"/>
        <v>1.7142857142857142</v>
      </c>
      <c r="BP122" s="67">
        <f t="shared" si="16"/>
        <v>1.7142857142857142</v>
      </c>
    </row>
    <row r="123" spans="1:68" x14ac:dyDescent="0.2">
      <c r="A123" s="367"/>
      <c r="B123" s="364"/>
      <c r="C123" s="364"/>
      <c r="D123" s="364"/>
      <c r="E123" s="364"/>
      <c r="F123" s="364"/>
      <c r="G123" s="364"/>
      <c r="H123" s="364"/>
      <c r="I123" s="364"/>
      <c r="J123" s="364"/>
      <c r="K123" s="364"/>
      <c r="L123" s="364"/>
      <c r="M123" s="364"/>
      <c r="N123" s="364"/>
      <c r="O123" s="368"/>
      <c r="P123" s="360" t="s">
        <v>72</v>
      </c>
      <c r="Q123" s="361"/>
      <c r="R123" s="361"/>
      <c r="S123" s="361"/>
      <c r="T123" s="361"/>
      <c r="U123" s="361"/>
      <c r="V123" s="362"/>
      <c r="W123" s="37" t="s">
        <v>69</v>
      </c>
      <c r="X123" s="348">
        <f>IFERROR(SUM(X117:X122),"0")</f>
        <v>276</v>
      </c>
      <c r="Y123" s="348">
        <f>IFERROR(SUM(Y117:Y122),"0")</f>
        <v>276</v>
      </c>
      <c r="Z123" s="348">
        <f>IFERROR(IF(Z117="",0,Z117),"0")+IFERROR(IF(Z118="",0,Z118),"0")+IFERROR(IF(Z119="",0,Z119),"0")+IFERROR(IF(Z120="",0,Z120),"0")+IFERROR(IF(Z121="",0,Z121),"0")+IFERROR(IF(Z122="",0,Z122),"0")</f>
        <v>4.2780000000000005</v>
      </c>
      <c r="AA123" s="349"/>
      <c r="AB123" s="349"/>
      <c r="AC123" s="349"/>
    </row>
    <row r="124" spans="1:68" x14ac:dyDescent="0.2">
      <c r="A124" s="364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8"/>
      <c r="P124" s="360" t="s">
        <v>72</v>
      </c>
      <c r="Q124" s="361"/>
      <c r="R124" s="361"/>
      <c r="S124" s="361"/>
      <c r="T124" s="361"/>
      <c r="U124" s="361"/>
      <c r="V124" s="362"/>
      <c r="W124" s="37" t="s">
        <v>73</v>
      </c>
      <c r="X124" s="348">
        <f>IFERROR(SUMPRODUCT(X117:X122*H117:H122),"0")</f>
        <v>1917.6</v>
      </c>
      <c r="Y124" s="348">
        <f>IFERROR(SUMPRODUCT(Y117:Y122*H117:H122),"0")</f>
        <v>1917.6</v>
      </c>
      <c r="Z124" s="37"/>
      <c r="AA124" s="349"/>
      <c r="AB124" s="349"/>
      <c r="AC124" s="349"/>
    </row>
    <row r="125" spans="1:68" ht="14.25" customHeight="1" x14ac:dyDescent="0.25">
      <c r="A125" s="363" t="s">
        <v>132</v>
      </c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4"/>
      <c r="P125" s="364"/>
      <c r="Q125" s="364"/>
      <c r="R125" s="364"/>
      <c r="S125" s="364"/>
      <c r="T125" s="364"/>
      <c r="U125" s="364"/>
      <c r="V125" s="364"/>
      <c r="W125" s="364"/>
      <c r="X125" s="364"/>
      <c r="Y125" s="364"/>
      <c r="Z125" s="364"/>
      <c r="AA125" s="342"/>
      <c r="AB125" s="342"/>
      <c r="AC125" s="342"/>
    </row>
    <row r="126" spans="1:68" ht="27" customHeight="1" x14ac:dyDescent="0.25">
      <c r="A126" s="54" t="s">
        <v>212</v>
      </c>
      <c r="B126" s="54" t="s">
        <v>213</v>
      </c>
      <c r="C126" s="31">
        <v>4301135670</v>
      </c>
      <c r="D126" s="356">
        <v>4620207490983</v>
      </c>
      <c r="E126" s="357"/>
      <c r="F126" s="345">
        <v>0.22</v>
      </c>
      <c r="G126" s="32">
        <v>12</v>
      </c>
      <c r="H126" s="345">
        <v>2.64</v>
      </c>
      <c r="I126" s="345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7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51"/>
      <c r="R126" s="351"/>
      <c r="S126" s="351"/>
      <c r="T126" s="352"/>
      <c r="U126" s="34"/>
      <c r="V126" s="34"/>
      <c r="W126" s="35" t="s">
        <v>69</v>
      </c>
      <c r="X126" s="346">
        <v>28</v>
      </c>
      <c r="Y126" s="347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8" t="s">
        <v>214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93.620800000000003</v>
      </c>
      <c r="BN126" s="67">
        <f>IFERROR(Y126*I126,"0")</f>
        <v>93.620800000000003</v>
      </c>
      <c r="BO126" s="67">
        <f>IFERROR(X126/J126,"0")</f>
        <v>0.4</v>
      </c>
      <c r="BP126" s="67">
        <f>IFERROR(Y126/J126,"0")</f>
        <v>0.4</v>
      </c>
    </row>
    <row r="127" spans="1:68" x14ac:dyDescent="0.2">
      <c r="A127" s="367"/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8"/>
      <c r="P127" s="360" t="s">
        <v>72</v>
      </c>
      <c r="Q127" s="361"/>
      <c r="R127" s="361"/>
      <c r="S127" s="361"/>
      <c r="T127" s="361"/>
      <c r="U127" s="361"/>
      <c r="V127" s="362"/>
      <c r="W127" s="37" t="s">
        <v>69</v>
      </c>
      <c r="X127" s="348">
        <f>IFERROR(SUM(X126:X126),"0")</f>
        <v>28</v>
      </c>
      <c r="Y127" s="348">
        <f>IFERROR(SUM(Y126:Y126),"0")</f>
        <v>28</v>
      </c>
      <c r="Z127" s="348">
        <f>IFERROR(IF(Z126="",0,Z126),"0")</f>
        <v>0.50063999999999997</v>
      </c>
      <c r="AA127" s="349"/>
      <c r="AB127" s="349"/>
      <c r="AC127" s="349"/>
    </row>
    <row r="128" spans="1:68" x14ac:dyDescent="0.2">
      <c r="A128" s="364"/>
      <c r="B128" s="364"/>
      <c r="C128" s="364"/>
      <c r="D128" s="364"/>
      <c r="E128" s="364"/>
      <c r="F128" s="364"/>
      <c r="G128" s="364"/>
      <c r="H128" s="364"/>
      <c r="I128" s="364"/>
      <c r="J128" s="364"/>
      <c r="K128" s="364"/>
      <c r="L128" s="364"/>
      <c r="M128" s="364"/>
      <c r="N128" s="364"/>
      <c r="O128" s="368"/>
      <c r="P128" s="360" t="s">
        <v>72</v>
      </c>
      <c r="Q128" s="361"/>
      <c r="R128" s="361"/>
      <c r="S128" s="361"/>
      <c r="T128" s="361"/>
      <c r="U128" s="361"/>
      <c r="V128" s="362"/>
      <c r="W128" s="37" t="s">
        <v>73</v>
      </c>
      <c r="X128" s="348">
        <f>IFERROR(SUMPRODUCT(X126:X126*H126:H126),"0")</f>
        <v>73.92</v>
      </c>
      <c r="Y128" s="348">
        <f>IFERROR(SUMPRODUCT(Y126:Y126*H126:H126),"0")</f>
        <v>73.92</v>
      </c>
      <c r="Z128" s="37"/>
      <c r="AA128" s="349"/>
      <c r="AB128" s="349"/>
      <c r="AC128" s="349"/>
    </row>
    <row r="129" spans="1:68" ht="16.5" customHeight="1" x14ac:dyDescent="0.25">
      <c r="A129" s="395" t="s">
        <v>215</v>
      </c>
      <c r="B129" s="364"/>
      <c r="C129" s="364"/>
      <c r="D129" s="364"/>
      <c r="E129" s="364"/>
      <c r="F129" s="364"/>
      <c r="G129" s="364"/>
      <c r="H129" s="364"/>
      <c r="I129" s="364"/>
      <c r="J129" s="364"/>
      <c r="K129" s="364"/>
      <c r="L129" s="364"/>
      <c r="M129" s="364"/>
      <c r="N129" s="364"/>
      <c r="O129" s="364"/>
      <c r="P129" s="364"/>
      <c r="Q129" s="364"/>
      <c r="R129" s="364"/>
      <c r="S129" s="364"/>
      <c r="T129" s="364"/>
      <c r="U129" s="364"/>
      <c r="V129" s="364"/>
      <c r="W129" s="364"/>
      <c r="X129" s="364"/>
      <c r="Y129" s="364"/>
      <c r="Z129" s="364"/>
      <c r="AA129" s="341"/>
      <c r="AB129" s="341"/>
      <c r="AC129" s="341"/>
    </row>
    <row r="130" spans="1:68" ht="14.25" customHeight="1" x14ac:dyDescent="0.25">
      <c r="A130" s="363" t="s">
        <v>132</v>
      </c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4"/>
      <c r="P130" s="364"/>
      <c r="Q130" s="364"/>
      <c r="R130" s="364"/>
      <c r="S130" s="364"/>
      <c r="T130" s="364"/>
      <c r="U130" s="364"/>
      <c r="V130" s="364"/>
      <c r="W130" s="364"/>
      <c r="X130" s="364"/>
      <c r="Y130" s="364"/>
      <c r="Z130" s="364"/>
      <c r="AA130" s="342"/>
      <c r="AB130" s="342"/>
      <c r="AC130" s="342"/>
    </row>
    <row r="131" spans="1:68" ht="27" customHeight="1" x14ac:dyDescent="0.25">
      <c r="A131" s="54" t="s">
        <v>216</v>
      </c>
      <c r="B131" s="54" t="s">
        <v>217</v>
      </c>
      <c r="C131" s="31">
        <v>4301135533</v>
      </c>
      <c r="D131" s="356">
        <v>4607111034014</v>
      </c>
      <c r="E131" s="357"/>
      <c r="F131" s="345">
        <v>0.25</v>
      </c>
      <c r="G131" s="32">
        <v>12</v>
      </c>
      <c r="H131" s="345">
        <v>3</v>
      </c>
      <c r="I131" s="34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51"/>
      <c r="R131" s="351"/>
      <c r="S131" s="351"/>
      <c r="T131" s="352"/>
      <c r="U131" s="34"/>
      <c r="V131" s="34"/>
      <c r="W131" s="35" t="s">
        <v>69</v>
      </c>
      <c r="X131" s="346">
        <v>70</v>
      </c>
      <c r="Y131" s="347">
        <f>IFERROR(IF(X131="","",X131),"")</f>
        <v>70</v>
      </c>
      <c r="Z131" s="36">
        <f>IFERROR(IF(X131="","",X131*0.01788),"")</f>
        <v>1.2516</v>
      </c>
      <c r="AA131" s="56"/>
      <c r="AB131" s="57"/>
      <c r="AC131" s="170" t="s">
        <v>218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ht="27" customHeight="1" x14ac:dyDescent="0.25">
      <c r="A132" s="54" t="s">
        <v>219</v>
      </c>
      <c r="B132" s="54" t="s">
        <v>220</v>
      </c>
      <c r="C132" s="31">
        <v>4301135532</v>
      </c>
      <c r="D132" s="356">
        <v>4607111033994</v>
      </c>
      <c r="E132" s="357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69</v>
      </c>
      <c r="X132" s="346">
        <v>56</v>
      </c>
      <c r="Y132" s="347">
        <f>IFERROR(IF(X132="","",X132),"")</f>
        <v>56</v>
      </c>
      <c r="Z132" s="36">
        <f>IFERROR(IF(X132="","",X132*0.01788),"")</f>
        <v>1.0012799999999999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207.40159999999997</v>
      </c>
      <c r="BN132" s="67">
        <f>IFERROR(Y132*I132,"0")</f>
        <v>207.40159999999997</v>
      </c>
      <c r="BO132" s="67">
        <f>IFERROR(X132/J132,"0")</f>
        <v>0.8</v>
      </c>
      <c r="BP132" s="67">
        <f>IFERROR(Y132/J132,"0")</f>
        <v>0.8</v>
      </c>
    </row>
    <row r="133" spans="1:68" x14ac:dyDescent="0.2">
      <c r="A133" s="367"/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8"/>
      <c r="P133" s="360" t="s">
        <v>72</v>
      </c>
      <c r="Q133" s="361"/>
      <c r="R133" s="361"/>
      <c r="S133" s="361"/>
      <c r="T133" s="361"/>
      <c r="U133" s="361"/>
      <c r="V133" s="362"/>
      <c r="W133" s="37" t="s">
        <v>69</v>
      </c>
      <c r="X133" s="348">
        <f>IFERROR(SUM(X131:X132),"0")</f>
        <v>126</v>
      </c>
      <c r="Y133" s="348">
        <f>IFERROR(SUM(Y131:Y132),"0")</f>
        <v>126</v>
      </c>
      <c r="Z133" s="348">
        <f>IFERROR(IF(Z131="",0,Z131),"0")+IFERROR(IF(Z132="",0,Z132),"0")</f>
        <v>2.2528800000000002</v>
      </c>
      <c r="AA133" s="349"/>
      <c r="AB133" s="349"/>
      <c r="AC133" s="349"/>
    </row>
    <row r="134" spans="1:68" x14ac:dyDescent="0.2">
      <c r="A134" s="364"/>
      <c r="B134" s="364"/>
      <c r="C134" s="364"/>
      <c r="D134" s="364"/>
      <c r="E134" s="364"/>
      <c r="F134" s="364"/>
      <c r="G134" s="364"/>
      <c r="H134" s="364"/>
      <c r="I134" s="364"/>
      <c r="J134" s="364"/>
      <c r="K134" s="364"/>
      <c r="L134" s="364"/>
      <c r="M134" s="364"/>
      <c r="N134" s="364"/>
      <c r="O134" s="368"/>
      <c r="P134" s="360" t="s">
        <v>72</v>
      </c>
      <c r="Q134" s="361"/>
      <c r="R134" s="361"/>
      <c r="S134" s="361"/>
      <c r="T134" s="361"/>
      <c r="U134" s="361"/>
      <c r="V134" s="362"/>
      <c r="W134" s="37" t="s">
        <v>73</v>
      </c>
      <c r="X134" s="348">
        <f>IFERROR(SUMPRODUCT(X131:X132*H131:H132),"0")</f>
        <v>378</v>
      </c>
      <c r="Y134" s="348">
        <f>IFERROR(SUMPRODUCT(Y131:Y132*H131:H132),"0")</f>
        <v>378</v>
      </c>
      <c r="Z134" s="37"/>
      <c r="AA134" s="349"/>
      <c r="AB134" s="349"/>
      <c r="AC134" s="349"/>
    </row>
    <row r="135" spans="1:68" ht="16.5" customHeight="1" x14ac:dyDescent="0.25">
      <c r="A135" s="395" t="s">
        <v>221</v>
      </c>
      <c r="B135" s="364"/>
      <c r="C135" s="364"/>
      <c r="D135" s="364"/>
      <c r="E135" s="364"/>
      <c r="F135" s="364"/>
      <c r="G135" s="364"/>
      <c r="H135" s="364"/>
      <c r="I135" s="364"/>
      <c r="J135" s="364"/>
      <c r="K135" s="364"/>
      <c r="L135" s="364"/>
      <c r="M135" s="364"/>
      <c r="N135" s="364"/>
      <c r="O135" s="364"/>
      <c r="P135" s="364"/>
      <c r="Q135" s="364"/>
      <c r="R135" s="364"/>
      <c r="S135" s="364"/>
      <c r="T135" s="364"/>
      <c r="U135" s="364"/>
      <c r="V135" s="364"/>
      <c r="W135" s="364"/>
      <c r="X135" s="364"/>
      <c r="Y135" s="364"/>
      <c r="Z135" s="364"/>
      <c r="AA135" s="341"/>
      <c r="AB135" s="341"/>
      <c r="AC135" s="341"/>
    </row>
    <row r="136" spans="1:68" ht="14.25" customHeight="1" x14ac:dyDescent="0.25">
      <c r="A136" s="363" t="s">
        <v>132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364"/>
      <c r="Z136" s="364"/>
      <c r="AA136" s="342"/>
      <c r="AB136" s="342"/>
      <c r="AC136" s="342"/>
    </row>
    <row r="137" spans="1:68" ht="27" customHeight="1" x14ac:dyDescent="0.25">
      <c r="A137" s="54" t="s">
        <v>222</v>
      </c>
      <c r="B137" s="54" t="s">
        <v>223</v>
      </c>
      <c r="C137" s="31">
        <v>4301135291</v>
      </c>
      <c r="D137" s="356">
        <v>4607111036414</v>
      </c>
      <c r="E137" s="357"/>
      <c r="F137" s="345">
        <v>0.25</v>
      </c>
      <c r="G137" s="32">
        <v>12</v>
      </c>
      <c r="H137" s="345">
        <v>3</v>
      </c>
      <c r="I137" s="345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5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51"/>
      <c r="R137" s="351"/>
      <c r="S137" s="351"/>
      <c r="T137" s="352"/>
      <c r="U137" s="34"/>
      <c r="V137" s="34"/>
      <c r="W137" s="35" t="s">
        <v>69</v>
      </c>
      <c r="X137" s="346">
        <v>0</v>
      </c>
      <c r="Y137" s="347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224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225</v>
      </c>
      <c r="B138" s="54" t="s">
        <v>226</v>
      </c>
      <c r="C138" s="31">
        <v>4301135311</v>
      </c>
      <c r="D138" s="356">
        <v>4607111039095</v>
      </c>
      <c r="E138" s="357"/>
      <c r="F138" s="345">
        <v>0.25</v>
      </c>
      <c r="G138" s="32">
        <v>12</v>
      </c>
      <c r="H138" s="345">
        <v>3</v>
      </c>
      <c r="I138" s="345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51"/>
      <c r="R138" s="351"/>
      <c r="S138" s="351"/>
      <c r="T138" s="352"/>
      <c r="U138" s="34"/>
      <c r="V138" s="34"/>
      <c r="W138" s="35" t="s">
        <v>69</v>
      </c>
      <c r="X138" s="346">
        <v>28</v>
      </c>
      <c r="Y138" s="347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6" t="s">
        <v>227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104.944</v>
      </c>
      <c r="BN138" s="67">
        <f>IFERROR(Y138*I138,"0")</f>
        <v>104.944</v>
      </c>
      <c r="BO138" s="67">
        <f>IFERROR(X138/J138,"0")</f>
        <v>0.4</v>
      </c>
      <c r="BP138" s="67">
        <f>IFERROR(Y138/J138,"0")</f>
        <v>0.4</v>
      </c>
    </row>
    <row r="139" spans="1:68" ht="16.5" customHeight="1" x14ac:dyDescent="0.25">
      <c r="A139" s="54" t="s">
        <v>228</v>
      </c>
      <c r="B139" s="54" t="s">
        <v>229</v>
      </c>
      <c r="C139" s="31">
        <v>4301135534</v>
      </c>
      <c r="D139" s="356">
        <v>4607111034199</v>
      </c>
      <c r="E139" s="357"/>
      <c r="F139" s="345">
        <v>0.25</v>
      </c>
      <c r="G139" s="32">
        <v>12</v>
      </c>
      <c r="H139" s="345">
        <v>3</v>
      </c>
      <c r="I139" s="345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51"/>
      <c r="R139" s="351"/>
      <c r="S139" s="351"/>
      <c r="T139" s="352"/>
      <c r="U139" s="34"/>
      <c r="V139" s="34"/>
      <c r="W139" s="35" t="s">
        <v>69</v>
      </c>
      <c r="X139" s="346">
        <v>56</v>
      </c>
      <c r="Y139" s="347">
        <f>IFERROR(IF(X139="","",X139),"")</f>
        <v>56</v>
      </c>
      <c r="Z139" s="36">
        <f>IFERROR(IF(X139="","",X139*0.01788),"")</f>
        <v>1.0012799999999999</v>
      </c>
      <c r="AA139" s="56"/>
      <c r="AB139" s="57"/>
      <c r="AC139" s="178" t="s">
        <v>230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207.40159999999997</v>
      </c>
      <c r="BN139" s="67">
        <f>IFERROR(Y139*I139,"0")</f>
        <v>207.40159999999997</v>
      </c>
      <c r="BO139" s="67">
        <f>IFERROR(X139/J139,"0")</f>
        <v>0.8</v>
      </c>
      <c r="BP139" s="67">
        <f>IFERROR(Y139/J139,"0")</f>
        <v>0.8</v>
      </c>
    </row>
    <row r="140" spans="1:68" x14ac:dyDescent="0.2">
      <c r="A140" s="367"/>
      <c r="B140" s="364"/>
      <c r="C140" s="364"/>
      <c r="D140" s="364"/>
      <c r="E140" s="364"/>
      <c r="F140" s="364"/>
      <c r="G140" s="364"/>
      <c r="H140" s="364"/>
      <c r="I140" s="364"/>
      <c r="J140" s="364"/>
      <c r="K140" s="364"/>
      <c r="L140" s="364"/>
      <c r="M140" s="364"/>
      <c r="N140" s="364"/>
      <c r="O140" s="368"/>
      <c r="P140" s="360" t="s">
        <v>72</v>
      </c>
      <c r="Q140" s="361"/>
      <c r="R140" s="361"/>
      <c r="S140" s="361"/>
      <c r="T140" s="361"/>
      <c r="U140" s="361"/>
      <c r="V140" s="362"/>
      <c r="W140" s="37" t="s">
        <v>69</v>
      </c>
      <c r="X140" s="348">
        <f>IFERROR(SUM(X137:X139),"0")</f>
        <v>84</v>
      </c>
      <c r="Y140" s="348">
        <f>IFERROR(SUM(Y137:Y139),"0")</f>
        <v>84</v>
      </c>
      <c r="Z140" s="348">
        <f>IFERROR(IF(Z137="",0,Z137),"0")+IFERROR(IF(Z138="",0,Z138),"0")+IFERROR(IF(Z139="",0,Z139),"0")</f>
        <v>1.5019199999999999</v>
      </c>
      <c r="AA140" s="349"/>
      <c r="AB140" s="349"/>
      <c r="AC140" s="349"/>
    </row>
    <row r="141" spans="1:68" x14ac:dyDescent="0.2">
      <c r="A141" s="364"/>
      <c r="B141" s="364"/>
      <c r="C141" s="364"/>
      <c r="D141" s="364"/>
      <c r="E141" s="364"/>
      <c r="F141" s="364"/>
      <c r="G141" s="364"/>
      <c r="H141" s="364"/>
      <c r="I141" s="364"/>
      <c r="J141" s="364"/>
      <c r="K141" s="364"/>
      <c r="L141" s="364"/>
      <c r="M141" s="364"/>
      <c r="N141" s="364"/>
      <c r="O141" s="368"/>
      <c r="P141" s="360" t="s">
        <v>72</v>
      </c>
      <c r="Q141" s="361"/>
      <c r="R141" s="361"/>
      <c r="S141" s="361"/>
      <c r="T141" s="361"/>
      <c r="U141" s="361"/>
      <c r="V141" s="362"/>
      <c r="W141" s="37" t="s">
        <v>73</v>
      </c>
      <c r="X141" s="348">
        <f>IFERROR(SUMPRODUCT(X137:X139*H137:H139),"0")</f>
        <v>252</v>
      </c>
      <c r="Y141" s="348">
        <f>IFERROR(SUMPRODUCT(Y137:Y139*H137:H139),"0")</f>
        <v>252</v>
      </c>
      <c r="Z141" s="37"/>
      <c r="AA141" s="349"/>
      <c r="AB141" s="349"/>
      <c r="AC141" s="349"/>
    </row>
    <row r="142" spans="1:68" ht="16.5" customHeight="1" x14ac:dyDescent="0.25">
      <c r="A142" s="395" t="s">
        <v>231</v>
      </c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4"/>
      <c r="P142" s="364"/>
      <c r="Q142" s="364"/>
      <c r="R142" s="364"/>
      <c r="S142" s="364"/>
      <c r="T142" s="364"/>
      <c r="U142" s="364"/>
      <c r="V142" s="364"/>
      <c r="W142" s="364"/>
      <c r="X142" s="364"/>
      <c r="Y142" s="364"/>
      <c r="Z142" s="364"/>
      <c r="AA142" s="341"/>
      <c r="AB142" s="341"/>
      <c r="AC142" s="341"/>
    </row>
    <row r="143" spans="1:68" ht="14.25" customHeight="1" x14ac:dyDescent="0.25">
      <c r="A143" s="363" t="s">
        <v>132</v>
      </c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4"/>
      <c r="P143" s="364"/>
      <c r="Q143" s="364"/>
      <c r="R143" s="364"/>
      <c r="S143" s="364"/>
      <c r="T143" s="364"/>
      <c r="U143" s="364"/>
      <c r="V143" s="364"/>
      <c r="W143" s="364"/>
      <c r="X143" s="364"/>
      <c r="Y143" s="364"/>
      <c r="Z143" s="364"/>
      <c r="AA143" s="342"/>
      <c r="AB143" s="342"/>
      <c r="AC143" s="342"/>
    </row>
    <row r="144" spans="1:68" ht="27" customHeight="1" x14ac:dyDescent="0.25">
      <c r="A144" s="54" t="s">
        <v>232</v>
      </c>
      <c r="B144" s="54" t="s">
        <v>233</v>
      </c>
      <c r="C144" s="31">
        <v>4301135601</v>
      </c>
      <c r="D144" s="356">
        <v>4607111034380</v>
      </c>
      <c r="E144" s="357"/>
      <c r="F144" s="345">
        <v>0.25</v>
      </c>
      <c r="G144" s="32">
        <v>12</v>
      </c>
      <c r="H144" s="345">
        <v>3</v>
      </c>
      <c r="I144" s="345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58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51"/>
      <c r="R144" s="351"/>
      <c r="S144" s="351"/>
      <c r="T144" s="352"/>
      <c r="U144" s="34"/>
      <c r="V144" s="34"/>
      <c r="W144" s="35" t="s">
        <v>69</v>
      </c>
      <c r="X144" s="346">
        <v>0</v>
      </c>
      <c r="Y144" s="347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218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234</v>
      </c>
      <c r="B145" s="54" t="s">
        <v>235</v>
      </c>
      <c r="C145" s="31">
        <v>4301135275</v>
      </c>
      <c r="D145" s="356">
        <v>4607111034380</v>
      </c>
      <c r="E145" s="357"/>
      <c r="F145" s="345">
        <v>0.25</v>
      </c>
      <c r="G145" s="32">
        <v>12</v>
      </c>
      <c r="H145" s="345">
        <v>3</v>
      </c>
      <c r="I145" s="345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51"/>
      <c r="R145" s="351"/>
      <c r="S145" s="351"/>
      <c r="T145" s="352"/>
      <c r="U145" s="34"/>
      <c r="V145" s="34"/>
      <c r="W145" s="35" t="s">
        <v>69</v>
      </c>
      <c r="X145" s="346">
        <v>0</v>
      </c>
      <c r="Y145" s="347">
        <f>IFERROR(IF(X145="","",X145),"")</f>
        <v>0</v>
      </c>
      <c r="Z145" s="36">
        <f>IFERROR(IF(X145="","",X145*0.01788),"")</f>
        <v>0</v>
      </c>
      <c r="AA145" s="56"/>
      <c r="AB145" s="57"/>
      <c r="AC145" s="182" t="s">
        <v>236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customHeight="1" x14ac:dyDescent="0.25">
      <c r="A146" s="54" t="s">
        <v>237</v>
      </c>
      <c r="B146" s="54" t="s">
        <v>238</v>
      </c>
      <c r="C146" s="31">
        <v>4301135777</v>
      </c>
      <c r="D146" s="356">
        <v>4620207490914</v>
      </c>
      <c r="E146" s="357"/>
      <c r="F146" s="345">
        <v>0.2</v>
      </c>
      <c r="G146" s="32">
        <v>12</v>
      </c>
      <c r="H146" s="345">
        <v>2.4</v>
      </c>
      <c r="I146" s="345">
        <v>2.68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3" t="s">
        <v>239</v>
      </c>
      <c r="Q146" s="351"/>
      <c r="R146" s="351"/>
      <c r="S146" s="351"/>
      <c r="T146" s="352"/>
      <c r="U146" s="34"/>
      <c r="V146" s="34"/>
      <c r="W146" s="35" t="s">
        <v>69</v>
      </c>
      <c r="X146" s="346">
        <v>0</v>
      </c>
      <c r="Y146" s="347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218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240</v>
      </c>
      <c r="B147" s="54" t="s">
        <v>241</v>
      </c>
      <c r="C147" s="31">
        <v>4301135277</v>
      </c>
      <c r="D147" s="356">
        <v>4607111034397</v>
      </c>
      <c r="E147" s="357"/>
      <c r="F147" s="345">
        <v>0.25</v>
      </c>
      <c r="G147" s="32">
        <v>12</v>
      </c>
      <c r="H147" s="345">
        <v>3</v>
      </c>
      <c r="I147" s="345">
        <v>3.28</v>
      </c>
      <c r="J147" s="32">
        <v>70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3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7" s="351"/>
      <c r="R147" s="351"/>
      <c r="S147" s="351"/>
      <c r="T147" s="352"/>
      <c r="U147" s="34"/>
      <c r="V147" s="34"/>
      <c r="W147" s="35" t="s">
        <v>69</v>
      </c>
      <c r="X147" s="346">
        <v>28</v>
      </c>
      <c r="Y147" s="347">
        <f>IFERROR(IF(X147="","",X147),"")</f>
        <v>28</v>
      </c>
      <c r="Z147" s="36">
        <f>IFERROR(IF(X147="","",X147*0.01788),"")</f>
        <v>0.50063999999999997</v>
      </c>
      <c r="AA147" s="56"/>
      <c r="AB147" s="57"/>
      <c r="AC147" s="186" t="s">
        <v>218</v>
      </c>
      <c r="AG147" s="67"/>
      <c r="AJ147" s="71" t="s">
        <v>71</v>
      </c>
      <c r="AK147" s="71">
        <v>1</v>
      </c>
      <c r="BB147" s="187" t="s">
        <v>81</v>
      </c>
      <c r="BM147" s="67">
        <f>IFERROR(X147*I147,"0")</f>
        <v>91.839999999999989</v>
      </c>
      <c r="BN147" s="67">
        <f>IFERROR(Y147*I147,"0")</f>
        <v>91.839999999999989</v>
      </c>
      <c r="BO147" s="67">
        <f>IFERROR(X147/J147,"0")</f>
        <v>0.4</v>
      </c>
      <c r="BP147" s="67">
        <f>IFERROR(Y147/J147,"0")</f>
        <v>0.4</v>
      </c>
    </row>
    <row r="148" spans="1:68" ht="27" customHeight="1" x14ac:dyDescent="0.25">
      <c r="A148" s="54" t="s">
        <v>242</v>
      </c>
      <c r="B148" s="54" t="s">
        <v>243</v>
      </c>
      <c r="C148" s="31">
        <v>4301135778</v>
      </c>
      <c r="D148" s="356">
        <v>4620207490853</v>
      </c>
      <c r="E148" s="357"/>
      <c r="F148" s="345">
        <v>0.2</v>
      </c>
      <c r="G148" s="32">
        <v>12</v>
      </c>
      <c r="H148" s="345">
        <v>2.4</v>
      </c>
      <c r="I148" s="345">
        <v>2.68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13" t="s">
        <v>244</v>
      </c>
      <c r="Q148" s="351"/>
      <c r="R148" s="351"/>
      <c r="S148" s="351"/>
      <c r="T148" s="352"/>
      <c r="U148" s="34"/>
      <c r="V148" s="34"/>
      <c r="W148" s="35" t="s">
        <v>69</v>
      </c>
      <c r="X148" s="346">
        <v>0</v>
      </c>
      <c r="Y148" s="347">
        <f>IFERROR(IF(X148="","",X148),"")</f>
        <v>0</v>
      </c>
      <c r="Z148" s="36">
        <f>IFERROR(IF(X148="","",X148*0.01788),"")</f>
        <v>0</v>
      </c>
      <c r="AA148" s="56"/>
      <c r="AB148" s="57"/>
      <c r="AC148" s="188" t="s">
        <v>218</v>
      </c>
      <c r="AG148" s="67"/>
      <c r="AJ148" s="71" t="s">
        <v>71</v>
      </c>
      <c r="AK148" s="71">
        <v>1</v>
      </c>
      <c r="BB148" s="189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7"/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8"/>
      <c r="P149" s="360" t="s">
        <v>72</v>
      </c>
      <c r="Q149" s="361"/>
      <c r="R149" s="361"/>
      <c r="S149" s="361"/>
      <c r="T149" s="361"/>
      <c r="U149" s="361"/>
      <c r="V149" s="362"/>
      <c r="W149" s="37" t="s">
        <v>69</v>
      </c>
      <c r="X149" s="348">
        <f>IFERROR(SUM(X144:X148),"0")</f>
        <v>28</v>
      </c>
      <c r="Y149" s="348">
        <f>IFERROR(SUM(Y144:Y148),"0")</f>
        <v>28</v>
      </c>
      <c r="Z149" s="348">
        <f>IFERROR(IF(Z144="",0,Z144),"0")+IFERROR(IF(Z145="",0,Z145),"0")+IFERROR(IF(Z146="",0,Z146),"0")+IFERROR(IF(Z147="",0,Z147),"0")+IFERROR(IF(Z148="",0,Z148),"0")</f>
        <v>0.50063999999999997</v>
      </c>
      <c r="AA149" s="349"/>
      <c r="AB149" s="349"/>
      <c r="AC149" s="349"/>
    </row>
    <row r="150" spans="1:68" x14ac:dyDescent="0.2">
      <c r="A150" s="364"/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8"/>
      <c r="P150" s="360" t="s">
        <v>72</v>
      </c>
      <c r="Q150" s="361"/>
      <c r="R150" s="361"/>
      <c r="S150" s="361"/>
      <c r="T150" s="361"/>
      <c r="U150" s="361"/>
      <c r="V150" s="362"/>
      <c r="W150" s="37" t="s">
        <v>73</v>
      </c>
      <c r="X150" s="348">
        <f>IFERROR(SUMPRODUCT(X144:X148*H144:H148),"0")</f>
        <v>84</v>
      </c>
      <c r="Y150" s="348">
        <f>IFERROR(SUMPRODUCT(Y144:Y148*H144:H148),"0")</f>
        <v>84</v>
      </c>
      <c r="Z150" s="37"/>
      <c r="AA150" s="349"/>
      <c r="AB150" s="349"/>
      <c r="AC150" s="349"/>
    </row>
    <row r="151" spans="1:68" ht="16.5" customHeight="1" x14ac:dyDescent="0.25">
      <c r="A151" s="395" t="s">
        <v>245</v>
      </c>
      <c r="B151" s="364"/>
      <c r="C151" s="364"/>
      <c r="D151" s="364"/>
      <c r="E151" s="364"/>
      <c r="F151" s="364"/>
      <c r="G151" s="364"/>
      <c r="H151" s="364"/>
      <c r="I151" s="364"/>
      <c r="J151" s="364"/>
      <c r="K151" s="364"/>
      <c r="L151" s="364"/>
      <c r="M151" s="364"/>
      <c r="N151" s="364"/>
      <c r="O151" s="364"/>
      <c r="P151" s="364"/>
      <c r="Q151" s="364"/>
      <c r="R151" s="364"/>
      <c r="S151" s="364"/>
      <c r="T151" s="364"/>
      <c r="U151" s="364"/>
      <c r="V151" s="364"/>
      <c r="W151" s="364"/>
      <c r="X151" s="364"/>
      <c r="Y151" s="364"/>
      <c r="Z151" s="364"/>
      <c r="AA151" s="341"/>
      <c r="AB151" s="341"/>
      <c r="AC151" s="341"/>
    </row>
    <row r="152" spans="1:68" ht="14.25" customHeight="1" x14ac:dyDescent="0.25">
      <c r="A152" s="363" t="s">
        <v>132</v>
      </c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4"/>
      <c r="P152" s="364"/>
      <c r="Q152" s="364"/>
      <c r="R152" s="364"/>
      <c r="S152" s="364"/>
      <c r="T152" s="364"/>
      <c r="U152" s="364"/>
      <c r="V152" s="364"/>
      <c r="W152" s="364"/>
      <c r="X152" s="364"/>
      <c r="Y152" s="364"/>
      <c r="Z152" s="364"/>
      <c r="AA152" s="342"/>
      <c r="AB152" s="342"/>
      <c r="AC152" s="342"/>
    </row>
    <row r="153" spans="1:68" ht="27" customHeight="1" x14ac:dyDescent="0.25">
      <c r="A153" s="54" t="s">
        <v>246</v>
      </c>
      <c r="B153" s="54" t="s">
        <v>247</v>
      </c>
      <c r="C153" s="31">
        <v>4301135570</v>
      </c>
      <c r="D153" s="356">
        <v>4607111035806</v>
      </c>
      <c r="E153" s="357"/>
      <c r="F153" s="345">
        <v>0.25</v>
      </c>
      <c r="G153" s="32">
        <v>12</v>
      </c>
      <c r="H153" s="345">
        <v>3</v>
      </c>
      <c r="I153" s="345">
        <v>3.7035999999999998</v>
      </c>
      <c r="J153" s="32">
        <v>70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8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3" s="351"/>
      <c r="R153" s="351"/>
      <c r="S153" s="351"/>
      <c r="T153" s="352"/>
      <c r="U153" s="34"/>
      <c r="V153" s="34"/>
      <c r="W153" s="35" t="s">
        <v>69</v>
      </c>
      <c r="X153" s="346">
        <v>14</v>
      </c>
      <c r="Y153" s="347">
        <f>IFERROR(IF(X153="","",X153),"")</f>
        <v>14</v>
      </c>
      <c r="Z153" s="36">
        <f>IFERROR(IF(X153="","",X153*0.01788),"")</f>
        <v>0.25031999999999999</v>
      </c>
      <c r="AA153" s="56"/>
      <c r="AB153" s="57"/>
      <c r="AC153" s="190" t="s">
        <v>248</v>
      </c>
      <c r="AG153" s="67"/>
      <c r="AJ153" s="71" t="s">
        <v>71</v>
      </c>
      <c r="AK153" s="71">
        <v>1</v>
      </c>
      <c r="BB153" s="191" t="s">
        <v>81</v>
      </c>
      <c r="BM153" s="67">
        <f>IFERROR(X153*I153,"0")</f>
        <v>51.850399999999993</v>
      </c>
      <c r="BN153" s="67">
        <f>IFERROR(Y153*I153,"0")</f>
        <v>51.850399999999993</v>
      </c>
      <c r="BO153" s="67">
        <f>IFERROR(X153/J153,"0")</f>
        <v>0.2</v>
      </c>
      <c r="BP153" s="67">
        <f>IFERROR(Y153/J153,"0")</f>
        <v>0.2</v>
      </c>
    </row>
    <row r="154" spans="1:68" x14ac:dyDescent="0.2">
      <c r="A154" s="367"/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8"/>
      <c r="P154" s="360" t="s">
        <v>72</v>
      </c>
      <c r="Q154" s="361"/>
      <c r="R154" s="361"/>
      <c r="S154" s="361"/>
      <c r="T154" s="361"/>
      <c r="U154" s="361"/>
      <c r="V154" s="362"/>
      <c r="W154" s="37" t="s">
        <v>69</v>
      </c>
      <c r="X154" s="348">
        <f>IFERROR(SUM(X153:X153),"0")</f>
        <v>14</v>
      </c>
      <c r="Y154" s="348">
        <f>IFERROR(SUM(Y153:Y153),"0")</f>
        <v>14</v>
      </c>
      <c r="Z154" s="348">
        <f>IFERROR(IF(Z153="",0,Z153),"0")</f>
        <v>0.25031999999999999</v>
      </c>
      <c r="AA154" s="349"/>
      <c r="AB154" s="349"/>
      <c r="AC154" s="349"/>
    </row>
    <row r="155" spans="1:68" x14ac:dyDescent="0.2">
      <c r="A155" s="364"/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8"/>
      <c r="P155" s="360" t="s">
        <v>72</v>
      </c>
      <c r="Q155" s="361"/>
      <c r="R155" s="361"/>
      <c r="S155" s="361"/>
      <c r="T155" s="361"/>
      <c r="U155" s="361"/>
      <c r="V155" s="362"/>
      <c r="W155" s="37" t="s">
        <v>73</v>
      </c>
      <c r="X155" s="348">
        <f>IFERROR(SUMPRODUCT(X153:X153*H153:H153),"0")</f>
        <v>42</v>
      </c>
      <c r="Y155" s="348">
        <f>IFERROR(SUMPRODUCT(Y153:Y153*H153:H153),"0")</f>
        <v>42</v>
      </c>
      <c r="Z155" s="37"/>
      <c r="AA155" s="349"/>
      <c r="AB155" s="349"/>
      <c r="AC155" s="349"/>
    </row>
    <row r="156" spans="1:68" ht="16.5" customHeight="1" x14ac:dyDescent="0.25">
      <c r="A156" s="395" t="s">
        <v>249</v>
      </c>
      <c r="B156" s="364"/>
      <c r="C156" s="364"/>
      <c r="D156" s="364"/>
      <c r="E156" s="364"/>
      <c r="F156" s="364"/>
      <c r="G156" s="364"/>
      <c r="H156" s="364"/>
      <c r="I156" s="364"/>
      <c r="J156" s="364"/>
      <c r="K156" s="364"/>
      <c r="L156" s="364"/>
      <c r="M156" s="364"/>
      <c r="N156" s="364"/>
      <c r="O156" s="364"/>
      <c r="P156" s="364"/>
      <c r="Q156" s="364"/>
      <c r="R156" s="364"/>
      <c r="S156" s="364"/>
      <c r="T156" s="364"/>
      <c r="U156" s="364"/>
      <c r="V156" s="364"/>
      <c r="W156" s="364"/>
      <c r="X156" s="364"/>
      <c r="Y156" s="364"/>
      <c r="Z156" s="364"/>
      <c r="AA156" s="341"/>
      <c r="AB156" s="341"/>
      <c r="AC156" s="341"/>
    </row>
    <row r="157" spans="1:68" ht="14.25" customHeight="1" x14ac:dyDescent="0.25">
      <c r="A157" s="363" t="s">
        <v>132</v>
      </c>
      <c r="B157" s="364"/>
      <c r="C157" s="364"/>
      <c r="D157" s="364"/>
      <c r="E157" s="364"/>
      <c r="F157" s="364"/>
      <c r="G157" s="364"/>
      <c r="H157" s="364"/>
      <c r="I157" s="364"/>
      <c r="J157" s="364"/>
      <c r="K157" s="364"/>
      <c r="L157" s="364"/>
      <c r="M157" s="364"/>
      <c r="N157" s="364"/>
      <c r="O157" s="364"/>
      <c r="P157" s="364"/>
      <c r="Q157" s="364"/>
      <c r="R157" s="364"/>
      <c r="S157" s="364"/>
      <c r="T157" s="364"/>
      <c r="U157" s="364"/>
      <c r="V157" s="364"/>
      <c r="W157" s="364"/>
      <c r="X157" s="364"/>
      <c r="Y157" s="364"/>
      <c r="Z157" s="364"/>
      <c r="AA157" s="342"/>
      <c r="AB157" s="342"/>
      <c r="AC157" s="342"/>
    </row>
    <row r="158" spans="1:68" ht="16.5" customHeight="1" x14ac:dyDescent="0.25">
      <c r="A158" s="54" t="s">
        <v>250</v>
      </c>
      <c r="B158" s="54" t="s">
        <v>251</v>
      </c>
      <c r="C158" s="31">
        <v>4301135596</v>
      </c>
      <c r="D158" s="356">
        <v>4607111039613</v>
      </c>
      <c r="E158" s="357"/>
      <c r="F158" s="345">
        <v>0.09</v>
      </c>
      <c r="G158" s="32">
        <v>30</v>
      </c>
      <c r="H158" s="345">
        <v>2.7</v>
      </c>
      <c r="I158" s="345">
        <v>3.09</v>
      </c>
      <c r="J158" s="32">
        <v>126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40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8" s="351"/>
      <c r="R158" s="351"/>
      <c r="S158" s="351"/>
      <c r="T158" s="352"/>
      <c r="U158" s="34"/>
      <c r="V158" s="34"/>
      <c r="W158" s="35" t="s">
        <v>69</v>
      </c>
      <c r="X158" s="346">
        <v>0</v>
      </c>
      <c r="Y158" s="347">
        <f>IFERROR(IF(X158="","",X158),"")</f>
        <v>0</v>
      </c>
      <c r="Z158" s="36">
        <f>IFERROR(IF(X158="","",X158*0.00936),"")</f>
        <v>0</v>
      </c>
      <c r="AA158" s="56"/>
      <c r="AB158" s="57"/>
      <c r="AC158" s="192" t="s">
        <v>227</v>
      </c>
      <c r="AG158" s="67"/>
      <c r="AJ158" s="71" t="s">
        <v>71</v>
      </c>
      <c r="AK158" s="71">
        <v>1</v>
      </c>
      <c r="BB158" s="193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67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8"/>
      <c r="P159" s="360" t="s">
        <v>72</v>
      </c>
      <c r="Q159" s="361"/>
      <c r="R159" s="361"/>
      <c r="S159" s="361"/>
      <c r="T159" s="361"/>
      <c r="U159" s="361"/>
      <c r="V159" s="362"/>
      <c r="W159" s="37" t="s">
        <v>69</v>
      </c>
      <c r="X159" s="348">
        <f>IFERROR(SUM(X158:X158),"0")</f>
        <v>0</v>
      </c>
      <c r="Y159" s="348">
        <f>IFERROR(SUM(Y158:Y158),"0")</f>
        <v>0</v>
      </c>
      <c r="Z159" s="348">
        <f>IFERROR(IF(Z158="",0,Z158),"0")</f>
        <v>0</v>
      </c>
      <c r="AA159" s="349"/>
      <c r="AB159" s="349"/>
      <c r="AC159" s="349"/>
    </row>
    <row r="160" spans="1:68" x14ac:dyDescent="0.2">
      <c r="A160" s="364"/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8"/>
      <c r="P160" s="360" t="s">
        <v>72</v>
      </c>
      <c r="Q160" s="361"/>
      <c r="R160" s="361"/>
      <c r="S160" s="361"/>
      <c r="T160" s="361"/>
      <c r="U160" s="361"/>
      <c r="V160" s="362"/>
      <c r="W160" s="37" t="s">
        <v>73</v>
      </c>
      <c r="X160" s="348">
        <f>IFERROR(SUMPRODUCT(X158:X158*H158:H158),"0")</f>
        <v>0</v>
      </c>
      <c r="Y160" s="348">
        <f>IFERROR(SUMPRODUCT(Y158:Y158*H158:H158),"0")</f>
        <v>0</v>
      </c>
      <c r="Z160" s="37"/>
      <c r="AA160" s="349"/>
      <c r="AB160" s="349"/>
      <c r="AC160" s="349"/>
    </row>
    <row r="161" spans="1:68" ht="16.5" customHeight="1" x14ac:dyDescent="0.25">
      <c r="A161" s="395" t="s">
        <v>252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1"/>
      <c r="AB161" s="341"/>
      <c r="AC161" s="341"/>
    </row>
    <row r="162" spans="1:68" ht="14.25" customHeight="1" x14ac:dyDescent="0.25">
      <c r="A162" s="363" t="s">
        <v>253</v>
      </c>
      <c r="B162" s="364"/>
      <c r="C162" s="364"/>
      <c r="D162" s="364"/>
      <c r="E162" s="364"/>
      <c r="F162" s="364"/>
      <c r="G162" s="364"/>
      <c r="H162" s="364"/>
      <c r="I162" s="364"/>
      <c r="J162" s="364"/>
      <c r="K162" s="364"/>
      <c r="L162" s="364"/>
      <c r="M162" s="364"/>
      <c r="N162" s="364"/>
      <c r="O162" s="364"/>
      <c r="P162" s="364"/>
      <c r="Q162" s="364"/>
      <c r="R162" s="364"/>
      <c r="S162" s="364"/>
      <c r="T162" s="364"/>
      <c r="U162" s="364"/>
      <c r="V162" s="364"/>
      <c r="W162" s="364"/>
      <c r="X162" s="364"/>
      <c r="Y162" s="364"/>
      <c r="Z162" s="364"/>
      <c r="AA162" s="342"/>
      <c r="AB162" s="342"/>
      <c r="AC162" s="342"/>
    </row>
    <row r="163" spans="1:68" ht="27" customHeight="1" x14ac:dyDescent="0.25">
      <c r="A163" s="54" t="s">
        <v>254</v>
      </c>
      <c r="B163" s="54" t="s">
        <v>255</v>
      </c>
      <c r="C163" s="31">
        <v>4301135540</v>
      </c>
      <c r="D163" s="356">
        <v>4607111035646</v>
      </c>
      <c r="E163" s="357"/>
      <c r="F163" s="345">
        <v>0.2</v>
      </c>
      <c r="G163" s="32">
        <v>8</v>
      </c>
      <c r="H163" s="345">
        <v>1.6</v>
      </c>
      <c r="I163" s="345">
        <v>2.12</v>
      </c>
      <c r="J163" s="32">
        <v>72</v>
      </c>
      <c r="K163" s="32" t="s">
        <v>256</v>
      </c>
      <c r="L163" s="32" t="s">
        <v>67</v>
      </c>
      <c r="M163" s="33" t="s">
        <v>68</v>
      </c>
      <c r="N163" s="33"/>
      <c r="O163" s="32">
        <v>180</v>
      </c>
      <c r="P163" s="46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3" s="351"/>
      <c r="R163" s="351"/>
      <c r="S163" s="351"/>
      <c r="T163" s="352"/>
      <c r="U163" s="34"/>
      <c r="V163" s="34"/>
      <c r="W163" s="35" t="s">
        <v>69</v>
      </c>
      <c r="X163" s="346">
        <v>0</v>
      </c>
      <c r="Y163" s="347">
        <f>IFERROR(IF(X163="","",X163),"")</f>
        <v>0</v>
      </c>
      <c r="Z163" s="36">
        <f>IFERROR(IF(X163="","",X163*0.01157),"")</f>
        <v>0</v>
      </c>
      <c r="AA163" s="56"/>
      <c r="AB163" s="57"/>
      <c r="AC163" s="194" t="s">
        <v>257</v>
      </c>
      <c r="AG163" s="67"/>
      <c r="AJ163" s="71" t="s">
        <v>71</v>
      </c>
      <c r="AK163" s="71">
        <v>1</v>
      </c>
      <c r="BB163" s="195" t="s">
        <v>81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67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8"/>
      <c r="P164" s="360" t="s">
        <v>72</v>
      </c>
      <c r="Q164" s="361"/>
      <c r="R164" s="361"/>
      <c r="S164" s="361"/>
      <c r="T164" s="361"/>
      <c r="U164" s="361"/>
      <c r="V164" s="362"/>
      <c r="W164" s="37" t="s">
        <v>69</v>
      </c>
      <c r="X164" s="348">
        <f>IFERROR(SUM(X163:X163),"0")</f>
        <v>0</v>
      </c>
      <c r="Y164" s="348">
        <f>IFERROR(SUM(Y163:Y163),"0")</f>
        <v>0</v>
      </c>
      <c r="Z164" s="348">
        <f>IFERROR(IF(Z163="",0,Z163),"0")</f>
        <v>0</v>
      </c>
      <c r="AA164" s="349"/>
      <c r="AB164" s="349"/>
      <c r="AC164" s="349"/>
    </row>
    <row r="165" spans="1:68" x14ac:dyDescent="0.2">
      <c r="A165" s="364"/>
      <c r="B165" s="364"/>
      <c r="C165" s="364"/>
      <c r="D165" s="364"/>
      <c r="E165" s="364"/>
      <c r="F165" s="364"/>
      <c r="G165" s="364"/>
      <c r="H165" s="364"/>
      <c r="I165" s="364"/>
      <c r="J165" s="364"/>
      <c r="K165" s="364"/>
      <c r="L165" s="364"/>
      <c r="M165" s="364"/>
      <c r="N165" s="364"/>
      <c r="O165" s="368"/>
      <c r="P165" s="360" t="s">
        <v>72</v>
      </c>
      <c r="Q165" s="361"/>
      <c r="R165" s="361"/>
      <c r="S165" s="361"/>
      <c r="T165" s="361"/>
      <c r="U165" s="361"/>
      <c r="V165" s="362"/>
      <c r="W165" s="37" t="s">
        <v>73</v>
      </c>
      <c r="X165" s="348">
        <f>IFERROR(SUMPRODUCT(X163:X163*H163:H163),"0")</f>
        <v>0</v>
      </c>
      <c r="Y165" s="348">
        <f>IFERROR(SUMPRODUCT(Y163:Y163*H163:H163),"0")</f>
        <v>0</v>
      </c>
      <c r="Z165" s="37"/>
      <c r="AA165" s="349"/>
      <c r="AB165" s="349"/>
      <c r="AC165" s="349"/>
    </row>
    <row r="166" spans="1:68" ht="16.5" customHeight="1" x14ac:dyDescent="0.25">
      <c r="A166" s="395" t="s">
        <v>258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1"/>
      <c r="AB166" s="341"/>
      <c r="AC166" s="341"/>
    </row>
    <row r="167" spans="1:68" ht="14.25" customHeight="1" x14ac:dyDescent="0.25">
      <c r="A167" s="363" t="s">
        <v>132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2"/>
      <c r="AB167" s="342"/>
      <c r="AC167" s="342"/>
    </row>
    <row r="168" spans="1:68" ht="27" customHeight="1" x14ac:dyDescent="0.25">
      <c r="A168" s="54" t="s">
        <v>259</v>
      </c>
      <c r="B168" s="54" t="s">
        <v>260</v>
      </c>
      <c r="C168" s="31">
        <v>4301135573</v>
      </c>
      <c r="D168" s="356">
        <v>4607111036568</v>
      </c>
      <c r="E168" s="357"/>
      <c r="F168" s="345">
        <v>0.28000000000000003</v>
      </c>
      <c r="G168" s="32">
        <v>6</v>
      </c>
      <c r="H168" s="345">
        <v>1.68</v>
      </c>
      <c r="I168" s="345">
        <v>2.1017999999999999</v>
      </c>
      <c r="J168" s="32">
        <v>140</v>
      </c>
      <c r="K168" s="32" t="s">
        <v>79</v>
      </c>
      <c r="L168" s="32" t="s">
        <v>67</v>
      </c>
      <c r="M168" s="33" t="s">
        <v>68</v>
      </c>
      <c r="N168" s="33"/>
      <c r="O168" s="32">
        <v>180</v>
      </c>
      <c r="P168" s="41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8" s="351"/>
      <c r="R168" s="351"/>
      <c r="S168" s="351"/>
      <c r="T168" s="352"/>
      <c r="U168" s="34"/>
      <c r="V168" s="34"/>
      <c r="W168" s="35" t="s">
        <v>69</v>
      </c>
      <c r="X168" s="346">
        <v>28</v>
      </c>
      <c r="Y168" s="347">
        <f>IFERROR(IF(X168="","",X168),"")</f>
        <v>28</v>
      </c>
      <c r="Z168" s="36">
        <f>IFERROR(IF(X168="","",X168*0.00941),"")</f>
        <v>0.26347999999999999</v>
      </c>
      <c r="AA168" s="56"/>
      <c r="AB168" s="57"/>
      <c r="AC168" s="196" t="s">
        <v>261</v>
      </c>
      <c r="AG168" s="67"/>
      <c r="AJ168" s="71" t="s">
        <v>71</v>
      </c>
      <c r="AK168" s="71">
        <v>1</v>
      </c>
      <c r="BB168" s="197" t="s">
        <v>81</v>
      </c>
      <c r="BM168" s="67">
        <f>IFERROR(X168*I168,"0")</f>
        <v>58.850399999999993</v>
      </c>
      <c r="BN168" s="67">
        <f>IFERROR(Y168*I168,"0")</f>
        <v>58.850399999999993</v>
      </c>
      <c r="BO168" s="67">
        <f>IFERROR(X168/J168,"0")</f>
        <v>0.2</v>
      </c>
      <c r="BP168" s="67">
        <f>IFERROR(Y168/J168,"0")</f>
        <v>0.2</v>
      </c>
    </row>
    <row r="169" spans="1:68" x14ac:dyDescent="0.2">
      <c r="A169" s="367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8"/>
      <c r="P169" s="360" t="s">
        <v>72</v>
      </c>
      <c r="Q169" s="361"/>
      <c r="R169" s="361"/>
      <c r="S169" s="361"/>
      <c r="T169" s="361"/>
      <c r="U169" s="361"/>
      <c r="V169" s="362"/>
      <c r="W169" s="37" t="s">
        <v>69</v>
      </c>
      <c r="X169" s="348">
        <f>IFERROR(SUM(X168:X168),"0")</f>
        <v>28</v>
      </c>
      <c r="Y169" s="348">
        <f>IFERROR(SUM(Y168:Y168),"0")</f>
        <v>28</v>
      </c>
      <c r="Z169" s="348">
        <f>IFERROR(IF(Z168="",0,Z168),"0")</f>
        <v>0.26347999999999999</v>
      </c>
      <c r="AA169" s="349"/>
      <c r="AB169" s="349"/>
      <c r="AC169" s="349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8"/>
      <c r="P170" s="360" t="s">
        <v>72</v>
      </c>
      <c r="Q170" s="361"/>
      <c r="R170" s="361"/>
      <c r="S170" s="361"/>
      <c r="T170" s="361"/>
      <c r="U170" s="361"/>
      <c r="V170" s="362"/>
      <c r="W170" s="37" t="s">
        <v>73</v>
      </c>
      <c r="X170" s="348">
        <f>IFERROR(SUMPRODUCT(X168:X168*H168:H168),"0")</f>
        <v>47.04</v>
      </c>
      <c r="Y170" s="348">
        <f>IFERROR(SUMPRODUCT(Y168:Y168*H168:H168),"0")</f>
        <v>47.04</v>
      </c>
      <c r="Z170" s="37"/>
      <c r="AA170" s="349"/>
      <c r="AB170" s="349"/>
      <c r="AC170" s="349"/>
    </row>
    <row r="171" spans="1:68" ht="27.75" customHeight="1" x14ac:dyDescent="0.2">
      <c r="A171" s="381" t="s">
        <v>262</v>
      </c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382"/>
      <c r="P171" s="382"/>
      <c r="Q171" s="382"/>
      <c r="R171" s="382"/>
      <c r="S171" s="382"/>
      <c r="T171" s="382"/>
      <c r="U171" s="382"/>
      <c r="V171" s="382"/>
      <c r="W171" s="382"/>
      <c r="X171" s="382"/>
      <c r="Y171" s="382"/>
      <c r="Z171" s="382"/>
      <c r="AA171" s="48"/>
      <c r="AB171" s="48"/>
      <c r="AC171" s="48"/>
    </row>
    <row r="172" spans="1:68" ht="16.5" customHeight="1" x14ac:dyDescent="0.25">
      <c r="A172" s="395" t="s">
        <v>263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1"/>
      <c r="AB172" s="341"/>
      <c r="AC172" s="341"/>
    </row>
    <row r="173" spans="1:68" ht="14.25" customHeight="1" x14ac:dyDescent="0.25">
      <c r="A173" s="363" t="s">
        <v>132</v>
      </c>
      <c r="B173" s="364"/>
      <c r="C173" s="364"/>
      <c r="D173" s="364"/>
      <c r="E173" s="364"/>
      <c r="F173" s="364"/>
      <c r="G173" s="364"/>
      <c r="H173" s="364"/>
      <c r="I173" s="364"/>
      <c r="J173" s="364"/>
      <c r="K173" s="364"/>
      <c r="L173" s="364"/>
      <c r="M173" s="364"/>
      <c r="N173" s="364"/>
      <c r="O173" s="364"/>
      <c r="P173" s="364"/>
      <c r="Q173" s="364"/>
      <c r="R173" s="364"/>
      <c r="S173" s="364"/>
      <c r="T173" s="364"/>
      <c r="U173" s="364"/>
      <c r="V173" s="364"/>
      <c r="W173" s="364"/>
      <c r="X173" s="364"/>
      <c r="Y173" s="364"/>
      <c r="Z173" s="364"/>
      <c r="AA173" s="342"/>
      <c r="AB173" s="342"/>
      <c r="AC173" s="342"/>
    </row>
    <row r="174" spans="1:68" ht="27" customHeight="1" x14ac:dyDescent="0.25">
      <c r="A174" s="54" t="s">
        <v>264</v>
      </c>
      <c r="B174" s="54" t="s">
        <v>265</v>
      </c>
      <c r="C174" s="31">
        <v>4301135317</v>
      </c>
      <c r="D174" s="356">
        <v>4607111039057</v>
      </c>
      <c r="E174" s="357"/>
      <c r="F174" s="345">
        <v>1.8</v>
      </c>
      <c r="G174" s="32">
        <v>1</v>
      </c>
      <c r="H174" s="345">
        <v>1.8</v>
      </c>
      <c r="I174" s="345">
        <v>1.9</v>
      </c>
      <c r="J174" s="32">
        <v>234</v>
      </c>
      <c r="K174" s="32" t="s">
        <v>143</v>
      </c>
      <c r="L174" s="32" t="s">
        <v>67</v>
      </c>
      <c r="M174" s="33" t="s">
        <v>68</v>
      </c>
      <c r="N174" s="33"/>
      <c r="O174" s="32">
        <v>180</v>
      </c>
      <c r="P174" s="565" t="s">
        <v>266</v>
      </c>
      <c r="Q174" s="351"/>
      <c r="R174" s="351"/>
      <c r="S174" s="351"/>
      <c r="T174" s="352"/>
      <c r="U174" s="34"/>
      <c r="V174" s="34"/>
      <c r="W174" s="35" t="s">
        <v>69</v>
      </c>
      <c r="X174" s="346">
        <v>0</v>
      </c>
      <c r="Y174" s="347">
        <f>IFERROR(IF(X174="","",X174),"")</f>
        <v>0</v>
      </c>
      <c r="Z174" s="36">
        <f>IFERROR(IF(X174="","",X174*0.00502),"")</f>
        <v>0</v>
      </c>
      <c r="AA174" s="56"/>
      <c r="AB174" s="57"/>
      <c r="AC174" s="198" t="s">
        <v>227</v>
      </c>
      <c r="AG174" s="67"/>
      <c r="AJ174" s="71" t="s">
        <v>71</v>
      </c>
      <c r="AK174" s="71">
        <v>1</v>
      </c>
      <c r="BB174" s="199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67"/>
      <c r="B175" s="364"/>
      <c r="C175" s="364"/>
      <c r="D175" s="364"/>
      <c r="E175" s="364"/>
      <c r="F175" s="364"/>
      <c r="G175" s="364"/>
      <c r="H175" s="364"/>
      <c r="I175" s="364"/>
      <c r="J175" s="364"/>
      <c r="K175" s="364"/>
      <c r="L175" s="364"/>
      <c r="M175" s="364"/>
      <c r="N175" s="364"/>
      <c r="O175" s="368"/>
      <c r="P175" s="360" t="s">
        <v>72</v>
      </c>
      <c r="Q175" s="361"/>
      <c r="R175" s="361"/>
      <c r="S175" s="361"/>
      <c r="T175" s="361"/>
      <c r="U175" s="361"/>
      <c r="V175" s="362"/>
      <c r="W175" s="37" t="s">
        <v>69</v>
      </c>
      <c r="X175" s="348">
        <f>IFERROR(SUM(X174:X174),"0")</f>
        <v>0</v>
      </c>
      <c r="Y175" s="348">
        <f>IFERROR(SUM(Y174:Y174),"0")</f>
        <v>0</v>
      </c>
      <c r="Z175" s="348">
        <f>IFERROR(IF(Z174="",0,Z174),"0")</f>
        <v>0</v>
      </c>
      <c r="AA175" s="349"/>
      <c r="AB175" s="349"/>
      <c r="AC175" s="349"/>
    </row>
    <row r="176" spans="1:68" x14ac:dyDescent="0.2">
      <c r="A176" s="364"/>
      <c r="B176" s="364"/>
      <c r="C176" s="364"/>
      <c r="D176" s="364"/>
      <c r="E176" s="364"/>
      <c r="F176" s="364"/>
      <c r="G176" s="364"/>
      <c r="H176" s="364"/>
      <c r="I176" s="364"/>
      <c r="J176" s="364"/>
      <c r="K176" s="364"/>
      <c r="L176" s="364"/>
      <c r="M176" s="364"/>
      <c r="N176" s="364"/>
      <c r="O176" s="368"/>
      <c r="P176" s="360" t="s">
        <v>72</v>
      </c>
      <c r="Q176" s="361"/>
      <c r="R176" s="361"/>
      <c r="S176" s="361"/>
      <c r="T176" s="361"/>
      <c r="U176" s="361"/>
      <c r="V176" s="362"/>
      <c r="W176" s="37" t="s">
        <v>73</v>
      </c>
      <c r="X176" s="348">
        <f>IFERROR(SUMPRODUCT(X174:X174*H174:H174),"0")</f>
        <v>0</v>
      </c>
      <c r="Y176" s="348">
        <f>IFERROR(SUMPRODUCT(Y174:Y174*H174:H174),"0")</f>
        <v>0</v>
      </c>
      <c r="Z176" s="37"/>
      <c r="AA176" s="349"/>
      <c r="AB176" s="349"/>
      <c r="AC176" s="349"/>
    </row>
    <row r="177" spans="1:68" ht="16.5" customHeight="1" x14ac:dyDescent="0.25">
      <c r="A177" s="395" t="s">
        <v>267</v>
      </c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4"/>
      <c r="P177" s="364"/>
      <c r="Q177" s="364"/>
      <c r="R177" s="364"/>
      <c r="S177" s="364"/>
      <c r="T177" s="364"/>
      <c r="U177" s="364"/>
      <c r="V177" s="364"/>
      <c r="W177" s="364"/>
      <c r="X177" s="364"/>
      <c r="Y177" s="364"/>
      <c r="Z177" s="364"/>
      <c r="AA177" s="341"/>
      <c r="AB177" s="341"/>
      <c r="AC177" s="341"/>
    </row>
    <row r="178" spans="1:68" ht="14.25" customHeight="1" x14ac:dyDescent="0.25">
      <c r="A178" s="363" t="s">
        <v>63</v>
      </c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4"/>
      <c r="P178" s="364"/>
      <c r="Q178" s="364"/>
      <c r="R178" s="364"/>
      <c r="S178" s="364"/>
      <c r="T178" s="364"/>
      <c r="U178" s="364"/>
      <c r="V178" s="364"/>
      <c r="W178" s="364"/>
      <c r="X178" s="364"/>
      <c r="Y178" s="364"/>
      <c r="Z178" s="364"/>
      <c r="AA178" s="342"/>
      <c r="AB178" s="342"/>
      <c r="AC178" s="342"/>
    </row>
    <row r="179" spans="1:68" ht="16.5" customHeight="1" x14ac:dyDescent="0.25">
      <c r="A179" s="54" t="s">
        <v>268</v>
      </c>
      <c r="B179" s="54" t="s">
        <v>269</v>
      </c>
      <c r="C179" s="31">
        <v>4301071062</v>
      </c>
      <c r="D179" s="356">
        <v>4607111036384</v>
      </c>
      <c r="E179" s="357"/>
      <c r="F179" s="345">
        <v>5</v>
      </c>
      <c r="G179" s="32">
        <v>1</v>
      </c>
      <c r="H179" s="345">
        <v>5</v>
      </c>
      <c r="I179" s="345">
        <v>5.2106000000000003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85" t="s">
        <v>270</v>
      </c>
      <c r="Q179" s="351"/>
      <c r="R179" s="351"/>
      <c r="S179" s="351"/>
      <c r="T179" s="352"/>
      <c r="U179" s="34"/>
      <c r="V179" s="34"/>
      <c r="W179" s="35" t="s">
        <v>69</v>
      </c>
      <c r="X179" s="346">
        <v>0</v>
      </c>
      <c r="Y179" s="347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271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16.5" customHeight="1" x14ac:dyDescent="0.25">
      <c r="A180" s="54" t="s">
        <v>272</v>
      </c>
      <c r="B180" s="54" t="s">
        <v>273</v>
      </c>
      <c r="C180" s="31">
        <v>4301071056</v>
      </c>
      <c r="D180" s="356">
        <v>4640242180250</v>
      </c>
      <c r="E180" s="357"/>
      <c r="F180" s="345">
        <v>5</v>
      </c>
      <c r="G180" s="32">
        <v>1</v>
      </c>
      <c r="H180" s="345">
        <v>5</v>
      </c>
      <c r="I180" s="345">
        <v>5.2131999999999996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40" t="s">
        <v>274</v>
      </c>
      <c r="Q180" s="351"/>
      <c r="R180" s="351"/>
      <c r="S180" s="351"/>
      <c r="T180" s="352"/>
      <c r="U180" s="34"/>
      <c r="V180" s="34"/>
      <c r="W180" s="35" t="s">
        <v>69</v>
      </c>
      <c r="X180" s="346">
        <v>0</v>
      </c>
      <c r="Y180" s="347">
        <f>IFERROR(IF(X180="","",X180),"")</f>
        <v>0</v>
      </c>
      <c r="Z180" s="36">
        <f>IFERROR(IF(X180="","",X180*0.00866),"")</f>
        <v>0</v>
      </c>
      <c r="AA180" s="56"/>
      <c r="AB180" s="57"/>
      <c r="AC180" s="202" t="s">
        <v>275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276</v>
      </c>
      <c r="B181" s="54" t="s">
        <v>277</v>
      </c>
      <c r="C181" s="31">
        <v>4301071050</v>
      </c>
      <c r="D181" s="356">
        <v>4607111036216</v>
      </c>
      <c r="E181" s="357"/>
      <c r="F181" s="345">
        <v>5</v>
      </c>
      <c r="G181" s="32">
        <v>1</v>
      </c>
      <c r="H181" s="345">
        <v>5</v>
      </c>
      <c r="I181" s="345">
        <v>5.2131999999999996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5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1" s="351"/>
      <c r="R181" s="351"/>
      <c r="S181" s="351"/>
      <c r="T181" s="352"/>
      <c r="U181" s="34"/>
      <c r="V181" s="34"/>
      <c r="W181" s="35" t="s">
        <v>69</v>
      </c>
      <c r="X181" s="346">
        <v>96</v>
      </c>
      <c r="Y181" s="347">
        <f>IFERROR(IF(X181="","",X181),"")</f>
        <v>96</v>
      </c>
      <c r="Z181" s="36">
        <f>IFERROR(IF(X181="","",X181*0.00866),"")</f>
        <v>0.83135999999999988</v>
      </c>
      <c r="AA181" s="56"/>
      <c r="AB181" s="57"/>
      <c r="AC181" s="204" t="s">
        <v>278</v>
      </c>
      <c r="AG181" s="67"/>
      <c r="AJ181" s="71" t="s">
        <v>71</v>
      </c>
      <c r="AK181" s="71">
        <v>1</v>
      </c>
      <c r="BB181" s="205" t="s">
        <v>1</v>
      </c>
      <c r="BM181" s="67">
        <f>IFERROR(X181*I181,"0")</f>
        <v>500.46719999999993</v>
      </c>
      <c r="BN181" s="67">
        <f>IFERROR(Y181*I181,"0")</f>
        <v>500.46719999999993</v>
      </c>
      <c r="BO181" s="67">
        <f>IFERROR(X181/J181,"0")</f>
        <v>0.66666666666666663</v>
      </c>
      <c r="BP181" s="67">
        <f>IFERROR(Y181/J181,"0")</f>
        <v>0.66666666666666663</v>
      </c>
    </row>
    <row r="182" spans="1:68" ht="27" customHeight="1" x14ac:dyDescent="0.25">
      <c r="A182" s="54" t="s">
        <v>279</v>
      </c>
      <c r="B182" s="54" t="s">
        <v>280</v>
      </c>
      <c r="C182" s="31">
        <v>4301071061</v>
      </c>
      <c r="D182" s="356">
        <v>4607111036278</v>
      </c>
      <c r="E182" s="357"/>
      <c r="F182" s="345">
        <v>5</v>
      </c>
      <c r="G182" s="32">
        <v>1</v>
      </c>
      <c r="H182" s="345">
        <v>5</v>
      </c>
      <c r="I182" s="345">
        <v>5.2405999999999997</v>
      </c>
      <c r="J182" s="32">
        <v>84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4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2" s="351"/>
      <c r="R182" s="351"/>
      <c r="S182" s="351"/>
      <c r="T182" s="352"/>
      <c r="U182" s="34"/>
      <c r="V182" s="34"/>
      <c r="W182" s="35" t="s">
        <v>69</v>
      </c>
      <c r="X182" s="346">
        <v>0</v>
      </c>
      <c r="Y182" s="347">
        <f>IFERROR(IF(X182="","",X182),"")</f>
        <v>0</v>
      </c>
      <c r="Z182" s="36">
        <f>IFERROR(IF(X182="","",X182*0.0155),"")</f>
        <v>0</v>
      </c>
      <c r="AA182" s="56"/>
      <c r="AB182" s="57"/>
      <c r="AC182" s="206" t="s">
        <v>281</v>
      </c>
      <c r="AG182" s="67"/>
      <c r="AJ182" s="71" t="s">
        <v>71</v>
      </c>
      <c r="AK182" s="71">
        <v>1</v>
      </c>
      <c r="BB182" s="207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67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8"/>
      <c r="P183" s="360" t="s">
        <v>72</v>
      </c>
      <c r="Q183" s="361"/>
      <c r="R183" s="361"/>
      <c r="S183" s="361"/>
      <c r="T183" s="361"/>
      <c r="U183" s="361"/>
      <c r="V183" s="362"/>
      <c r="W183" s="37" t="s">
        <v>69</v>
      </c>
      <c r="X183" s="348">
        <f>IFERROR(SUM(X179:X182),"0")</f>
        <v>96</v>
      </c>
      <c r="Y183" s="348">
        <f>IFERROR(SUM(Y179:Y182),"0")</f>
        <v>96</v>
      </c>
      <c r="Z183" s="348">
        <f>IFERROR(IF(Z179="",0,Z179),"0")+IFERROR(IF(Z180="",0,Z180),"0")+IFERROR(IF(Z181="",0,Z181),"0")+IFERROR(IF(Z182="",0,Z182),"0")</f>
        <v>0.83135999999999988</v>
      </c>
      <c r="AA183" s="349"/>
      <c r="AB183" s="349"/>
      <c r="AC183" s="349"/>
    </row>
    <row r="184" spans="1:68" x14ac:dyDescent="0.2">
      <c r="A184" s="364"/>
      <c r="B184" s="364"/>
      <c r="C184" s="364"/>
      <c r="D184" s="364"/>
      <c r="E184" s="364"/>
      <c r="F184" s="364"/>
      <c r="G184" s="364"/>
      <c r="H184" s="364"/>
      <c r="I184" s="364"/>
      <c r="J184" s="364"/>
      <c r="K184" s="364"/>
      <c r="L184" s="364"/>
      <c r="M184" s="364"/>
      <c r="N184" s="364"/>
      <c r="O184" s="368"/>
      <c r="P184" s="360" t="s">
        <v>72</v>
      </c>
      <c r="Q184" s="361"/>
      <c r="R184" s="361"/>
      <c r="S184" s="361"/>
      <c r="T184" s="361"/>
      <c r="U184" s="361"/>
      <c r="V184" s="362"/>
      <c r="W184" s="37" t="s">
        <v>73</v>
      </c>
      <c r="X184" s="348">
        <f>IFERROR(SUMPRODUCT(X179:X182*H179:H182),"0")</f>
        <v>480</v>
      </c>
      <c r="Y184" s="348">
        <f>IFERROR(SUMPRODUCT(Y179:Y182*H179:H182),"0")</f>
        <v>480</v>
      </c>
      <c r="Z184" s="37"/>
      <c r="AA184" s="349"/>
      <c r="AB184" s="349"/>
      <c r="AC184" s="349"/>
    </row>
    <row r="185" spans="1:68" ht="14.25" customHeight="1" x14ac:dyDescent="0.25">
      <c r="A185" s="363" t="s">
        <v>282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2"/>
      <c r="AB185" s="342"/>
      <c r="AC185" s="342"/>
    </row>
    <row r="186" spans="1:68" ht="27" customHeight="1" x14ac:dyDescent="0.25">
      <c r="A186" s="54" t="s">
        <v>283</v>
      </c>
      <c r="B186" s="54" t="s">
        <v>284</v>
      </c>
      <c r="C186" s="31">
        <v>4301080153</v>
      </c>
      <c r="D186" s="356">
        <v>4607111036827</v>
      </c>
      <c r="E186" s="357"/>
      <c r="F186" s="345">
        <v>1</v>
      </c>
      <c r="G186" s="32">
        <v>5</v>
      </c>
      <c r="H186" s="345">
        <v>5</v>
      </c>
      <c r="I186" s="345">
        <v>5.2</v>
      </c>
      <c r="J186" s="32">
        <v>144</v>
      </c>
      <c r="K186" s="32" t="s">
        <v>66</v>
      </c>
      <c r="L186" s="32" t="s">
        <v>67</v>
      </c>
      <c r="M186" s="33" t="s">
        <v>68</v>
      </c>
      <c r="N186" s="33"/>
      <c r="O186" s="32">
        <v>90</v>
      </c>
      <c r="P186" s="5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6" s="351"/>
      <c r="R186" s="351"/>
      <c r="S186" s="351"/>
      <c r="T186" s="352"/>
      <c r="U186" s="34"/>
      <c r="V186" s="34"/>
      <c r="W186" s="35" t="s">
        <v>69</v>
      </c>
      <c r="X186" s="346">
        <v>0</v>
      </c>
      <c r="Y186" s="347">
        <f>IFERROR(IF(X186="","",X186),"")</f>
        <v>0</v>
      </c>
      <c r="Z186" s="36">
        <f>IFERROR(IF(X186="","",X186*0.00866),"")</f>
        <v>0</v>
      </c>
      <c r="AA186" s="56"/>
      <c r="AB186" s="57"/>
      <c r="AC186" s="208" t="s">
        <v>285</v>
      </c>
      <c r="AG186" s="67"/>
      <c r="AJ186" s="71" t="s">
        <v>71</v>
      </c>
      <c r="AK186" s="71">
        <v>1</v>
      </c>
      <c r="BB186" s="209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286</v>
      </c>
      <c r="B187" s="54" t="s">
        <v>287</v>
      </c>
      <c r="C187" s="31">
        <v>4301080154</v>
      </c>
      <c r="D187" s="356">
        <v>4607111036834</v>
      </c>
      <c r="E187" s="357"/>
      <c r="F187" s="345">
        <v>1</v>
      </c>
      <c r="G187" s="32">
        <v>5</v>
      </c>
      <c r="H187" s="345">
        <v>5</v>
      </c>
      <c r="I187" s="345">
        <v>5.2530000000000001</v>
      </c>
      <c r="J187" s="32">
        <v>144</v>
      </c>
      <c r="K187" s="32" t="s">
        <v>66</v>
      </c>
      <c r="L187" s="32" t="s">
        <v>67</v>
      </c>
      <c r="M187" s="33" t="s">
        <v>68</v>
      </c>
      <c r="N187" s="33"/>
      <c r="O187" s="32">
        <v>90</v>
      </c>
      <c r="P187" s="4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7" s="351"/>
      <c r="R187" s="351"/>
      <c r="S187" s="351"/>
      <c r="T187" s="352"/>
      <c r="U187" s="34"/>
      <c r="V187" s="34"/>
      <c r="W187" s="35" t="s">
        <v>69</v>
      </c>
      <c r="X187" s="346">
        <v>12</v>
      </c>
      <c r="Y187" s="347">
        <f>IFERROR(IF(X187="","",X187),"")</f>
        <v>12</v>
      </c>
      <c r="Z187" s="36">
        <f>IFERROR(IF(X187="","",X187*0.00866),"")</f>
        <v>0.10391999999999998</v>
      </c>
      <c r="AA187" s="56"/>
      <c r="AB187" s="57"/>
      <c r="AC187" s="210" t="s">
        <v>285</v>
      </c>
      <c r="AG187" s="67"/>
      <c r="AJ187" s="71" t="s">
        <v>71</v>
      </c>
      <c r="AK187" s="71">
        <v>1</v>
      </c>
      <c r="BB187" s="211" t="s">
        <v>1</v>
      </c>
      <c r="BM187" s="67">
        <f>IFERROR(X187*I187,"0")</f>
        <v>63.036000000000001</v>
      </c>
      <c r="BN187" s="67">
        <f>IFERROR(Y187*I187,"0")</f>
        <v>63.036000000000001</v>
      </c>
      <c r="BO187" s="67">
        <f>IFERROR(X187/J187,"0")</f>
        <v>8.3333333333333329E-2</v>
      </c>
      <c r="BP187" s="67">
        <f>IFERROR(Y187/J187,"0")</f>
        <v>8.3333333333333329E-2</v>
      </c>
    </row>
    <row r="188" spans="1:68" x14ac:dyDescent="0.2">
      <c r="A188" s="367"/>
      <c r="B188" s="364"/>
      <c r="C188" s="364"/>
      <c r="D188" s="364"/>
      <c r="E188" s="364"/>
      <c r="F188" s="364"/>
      <c r="G188" s="364"/>
      <c r="H188" s="364"/>
      <c r="I188" s="364"/>
      <c r="J188" s="364"/>
      <c r="K188" s="364"/>
      <c r="L188" s="364"/>
      <c r="M188" s="364"/>
      <c r="N188" s="364"/>
      <c r="O188" s="368"/>
      <c r="P188" s="360" t="s">
        <v>72</v>
      </c>
      <c r="Q188" s="361"/>
      <c r="R188" s="361"/>
      <c r="S188" s="361"/>
      <c r="T188" s="361"/>
      <c r="U188" s="361"/>
      <c r="V188" s="362"/>
      <c r="W188" s="37" t="s">
        <v>69</v>
      </c>
      <c r="X188" s="348">
        <f>IFERROR(SUM(X186:X187),"0")</f>
        <v>12</v>
      </c>
      <c r="Y188" s="348">
        <f>IFERROR(SUM(Y186:Y187),"0")</f>
        <v>12</v>
      </c>
      <c r="Z188" s="348">
        <f>IFERROR(IF(Z186="",0,Z186),"0")+IFERROR(IF(Z187="",0,Z187),"0")</f>
        <v>0.10391999999999998</v>
      </c>
      <c r="AA188" s="349"/>
      <c r="AB188" s="349"/>
      <c r="AC188" s="349"/>
    </row>
    <row r="189" spans="1:68" x14ac:dyDescent="0.2">
      <c r="A189" s="364"/>
      <c r="B189" s="364"/>
      <c r="C189" s="364"/>
      <c r="D189" s="364"/>
      <c r="E189" s="364"/>
      <c r="F189" s="364"/>
      <c r="G189" s="364"/>
      <c r="H189" s="364"/>
      <c r="I189" s="364"/>
      <c r="J189" s="364"/>
      <c r="K189" s="364"/>
      <c r="L189" s="364"/>
      <c r="M189" s="364"/>
      <c r="N189" s="364"/>
      <c r="O189" s="368"/>
      <c r="P189" s="360" t="s">
        <v>72</v>
      </c>
      <c r="Q189" s="361"/>
      <c r="R189" s="361"/>
      <c r="S189" s="361"/>
      <c r="T189" s="361"/>
      <c r="U189" s="361"/>
      <c r="V189" s="362"/>
      <c r="W189" s="37" t="s">
        <v>73</v>
      </c>
      <c r="X189" s="348">
        <f>IFERROR(SUMPRODUCT(X186:X187*H186:H187),"0")</f>
        <v>60</v>
      </c>
      <c r="Y189" s="348">
        <f>IFERROR(SUMPRODUCT(Y186:Y187*H186:H187),"0")</f>
        <v>60</v>
      </c>
      <c r="Z189" s="37"/>
      <c r="AA189" s="349"/>
      <c r="AB189" s="349"/>
      <c r="AC189" s="349"/>
    </row>
    <row r="190" spans="1:68" ht="27.75" customHeight="1" x14ac:dyDescent="0.2">
      <c r="A190" s="381" t="s">
        <v>288</v>
      </c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382"/>
      <c r="P190" s="382"/>
      <c r="Q190" s="382"/>
      <c r="R190" s="382"/>
      <c r="S190" s="382"/>
      <c r="T190" s="382"/>
      <c r="U190" s="382"/>
      <c r="V190" s="382"/>
      <c r="W190" s="382"/>
      <c r="X190" s="382"/>
      <c r="Y190" s="382"/>
      <c r="Z190" s="382"/>
      <c r="AA190" s="48"/>
      <c r="AB190" s="48"/>
      <c r="AC190" s="48"/>
    </row>
    <row r="191" spans="1:68" ht="16.5" customHeight="1" x14ac:dyDescent="0.25">
      <c r="A191" s="395" t="s">
        <v>289</v>
      </c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4"/>
      <c r="P191" s="364"/>
      <c r="Q191" s="364"/>
      <c r="R191" s="364"/>
      <c r="S191" s="364"/>
      <c r="T191" s="364"/>
      <c r="U191" s="364"/>
      <c r="V191" s="364"/>
      <c r="W191" s="364"/>
      <c r="X191" s="364"/>
      <c r="Y191" s="364"/>
      <c r="Z191" s="364"/>
      <c r="AA191" s="341"/>
      <c r="AB191" s="341"/>
      <c r="AC191" s="341"/>
    </row>
    <row r="192" spans="1:68" ht="14.25" customHeight="1" x14ac:dyDescent="0.25">
      <c r="A192" s="363" t="s">
        <v>76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2"/>
      <c r="AB192" s="342"/>
      <c r="AC192" s="342"/>
    </row>
    <row r="193" spans="1:68" ht="16.5" customHeight="1" x14ac:dyDescent="0.25">
      <c r="A193" s="54" t="s">
        <v>290</v>
      </c>
      <c r="B193" s="54" t="s">
        <v>291</v>
      </c>
      <c r="C193" s="31">
        <v>4301132179</v>
      </c>
      <c r="D193" s="356">
        <v>4607111035691</v>
      </c>
      <c r="E193" s="357"/>
      <c r="F193" s="345">
        <v>0.25</v>
      </c>
      <c r="G193" s="32">
        <v>12</v>
      </c>
      <c r="H193" s="345">
        <v>3</v>
      </c>
      <c r="I193" s="345">
        <v>3.3879999999999999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365</v>
      </c>
      <c r="P193" s="51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3" s="351"/>
      <c r="R193" s="351"/>
      <c r="S193" s="351"/>
      <c r="T193" s="352"/>
      <c r="U193" s="34"/>
      <c r="V193" s="34"/>
      <c r="W193" s="35" t="s">
        <v>69</v>
      </c>
      <c r="X193" s="346">
        <v>28</v>
      </c>
      <c r="Y193" s="347">
        <f>IFERROR(IF(X193="","",X193),"")</f>
        <v>28</v>
      </c>
      <c r="Z193" s="36">
        <f>IFERROR(IF(X193="","",X193*0.01788),"")</f>
        <v>0.50063999999999997</v>
      </c>
      <c r="AA193" s="56"/>
      <c r="AB193" s="57"/>
      <c r="AC193" s="212" t="s">
        <v>292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94.864000000000004</v>
      </c>
      <c r="BN193" s="67">
        <f>IFERROR(Y193*I193,"0")</f>
        <v>94.864000000000004</v>
      </c>
      <c r="BO193" s="67">
        <f>IFERROR(X193/J193,"0")</f>
        <v>0.4</v>
      </c>
      <c r="BP193" s="67">
        <f>IFERROR(Y193/J193,"0")</f>
        <v>0.4</v>
      </c>
    </row>
    <row r="194" spans="1:68" ht="27" customHeight="1" x14ac:dyDescent="0.25">
      <c r="A194" s="54" t="s">
        <v>293</v>
      </c>
      <c r="B194" s="54" t="s">
        <v>294</v>
      </c>
      <c r="C194" s="31">
        <v>4301132182</v>
      </c>
      <c r="D194" s="356">
        <v>4607111035721</v>
      </c>
      <c r="E194" s="357"/>
      <c r="F194" s="345">
        <v>0.25</v>
      </c>
      <c r="G194" s="32">
        <v>12</v>
      </c>
      <c r="H194" s="345">
        <v>3</v>
      </c>
      <c r="I194" s="345">
        <v>3.3879999999999999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365</v>
      </c>
      <c r="P194" s="42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4" s="351"/>
      <c r="R194" s="351"/>
      <c r="S194" s="351"/>
      <c r="T194" s="352"/>
      <c r="U194" s="34"/>
      <c r="V194" s="34"/>
      <c r="W194" s="35" t="s">
        <v>69</v>
      </c>
      <c r="X194" s="346">
        <v>28</v>
      </c>
      <c r="Y194" s="347">
        <f>IFERROR(IF(X194="","",X194),"")</f>
        <v>28</v>
      </c>
      <c r="Z194" s="36">
        <f>IFERROR(IF(X194="","",X194*0.01788),"")</f>
        <v>0.50063999999999997</v>
      </c>
      <c r="AA194" s="56"/>
      <c r="AB194" s="57"/>
      <c r="AC194" s="214" t="s">
        <v>295</v>
      </c>
      <c r="AG194" s="67"/>
      <c r="AJ194" s="71" t="s">
        <v>71</v>
      </c>
      <c r="AK194" s="71">
        <v>1</v>
      </c>
      <c r="BB194" s="215" t="s">
        <v>81</v>
      </c>
      <c r="BM194" s="67">
        <f>IFERROR(X194*I194,"0")</f>
        <v>94.864000000000004</v>
      </c>
      <c r="BN194" s="67">
        <f>IFERROR(Y194*I194,"0")</f>
        <v>94.864000000000004</v>
      </c>
      <c r="BO194" s="67">
        <f>IFERROR(X194/J194,"0")</f>
        <v>0.4</v>
      </c>
      <c r="BP194" s="67">
        <f>IFERROR(Y194/J194,"0")</f>
        <v>0.4</v>
      </c>
    </row>
    <row r="195" spans="1:68" ht="27" customHeight="1" x14ac:dyDescent="0.25">
      <c r="A195" s="54" t="s">
        <v>296</v>
      </c>
      <c r="B195" s="54" t="s">
        <v>297</v>
      </c>
      <c r="C195" s="31">
        <v>4301132170</v>
      </c>
      <c r="D195" s="356">
        <v>4607111038487</v>
      </c>
      <c r="E195" s="357"/>
      <c r="F195" s="345">
        <v>0.25</v>
      </c>
      <c r="G195" s="32">
        <v>12</v>
      </c>
      <c r="H195" s="345">
        <v>3</v>
      </c>
      <c r="I195" s="345">
        <v>3.7360000000000002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4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5" s="351"/>
      <c r="R195" s="351"/>
      <c r="S195" s="351"/>
      <c r="T195" s="352"/>
      <c r="U195" s="34"/>
      <c r="V195" s="34"/>
      <c r="W195" s="35" t="s">
        <v>69</v>
      </c>
      <c r="X195" s="346">
        <v>14</v>
      </c>
      <c r="Y195" s="347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16" t="s">
        <v>298</v>
      </c>
      <c r="AG195" s="67"/>
      <c r="AJ195" s="71" t="s">
        <v>71</v>
      </c>
      <c r="AK195" s="71">
        <v>1</v>
      </c>
      <c r="BB195" s="217" t="s">
        <v>81</v>
      </c>
      <c r="BM195" s="67">
        <f>IFERROR(X195*I195,"0")</f>
        <v>52.304000000000002</v>
      </c>
      <c r="BN195" s="67">
        <f>IFERROR(Y195*I195,"0")</f>
        <v>52.304000000000002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67"/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8"/>
      <c r="P196" s="360" t="s">
        <v>72</v>
      </c>
      <c r="Q196" s="361"/>
      <c r="R196" s="361"/>
      <c r="S196" s="361"/>
      <c r="T196" s="361"/>
      <c r="U196" s="361"/>
      <c r="V196" s="362"/>
      <c r="W196" s="37" t="s">
        <v>69</v>
      </c>
      <c r="X196" s="348">
        <f>IFERROR(SUM(X193:X195),"0")</f>
        <v>70</v>
      </c>
      <c r="Y196" s="348">
        <f>IFERROR(SUM(Y193:Y195),"0")</f>
        <v>70</v>
      </c>
      <c r="Z196" s="348">
        <f>IFERROR(IF(Z193="",0,Z193),"0")+IFERROR(IF(Z194="",0,Z194),"0")+IFERROR(IF(Z195="",0,Z195),"0")</f>
        <v>1.2515999999999998</v>
      </c>
      <c r="AA196" s="349"/>
      <c r="AB196" s="349"/>
      <c r="AC196" s="349"/>
    </row>
    <row r="197" spans="1:68" x14ac:dyDescent="0.2">
      <c r="A197" s="364"/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8"/>
      <c r="P197" s="360" t="s">
        <v>72</v>
      </c>
      <c r="Q197" s="361"/>
      <c r="R197" s="361"/>
      <c r="S197" s="361"/>
      <c r="T197" s="361"/>
      <c r="U197" s="361"/>
      <c r="V197" s="362"/>
      <c r="W197" s="37" t="s">
        <v>73</v>
      </c>
      <c r="X197" s="348">
        <f>IFERROR(SUMPRODUCT(X193:X195*H193:H195),"0")</f>
        <v>210</v>
      </c>
      <c r="Y197" s="348">
        <f>IFERROR(SUMPRODUCT(Y193:Y195*H193:H195),"0")</f>
        <v>210</v>
      </c>
      <c r="Z197" s="37"/>
      <c r="AA197" s="349"/>
      <c r="AB197" s="349"/>
      <c r="AC197" s="349"/>
    </row>
    <row r="198" spans="1:68" ht="14.25" customHeight="1" x14ac:dyDescent="0.25">
      <c r="A198" s="363" t="s">
        <v>299</v>
      </c>
      <c r="B198" s="364"/>
      <c r="C198" s="364"/>
      <c r="D198" s="364"/>
      <c r="E198" s="364"/>
      <c r="F198" s="364"/>
      <c r="G198" s="364"/>
      <c r="H198" s="364"/>
      <c r="I198" s="364"/>
      <c r="J198" s="364"/>
      <c r="K198" s="364"/>
      <c r="L198" s="364"/>
      <c r="M198" s="364"/>
      <c r="N198" s="364"/>
      <c r="O198" s="364"/>
      <c r="P198" s="364"/>
      <c r="Q198" s="364"/>
      <c r="R198" s="364"/>
      <c r="S198" s="364"/>
      <c r="T198" s="364"/>
      <c r="U198" s="364"/>
      <c r="V198" s="364"/>
      <c r="W198" s="364"/>
      <c r="X198" s="364"/>
      <c r="Y198" s="364"/>
      <c r="Z198" s="364"/>
      <c r="AA198" s="342"/>
      <c r="AB198" s="342"/>
      <c r="AC198" s="342"/>
    </row>
    <row r="199" spans="1:68" ht="27" customHeight="1" x14ac:dyDescent="0.25">
      <c r="A199" s="54" t="s">
        <v>300</v>
      </c>
      <c r="B199" s="54" t="s">
        <v>301</v>
      </c>
      <c r="C199" s="31">
        <v>4301051855</v>
      </c>
      <c r="D199" s="356">
        <v>4680115885875</v>
      </c>
      <c r="E199" s="357"/>
      <c r="F199" s="345">
        <v>1</v>
      </c>
      <c r="G199" s="32">
        <v>9</v>
      </c>
      <c r="H199" s="345">
        <v>9</v>
      </c>
      <c r="I199" s="345">
        <v>9.4350000000000005</v>
      </c>
      <c r="J199" s="32">
        <v>64</v>
      </c>
      <c r="K199" s="32" t="s">
        <v>302</v>
      </c>
      <c r="L199" s="32" t="s">
        <v>67</v>
      </c>
      <c r="M199" s="33" t="s">
        <v>303</v>
      </c>
      <c r="N199" s="33"/>
      <c r="O199" s="32">
        <v>365</v>
      </c>
      <c r="P199" s="558" t="s">
        <v>304</v>
      </c>
      <c r="Q199" s="351"/>
      <c r="R199" s="351"/>
      <c r="S199" s="351"/>
      <c r="T199" s="352"/>
      <c r="U199" s="34"/>
      <c r="V199" s="34"/>
      <c r="W199" s="35" t="s">
        <v>69</v>
      </c>
      <c r="X199" s="346">
        <v>0</v>
      </c>
      <c r="Y199" s="347">
        <f>IFERROR(IF(X199="","",X199),"")</f>
        <v>0</v>
      </c>
      <c r="Z199" s="36">
        <f>IFERROR(IF(X199="","",X199*0.01898),"")</f>
        <v>0</v>
      </c>
      <c r="AA199" s="56"/>
      <c r="AB199" s="57"/>
      <c r="AC199" s="218" t="s">
        <v>305</v>
      </c>
      <c r="AG199" s="67"/>
      <c r="AJ199" s="71" t="s">
        <v>71</v>
      </c>
      <c r="AK199" s="71">
        <v>1</v>
      </c>
      <c r="BB199" s="219" t="s">
        <v>306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67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8"/>
      <c r="P200" s="360" t="s">
        <v>72</v>
      </c>
      <c r="Q200" s="361"/>
      <c r="R200" s="361"/>
      <c r="S200" s="361"/>
      <c r="T200" s="361"/>
      <c r="U200" s="361"/>
      <c r="V200" s="362"/>
      <c r="W200" s="37" t="s">
        <v>69</v>
      </c>
      <c r="X200" s="348">
        <f>IFERROR(SUM(X199:X199),"0")</f>
        <v>0</v>
      </c>
      <c r="Y200" s="348">
        <f>IFERROR(SUM(Y199:Y199),"0")</f>
        <v>0</v>
      </c>
      <c r="Z200" s="348">
        <f>IFERROR(IF(Z199="",0,Z199),"0")</f>
        <v>0</v>
      </c>
      <c r="AA200" s="349"/>
      <c r="AB200" s="349"/>
      <c r="AC200" s="349"/>
    </row>
    <row r="201" spans="1:68" x14ac:dyDescent="0.2">
      <c r="A201" s="364"/>
      <c r="B201" s="364"/>
      <c r="C201" s="364"/>
      <c r="D201" s="364"/>
      <c r="E201" s="364"/>
      <c r="F201" s="364"/>
      <c r="G201" s="364"/>
      <c r="H201" s="364"/>
      <c r="I201" s="364"/>
      <c r="J201" s="364"/>
      <c r="K201" s="364"/>
      <c r="L201" s="364"/>
      <c r="M201" s="364"/>
      <c r="N201" s="364"/>
      <c r="O201" s="368"/>
      <c r="P201" s="360" t="s">
        <v>72</v>
      </c>
      <c r="Q201" s="361"/>
      <c r="R201" s="361"/>
      <c r="S201" s="361"/>
      <c r="T201" s="361"/>
      <c r="U201" s="361"/>
      <c r="V201" s="362"/>
      <c r="W201" s="37" t="s">
        <v>73</v>
      </c>
      <c r="X201" s="348">
        <f>IFERROR(SUMPRODUCT(X199:X199*H199:H199),"0")</f>
        <v>0</v>
      </c>
      <c r="Y201" s="348">
        <f>IFERROR(SUMPRODUCT(Y199:Y199*H199:H199),"0")</f>
        <v>0</v>
      </c>
      <c r="Z201" s="37"/>
      <c r="AA201" s="349"/>
      <c r="AB201" s="349"/>
      <c r="AC201" s="349"/>
    </row>
    <row r="202" spans="1:68" ht="27.75" customHeight="1" x14ac:dyDescent="0.2">
      <c r="A202" s="381" t="s">
        <v>307</v>
      </c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382"/>
      <c r="Z202" s="382"/>
      <c r="AA202" s="48"/>
      <c r="AB202" s="48"/>
      <c r="AC202" s="48"/>
    </row>
    <row r="203" spans="1:68" ht="16.5" customHeight="1" x14ac:dyDescent="0.25">
      <c r="A203" s="395" t="s">
        <v>308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1"/>
      <c r="AB203" s="341"/>
      <c r="AC203" s="341"/>
    </row>
    <row r="204" spans="1:68" ht="14.25" customHeight="1" x14ac:dyDescent="0.25">
      <c r="A204" s="363" t="s">
        <v>132</v>
      </c>
      <c r="B204" s="364"/>
      <c r="C204" s="364"/>
      <c r="D204" s="364"/>
      <c r="E204" s="364"/>
      <c r="F204" s="364"/>
      <c r="G204" s="364"/>
      <c r="H204" s="364"/>
      <c r="I204" s="364"/>
      <c r="J204" s="364"/>
      <c r="K204" s="364"/>
      <c r="L204" s="364"/>
      <c r="M204" s="364"/>
      <c r="N204" s="364"/>
      <c r="O204" s="364"/>
      <c r="P204" s="364"/>
      <c r="Q204" s="364"/>
      <c r="R204" s="364"/>
      <c r="S204" s="364"/>
      <c r="T204" s="364"/>
      <c r="U204" s="364"/>
      <c r="V204" s="364"/>
      <c r="W204" s="364"/>
      <c r="X204" s="364"/>
      <c r="Y204" s="364"/>
      <c r="Z204" s="364"/>
      <c r="AA204" s="342"/>
      <c r="AB204" s="342"/>
      <c r="AC204" s="342"/>
    </row>
    <row r="205" spans="1:68" ht="27" customHeight="1" x14ac:dyDescent="0.25">
      <c r="A205" s="54" t="s">
        <v>309</v>
      </c>
      <c r="B205" s="54" t="s">
        <v>310</v>
      </c>
      <c r="C205" s="31">
        <v>4301135707</v>
      </c>
      <c r="D205" s="356">
        <v>4620207490198</v>
      </c>
      <c r="E205" s="357"/>
      <c r="F205" s="345">
        <v>0.2</v>
      </c>
      <c r="G205" s="32">
        <v>12</v>
      </c>
      <c r="H205" s="345">
        <v>2.4</v>
      </c>
      <c r="I205" s="345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3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351"/>
      <c r="R205" s="351"/>
      <c r="S205" s="351"/>
      <c r="T205" s="352"/>
      <c r="U205" s="34"/>
      <c r="V205" s="34"/>
      <c r="W205" s="35" t="s">
        <v>69</v>
      </c>
      <c r="X205" s="346">
        <v>0</v>
      </c>
      <c r="Y205" s="347">
        <f>IFERROR(IF(X205="","",X205),"")</f>
        <v>0</v>
      </c>
      <c r="Z205" s="36">
        <f>IFERROR(IF(X205="","",X205*0.01788),"")</f>
        <v>0</v>
      </c>
      <c r="AA205" s="56"/>
      <c r="AB205" s="57"/>
      <c r="AC205" s="220" t="s">
        <v>311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312</v>
      </c>
      <c r="B206" s="54" t="s">
        <v>313</v>
      </c>
      <c r="C206" s="31">
        <v>4301135719</v>
      </c>
      <c r="D206" s="356">
        <v>4620207490235</v>
      </c>
      <c r="E206" s="357"/>
      <c r="F206" s="345">
        <v>0.2</v>
      </c>
      <c r="G206" s="32">
        <v>12</v>
      </c>
      <c r="H206" s="345">
        <v>2.4</v>
      </c>
      <c r="I206" s="345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351"/>
      <c r="R206" s="351"/>
      <c r="S206" s="351"/>
      <c r="T206" s="352"/>
      <c r="U206" s="34"/>
      <c r="V206" s="34"/>
      <c r="W206" s="35" t="s">
        <v>69</v>
      </c>
      <c r="X206" s="346">
        <v>0</v>
      </c>
      <c r="Y206" s="347">
        <f>IFERROR(IF(X206="","",X206),"")</f>
        <v>0</v>
      </c>
      <c r="Z206" s="36">
        <f>IFERROR(IF(X206="","",X206*0.01788),"")</f>
        <v>0</v>
      </c>
      <c r="AA206" s="56"/>
      <c r="AB206" s="57"/>
      <c r="AC206" s="222" t="s">
        <v>314</v>
      </c>
      <c r="AG206" s="67"/>
      <c r="AJ206" s="71" t="s">
        <v>71</v>
      </c>
      <c r="AK206" s="71">
        <v>1</v>
      </c>
      <c r="BB206" s="223" t="s">
        <v>81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315</v>
      </c>
      <c r="B207" s="54" t="s">
        <v>316</v>
      </c>
      <c r="C207" s="31">
        <v>4301135697</v>
      </c>
      <c r="D207" s="356">
        <v>4620207490259</v>
      </c>
      <c r="E207" s="357"/>
      <c r="F207" s="345">
        <v>0.2</v>
      </c>
      <c r="G207" s="32">
        <v>12</v>
      </c>
      <c r="H207" s="345">
        <v>2.4</v>
      </c>
      <c r="I207" s="345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351"/>
      <c r="R207" s="351"/>
      <c r="S207" s="351"/>
      <c r="T207" s="352"/>
      <c r="U207" s="34"/>
      <c r="V207" s="34"/>
      <c r="W207" s="35" t="s">
        <v>69</v>
      </c>
      <c r="X207" s="346">
        <v>0</v>
      </c>
      <c r="Y207" s="347">
        <f>IFERROR(IF(X207="","",X207),"")</f>
        <v>0</v>
      </c>
      <c r="Z207" s="36">
        <f>IFERROR(IF(X207="","",X207*0.01788),"")</f>
        <v>0</v>
      </c>
      <c r="AA207" s="56"/>
      <c r="AB207" s="57"/>
      <c r="AC207" s="224" t="s">
        <v>311</v>
      </c>
      <c r="AG207" s="67"/>
      <c r="AJ207" s="71" t="s">
        <v>71</v>
      </c>
      <c r="AK207" s="71">
        <v>1</v>
      </c>
      <c r="BB207" s="225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317</v>
      </c>
      <c r="B208" s="54" t="s">
        <v>318</v>
      </c>
      <c r="C208" s="31">
        <v>4301135681</v>
      </c>
      <c r="D208" s="356">
        <v>4620207490143</v>
      </c>
      <c r="E208" s="357"/>
      <c r="F208" s="345">
        <v>0.22</v>
      </c>
      <c r="G208" s="32">
        <v>12</v>
      </c>
      <c r="H208" s="345">
        <v>2.64</v>
      </c>
      <c r="I208" s="345">
        <v>3.3435999999999999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5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351"/>
      <c r="R208" s="351"/>
      <c r="S208" s="351"/>
      <c r="T208" s="352"/>
      <c r="U208" s="34"/>
      <c r="V208" s="34"/>
      <c r="W208" s="35" t="s">
        <v>69</v>
      </c>
      <c r="X208" s="346">
        <v>0</v>
      </c>
      <c r="Y208" s="347">
        <f>IFERROR(IF(X208="","",X208),"")</f>
        <v>0</v>
      </c>
      <c r="Z208" s="36">
        <f>IFERROR(IF(X208="","",X208*0.01788),"")</f>
        <v>0</v>
      </c>
      <c r="AA208" s="56"/>
      <c r="AB208" s="57"/>
      <c r="AC208" s="226" t="s">
        <v>319</v>
      </c>
      <c r="AG208" s="67"/>
      <c r="AJ208" s="71" t="s">
        <v>71</v>
      </c>
      <c r="AK208" s="71">
        <v>1</v>
      </c>
      <c r="BB208" s="227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67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8"/>
      <c r="P209" s="360" t="s">
        <v>72</v>
      </c>
      <c r="Q209" s="361"/>
      <c r="R209" s="361"/>
      <c r="S209" s="361"/>
      <c r="T209" s="361"/>
      <c r="U209" s="361"/>
      <c r="V209" s="362"/>
      <c r="W209" s="37" t="s">
        <v>69</v>
      </c>
      <c r="X209" s="348">
        <f>IFERROR(SUM(X205:X208),"0")</f>
        <v>0</v>
      </c>
      <c r="Y209" s="348">
        <f>IFERROR(SUM(Y205:Y208),"0")</f>
        <v>0</v>
      </c>
      <c r="Z209" s="348">
        <f>IFERROR(IF(Z205="",0,Z205),"0")+IFERROR(IF(Z206="",0,Z206),"0")+IFERROR(IF(Z207="",0,Z207),"0")+IFERROR(IF(Z208="",0,Z208),"0")</f>
        <v>0</v>
      </c>
      <c r="AA209" s="349"/>
      <c r="AB209" s="349"/>
      <c r="AC209" s="349"/>
    </row>
    <row r="210" spans="1:68" x14ac:dyDescent="0.2">
      <c r="A210" s="364"/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8"/>
      <c r="P210" s="360" t="s">
        <v>72</v>
      </c>
      <c r="Q210" s="361"/>
      <c r="R210" s="361"/>
      <c r="S210" s="361"/>
      <c r="T210" s="361"/>
      <c r="U210" s="361"/>
      <c r="V210" s="362"/>
      <c r="W210" s="37" t="s">
        <v>73</v>
      </c>
      <c r="X210" s="348">
        <f>IFERROR(SUMPRODUCT(X205:X208*H205:H208),"0")</f>
        <v>0</v>
      </c>
      <c r="Y210" s="348">
        <f>IFERROR(SUMPRODUCT(Y205:Y208*H205:H208),"0")</f>
        <v>0</v>
      </c>
      <c r="Z210" s="37"/>
      <c r="AA210" s="349"/>
      <c r="AB210" s="349"/>
      <c r="AC210" s="349"/>
    </row>
    <row r="211" spans="1:68" ht="16.5" customHeight="1" x14ac:dyDescent="0.25">
      <c r="A211" s="395" t="s">
        <v>320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1"/>
      <c r="AB211" s="341"/>
      <c r="AC211" s="341"/>
    </row>
    <row r="212" spans="1:68" ht="14.25" customHeight="1" x14ac:dyDescent="0.25">
      <c r="A212" s="363" t="s">
        <v>63</v>
      </c>
      <c r="B212" s="364"/>
      <c r="C212" s="364"/>
      <c r="D212" s="364"/>
      <c r="E212" s="364"/>
      <c r="F212" s="364"/>
      <c r="G212" s="364"/>
      <c r="H212" s="364"/>
      <c r="I212" s="364"/>
      <c r="J212" s="364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364"/>
      <c r="Z212" s="364"/>
      <c r="AA212" s="342"/>
      <c r="AB212" s="342"/>
      <c r="AC212" s="342"/>
    </row>
    <row r="213" spans="1:68" ht="16.5" customHeight="1" x14ac:dyDescent="0.25">
      <c r="A213" s="54" t="s">
        <v>321</v>
      </c>
      <c r="B213" s="54" t="s">
        <v>322</v>
      </c>
      <c r="C213" s="31">
        <v>4301070948</v>
      </c>
      <c r="D213" s="356">
        <v>4607111037022</v>
      </c>
      <c r="E213" s="357"/>
      <c r="F213" s="345">
        <v>0.7</v>
      </c>
      <c r="G213" s="32">
        <v>8</v>
      </c>
      <c r="H213" s="345">
        <v>5.6</v>
      </c>
      <c r="I213" s="345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351"/>
      <c r="R213" s="351"/>
      <c r="S213" s="351"/>
      <c r="T213" s="352"/>
      <c r="U213" s="34"/>
      <c r="V213" s="34"/>
      <c r="W213" s="35" t="s">
        <v>69</v>
      </c>
      <c r="X213" s="346">
        <v>60</v>
      </c>
      <c r="Y213" s="347">
        <f>IFERROR(IF(X213="","",X213),"")</f>
        <v>60</v>
      </c>
      <c r="Z213" s="36">
        <f>IFERROR(IF(X213="","",X213*0.0155),"")</f>
        <v>0.92999999999999994</v>
      </c>
      <c r="AA213" s="56"/>
      <c r="AB213" s="57"/>
      <c r="AC213" s="228" t="s">
        <v>323</v>
      </c>
      <c r="AG213" s="67"/>
      <c r="AJ213" s="71" t="s">
        <v>71</v>
      </c>
      <c r="AK213" s="71">
        <v>1</v>
      </c>
      <c r="BB213" s="229" t="s">
        <v>1</v>
      </c>
      <c r="BM213" s="67">
        <f>IFERROR(X213*I213,"0")</f>
        <v>352.2</v>
      </c>
      <c r="BN213" s="67">
        <f>IFERROR(Y213*I213,"0")</f>
        <v>352.2</v>
      </c>
      <c r="BO213" s="67">
        <f>IFERROR(X213/J213,"0")</f>
        <v>0.7142857142857143</v>
      </c>
      <c r="BP213" s="67">
        <f>IFERROR(Y213/J213,"0")</f>
        <v>0.7142857142857143</v>
      </c>
    </row>
    <row r="214" spans="1:68" ht="27" customHeight="1" x14ac:dyDescent="0.25">
      <c r="A214" s="54" t="s">
        <v>324</v>
      </c>
      <c r="B214" s="54" t="s">
        <v>325</v>
      </c>
      <c r="C214" s="31">
        <v>4301070990</v>
      </c>
      <c r="D214" s="356">
        <v>4607111038494</v>
      </c>
      <c r="E214" s="357"/>
      <c r="F214" s="345">
        <v>0.7</v>
      </c>
      <c r="G214" s="32">
        <v>8</v>
      </c>
      <c r="H214" s="345">
        <v>5.6</v>
      </c>
      <c r="I214" s="345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351"/>
      <c r="R214" s="351"/>
      <c r="S214" s="351"/>
      <c r="T214" s="352"/>
      <c r="U214" s="34"/>
      <c r="V214" s="34"/>
      <c r="W214" s="35" t="s">
        <v>69</v>
      </c>
      <c r="X214" s="346">
        <v>0</v>
      </c>
      <c r="Y214" s="347">
        <f>IFERROR(IF(X214="","",X214),"")</f>
        <v>0</v>
      </c>
      <c r="Z214" s="36">
        <f>IFERROR(IF(X214="","",X214*0.0155),"")</f>
        <v>0</v>
      </c>
      <c r="AA214" s="56"/>
      <c r="AB214" s="57"/>
      <c r="AC214" s="230" t="s">
        <v>326</v>
      </c>
      <c r="AG214" s="67"/>
      <c r="AJ214" s="71" t="s">
        <v>71</v>
      </c>
      <c r="AK214" s="71">
        <v>1</v>
      </c>
      <c r="BB214" s="23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327</v>
      </c>
      <c r="B215" s="54" t="s">
        <v>328</v>
      </c>
      <c r="C215" s="31">
        <v>4301070966</v>
      </c>
      <c r="D215" s="356">
        <v>4607111038135</v>
      </c>
      <c r="E215" s="357"/>
      <c r="F215" s="345">
        <v>0.7</v>
      </c>
      <c r="G215" s="32">
        <v>8</v>
      </c>
      <c r="H215" s="345">
        <v>5.6</v>
      </c>
      <c r="I215" s="345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351"/>
      <c r="R215" s="351"/>
      <c r="S215" s="351"/>
      <c r="T215" s="352"/>
      <c r="U215" s="34"/>
      <c r="V215" s="34"/>
      <c r="W215" s="35" t="s">
        <v>69</v>
      </c>
      <c r="X215" s="346">
        <v>0</v>
      </c>
      <c r="Y215" s="347">
        <f>IFERROR(IF(X215="","",X215),"")</f>
        <v>0</v>
      </c>
      <c r="Z215" s="36">
        <f>IFERROR(IF(X215="","",X215*0.0155),"")</f>
        <v>0</v>
      </c>
      <c r="AA215" s="56"/>
      <c r="AB215" s="57"/>
      <c r="AC215" s="232" t="s">
        <v>329</v>
      </c>
      <c r="AG215" s="67"/>
      <c r="AJ215" s="71" t="s">
        <v>71</v>
      </c>
      <c r="AK215" s="71">
        <v>1</v>
      </c>
      <c r="BB215" s="23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67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8"/>
      <c r="P216" s="360" t="s">
        <v>72</v>
      </c>
      <c r="Q216" s="361"/>
      <c r="R216" s="361"/>
      <c r="S216" s="361"/>
      <c r="T216" s="361"/>
      <c r="U216" s="361"/>
      <c r="V216" s="362"/>
      <c r="W216" s="37" t="s">
        <v>69</v>
      </c>
      <c r="X216" s="348">
        <f>IFERROR(SUM(X213:X215),"0")</f>
        <v>60</v>
      </c>
      <c r="Y216" s="348">
        <f>IFERROR(SUM(Y213:Y215),"0")</f>
        <v>60</v>
      </c>
      <c r="Z216" s="348">
        <f>IFERROR(IF(Z213="",0,Z213),"0")+IFERROR(IF(Z214="",0,Z214),"0")+IFERROR(IF(Z215="",0,Z215),"0")</f>
        <v>0.92999999999999994</v>
      </c>
      <c r="AA216" s="349"/>
      <c r="AB216" s="349"/>
      <c r="AC216" s="349"/>
    </row>
    <row r="217" spans="1:68" x14ac:dyDescent="0.2">
      <c r="A217" s="364"/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8"/>
      <c r="P217" s="360" t="s">
        <v>72</v>
      </c>
      <c r="Q217" s="361"/>
      <c r="R217" s="361"/>
      <c r="S217" s="361"/>
      <c r="T217" s="361"/>
      <c r="U217" s="361"/>
      <c r="V217" s="362"/>
      <c r="W217" s="37" t="s">
        <v>73</v>
      </c>
      <c r="X217" s="348">
        <f>IFERROR(SUMPRODUCT(X213:X215*H213:H215),"0")</f>
        <v>336</v>
      </c>
      <c r="Y217" s="348">
        <f>IFERROR(SUMPRODUCT(Y213:Y215*H213:H215),"0")</f>
        <v>336</v>
      </c>
      <c r="Z217" s="37"/>
      <c r="AA217" s="349"/>
      <c r="AB217" s="349"/>
      <c r="AC217" s="349"/>
    </row>
    <row r="218" spans="1:68" ht="16.5" customHeight="1" x14ac:dyDescent="0.25">
      <c r="A218" s="395" t="s">
        <v>330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1"/>
      <c r="AB218" s="341"/>
      <c r="AC218" s="341"/>
    </row>
    <row r="219" spans="1:68" ht="14.25" customHeight="1" x14ac:dyDescent="0.25">
      <c r="A219" s="363" t="s">
        <v>63</v>
      </c>
      <c r="B219" s="364"/>
      <c r="C219" s="364"/>
      <c r="D219" s="364"/>
      <c r="E219" s="364"/>
      <c r="F219" s="364"/>
      <c r="G219" s="364"/>
      <c r="H219" s="364"/>
      <c r="I219" s="364"/>
      <c r="J219" s="364"/>
      <c r="K219" s="364"/>
      <c r="L219" s="364"/>
      <c r="M219" s="364"/>
      <c r="N219" s="364"/>
      <c r="O219" s="364"/>
      <c r="P219" s="364"/>
      <c r="Q219" s="364"/>
      <c r="R219" s="364"/>
      <c r="S219" s="364"/>
      <c r="T219" s="364"/>
      <c r="U219" s="364"/>
      <c r="V219" s="364"/>
      <c r="W219" s="364"/>
      <c r="X219" s="364"/>
      <c r="Y219" s="364"/>
      <c r="Z219" s="364"/>
      <c r="AA219" s="342"/>
      <c r="AB219" s="342"/>
      <c r="AC219" s="342"/>
    </row>
    <row r="220" spans="1:68" ht="27" customHeight="1" x14ac:dyDescent="0.25">
      <c r="A220" s="54" t="s">
        <v>331</v>
      </c>
      <c r="B220" s="54" t="s">
        <v>332</v>
      </c>
      <c r="C220" s="31">
        <v>4301070996</v>
      </c>
      <c r="D220" s="356">
        <v>4607111038654</v>
      </c>
      <c r="E220" s="357"/>
      <c r="F220" s="345">
        <v>0.4</v>
      </c>
      <c r="G220" s="32">
        <v>16</v>
      </c>
      <c r="H220" s="345">
        <v>6.4</v>
      </c>
      <c r="I220" s="345">
        <v>6.63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69</v>
      </c>
      <c r="X220" s="346">
        <v>0</v>
      </c>
      <c r="Y220" s="347">
        <f t="shared" ref="Y220:Y225" si="17">IFERROR(IF(X220="","",X220),"")</f>
        <v>0</v>
      </c>
      <c r="Z220" s="36">
        <f t="shared" ref="Z220:Z225" si="18">IFERROR(IF(X220="","",X220*0.0155),"")</f>
        <v>0</v>
      </c>
      <c r="AA220" s="56"/>
      <c r="AB220" s="57"/>
      <c r="AC220" s="234" t="s">
        <v>333</v>
      </c>
      <c r="AG220" s="67"/>
      <c r="AJ220" s="71" t="s">
        <v>71</v>
      </c>
      <c r="AK220" s="71">
        <v>1</v>
      </c>
      <c r="BB220" s="235" t="s">
        <v>1</v>
      </c>
      <c r="BM220" s="67">
        <f t="shared" ref="BM220:BM225" si="19">IFERROR(X220*I220,"0")</f>
        <v>0</v>
      </c>
      <c r="BN220" s="67">
        <f t="shared" ref="BN220:BN225" si="20">IFERROR(Y220*I220,"0")</f>
        <v>0</v>
      </c>
      <c r="BO220" s="67">
        <f t="shared" ref="BO220:BO225" si="21">IFERROR(X220/J220,"0")</f>
        <v>0</v>
      </c>
      <c r="BP220" s="67">
        <f t="shared" ref="BP220:BP225" si="22">IFERROR(Y220/J220,"0")</f>
        <v>0</v>
      </c>
    </row>
    <row r="221" spans="1:68" ht="27" customHeight="1" x14ac:dyDescent="0.25">
      <c r="A221" s="54" t="s">
        <v>334</v>
      </c>
      <c r="B221" s="54" t="s">
        <v>335</v>
      </c>
      <c r="C221" s="31">
        <v>4301070997</v>
      </c>
      <c r="D221" s="356">
        <v>4607111038586</v>
      </c>
      <c r="E221" s="357"/>
      <c r="F221" s="345">
        <v>0.7</v>
      </c>
      <c r="G221" s="32">
        <v>8</v>
      </c>
      <c r="H221" s="345">
        <v>5.6</v>
      </c>
      <c r="I221" s="345">
        <v>5.83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69</v>
      </c>
      <c r="X221" s="346">
        <v>0</v>
      </c>
      <c r="Y221" s="347">
        <f t="shared" si="17"/>
        <v>0</v>
      </c>
      <c r="Z221" s="36">
        <f t="shared" si="18"/>
        <v>0</v>
      </c>
      <c r="AA221" s="56"/>
      <c r="AB221" s="57"/>
      <c r="AC221" s="236" t="s">
        <v>333</v>
      </c>
      <c r="AG221" s="67"/>
      <c r="AJ221" s="71" t="s">
        <v>71</v>
      </c>
      <c r="AK221" s="71">
        <v>1</v>
      </c>
      <c r="BB221" s="237" t="s">
        <v>1</v>
      </c>
      <c r="BM221" s="67">
        <f t="shared" si="19"/>
        <v>0</v>
      </c>
      <c r="BN221" s="67">
        <f t="shared" si="20"/>
        <v>0</v>
      </c>
      <c r="BO221" s="67">
        <f t="shared" si="21"/>
        <v>0</v>
      </c>
      <c r="BP221" s="67">
        <f t="shared" si="22"/>
        <v>0</v>
      </c>
    </row>
    <row r="222" spans="1:68" ht="27" customHeight="1" x14ac:dyDescent="0.25">
      <c r="A222" s="54" t="s">
        <v>336</v>
      </c>
      <c r="B222" s="54" t="s">
        <v>337</v>
      </c>
      <c r="C222" s="31">
        <v>4301070962</v>
      </c>
      <c r="D222" s="356">
        <v>4607111038609</v>
      </c>
      <c r="E222" s="357"/>
      <c r="F222" s="345">
        <v>0.4</v>
      </c>
      <c r="G222" s="32">
        <v>16</v>
      </c>
      <c r="H222" s="345">
        <v>6.4</v>
      </c>
      <c r="I222" s="345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351"/>
      <c r="R222" s="351"/>
      <c r="S222" s="351"/>
      <c r="T222" s="352"/>
      <c r="U222" s="34"/>
      <c r="V222" s="34"/>
      <c r="W222" s="35" t="s">
        <v>69</v>
      </c>
      <c r="X222" s="346">
        <v>0</v>
      </c>
      <c r="Y222" s="347">
        <f t="shared" si="17"/>
        <v>0</v>
      </c>
      <c r="Z222" s="36">
        <f t="shared" si="18"/>
        <v>0</v>
      </c>
      <c r="AA222" s="56"/>
      <c r="AB222" s="57"/>
      <c r="AC222" s="238" t="s">
        <v>338</v>
      </c>
      <c r="AG222" s="67"/>
      <c r="AJ222" s="71" t="s">
        <v>71</v>
      </c>
      <c r="AK222" s="71">
        <v>1</v>
      </c>
      <c r="BB222" s="239" t="s">
        <v>1</v>
      </c>
      <c r="BM222" s="67">
        <f t="shared" si="19"/>
        <v>0</v>
      </c>
      <c r="BN222" s="67">
        <f t="shared" si="20"/>
        <v>0</v>
      </c>
      <c r="BO222" s="67">
        <f t="shared" si="21"/>
        <v>0</v>
      </c>
      <c r="BP222" s="67">
        <f t="shared" si="22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4301070963</v>
      </c>
      <c r="D223" s="356">
        <v>4607111038630</v>
      </c>
      <c r="E223" s="357"/>
      <c r="F223" s="345">
        <v>0.7</v>
      </c>
      <c r="G223" s="32">
        <v>8</v>
      </c>
      <c r="H223" s="345">
        <v>5.6</v>
      </c>
      <c r="I223" s="345">
        <v>5.87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351"/>
      <c r="R223" s="351"/>
      <c r="S223" s="351"/>
      <c r="T223" s="352"/>
      <c r="U223" s="34"/>
      <c r="V223" s="34"/>
      <c r="W223" s="35" t="s">
        <v>69</v>
      </c>
      <c r="X223" s="346">
        <v>0</v>
      </c>
      <c r="Y223" s="347">
        <f t="shared" si="17"/>
        <v>0</v>
      </c>
      <c r="Z223" s="36">
        <f t="shared" si="18"/>
        <v>0</v>
      </c>
      <c r="AA223" s="56"/>
      <c r="AB223" s="57"/>
      <c r="AC223" s="240" t="s">
        <v>338</v>
      </c>
      <c r="AG223" s="67"/>
      <c r="AJ223" s="71" t="s">
        <v>71</v>
      </c>
      <c r="AK223" s="71">
        <v>1</v>
      </c>
      <c r="BB223" s="241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customHeight="1" x14ac:dyDescent="0.25">
      <c r="A224" s="54" t="s">
        <v>341</v>
      </c>
      <c r="B224" s="54" t="s">
        <v>342</v>
      </c>
      <c r="C224" s="31">
        <v>4301070959</v>
      </c>
      <c r="D224" s="356">
        <v>4607111038616</v>
      </c>
      <c r="E224" s="357"/>
      <c r="F224" s="345">
        <v>0.4</v>
      </c>
      <c r="G224" s="32">
        <v>16</v>
      </c>
      <c r="H224" s="345">
        <v>6.4</v>
      </c>
      <c r="I224" s="345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351"/>
      <c r="R224" s="351"/>
      <c r="S224" s="351"/>
      <c r="T224" s="352"/>
      <c r="U224" s="34"/>
      <c r="V224" s="34"/>
      <c r="W224" s="35" t="s">
        <v>69</v>
      </c>
      <c r="X224" s="346">
        <v>0</v>
      </c>
      <c r="Y224" s="347">
        <f t="shared" si="17"/>
        <v>0</v>
      </c>
      <c r="Z224" s="36">
        <f t="shared" si="18"/>
        <v>0</v>
      </c>
      <c r="AA224" s="56"/>
      <c r="AB224" s="57"/>
      <c r="AC224" s="242" t="s">
        <v>333</v>
      </c>
      <c r="AG224" s="67"/>
      <c r="AJ224" s="71" t="s">
        <v>71</v>
      </c>
      <c r="AK224" s="71">
        <v>1</v>
      </c>
      <c r="BB224" s="243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customHeight="1" x14ac:dyDescent="0.25">
      <c r="A225" s="54" t="s">
        <v>343</v>
      </c>
      <c r="B225" s="54" t="s">
        <v>344</v>
      </c>
      <c r="C225" s="31">
        <v>4301070960</v>
      </c>
      <c r="D225" s="356">
        <v>4607111038623</v>
      </c>
      <c r="E225" s="357"/>
      <c r="F225" s="345">
        <v>0.7</v>
      </c>
      <c r="G225" s="32">
        <v>8</v>
      </c>
      <c r="H225" s="345">
        <v>5.6</v>
      </c>
      <c r="I225" s="345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351"/>
      <c r="R225" s="351"/>
      <c r="S225" s="351"/>
      <c r="T225" s="352"/>
      <c r="U225" s="34"/>
      <c r="V225" s="34"/>
      <c r="W225" s="35" t="s">
        <v>69</v>
      </c>
      <c r="X225" s="346">
        <v>0</v>
      </c>
      <c r="Y225" s="347">
        <f t="shared" si="17"/>
        <v>0</v>
      </c>
      <c r="Z225" s="36">
        <f t="shared" si="18"/>
        <v>0</v>
      </c>
      <c r="AA225" s="56"/>
      <c r="AB225" s="57"/>
      <c r="AC225" s="244" t="s">
        <v>333</v>
      </c>
      <c r="AG225" s="67"/>
      <c r="AJ225" s="71" t="s">
        <v>71</v>
      </c>
      <c r="AK225" s="71">
        <v>1</v>
      </c>
      <c r="BB225" s="245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x14ac:dyDescent="0.2">
      <c r="A226" s="367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8"/>
      <c r="P226" s="360" t="s">
        <v>72</v>
      </c>
      <c r="Q226" s="361"/>
      <c r="R226" s="361"/>
      <c r="S226" s="361"/>
      <c r="T226" s="361"/>
      <c r="U226" s="361"/>
      <c r="V226" s="362"/>
      <c r="W226" s="37" t="s">
        <v>69</v>
      </c>
      <c r="X226" s="348">
        <f>IFERROR(SUM(X220:X225),"0")</f>
        <v>0</v>
      </c>
      <c r="Y226" s="348">
        <f>IFERROR(SUM(Y220:Y225),"0")</f>
        <v>0</v>
      </c>
      <c r="Z226" s="348">
        <f>IFERROR(IF(Z220="",0,Z220),"0")+IFERROR(IF(Z221="",0,Z221),"0")+IFERROR(IF(Z222="",0,Z222),"0")+IFERROR(IF(Z223="",0,Z223),"0")+IFERROR(IF(Z224="",0,Z224),"0")+IFERROR(IF(Z225="",0,Z225),"0")</f>
        <v>0</v>
      </c>
      <c r="AA226" s="349"/>
      <c r="AB226" s="349"/>
      <c r="AC226" s="349"/>
    </row>
    <row r="227" spans="1:68" x14ac:dyDescent="0.2">
      <c r="A227" s="364"/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8"/>
      <c r="P227" s="360" t="s">
        <v>72</v>
      </c>
      <c r="Q227" s="361"/>
      <c r="R227" s="361"/>
      <c r="S227" s="361"/>
      <c r="T227" s="361"/>
      <c r="U227" s="361"/>
      <c r="V227" s="362"/>
      <c r="W227" s="37" t="s">
        <v>73</v>
      </c>
      <c r="X227" s="348">
        <f>IFERROR(SUMPRODUCT(X220:X225*H220:H225),"0")</f>
        <v>0</v>
      </c>
      <c r="Y227" s="348">
        <f>IFERROR(SUMPRODUCT(Y220:Y225*H220:H225),"0")</f>
        <v>0</v>
      </c>
      <c r="Z227" s="37"/>
      <c r="AA227" s="349"/>
      <c r="AB227" s="349"/>
      <c r="AC227" s="349"/>
    </row>
    <row r="228" spans="1:68" ht="16.5" customHeight="1" x14ac:dyDescent="0.25">
      <c r="A228" s="395" t="s">
        <v>345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1"/>
      <c r="AB228" s="341"/>
      <c r="AC228" s="341"/>
    </row>
    <row r="229" spans="1:68" ht="14.25" customHeight="1" x14ac:dyDescent="0.25">
      <c r="A229" s="363" t="s">
        <v>63</v>
      </c>
      <c r="B229" s="364"/>
      <c r="C229" s="364"/>
      <c r="D229" s="364"/>
      <c r="E229" s="364"/>
      <c r="F229" s="364"/>
      <c r="G229" s="364"/>
      <c r="H229" s="364"/>
      <c r="I229" s="364"/>
      <c r="J229" s="364"/>
      <c r="K229" s="364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4"/>
      <c r="W229" s="364"/>
      <c r="X229" s="364"/>
      <c r="Y229" s="364"/>
      <c r="Z229" s="364"/>
      <c r="AA229" s="342"/>
      <c r="AB229" s="342"/>
      <c r="AC229" s="342"/>
    </row>
    <row r="230" spans="1:68" ht="27" customHeight="1" x14ac:dyDescent="0.25">
      <c r="A230" s="54" t="s">
        <v>346</v>
      </c>
      <c r="B230" s="54" t="s">
        <v>347</v>
      </c>
      <c r="C230" s="31">
        <v>4301070917</v>
      </c>
      <c r="D230" s="356">
        <v>4607111035912</v>
      </c>
      <c r="E230" s="357"/>
      <c r="F230" s="345">
        <v>0.43</v>
      </c>
      <c r="G230" s="32">
        <v>16</v>
      </c>
      <c r="H230" s="345">
        <v>6.88</v>
      </c>
      <c r="I230" s="345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51"/>
      <c r="R230" s="351"/>
      <c r="S230" s="351"/>
      <c r="T230" s="352"/>
      <c r="U230" s="34"/>
      <c r="V230" s="34"/>
      <c r="W230" s="35" t="s">
        <v>69</v>
      </c>
      <c r="X230" s="346">
        <v>0</v>
      </c>
      <c r="Y230" s="347">
        <f>IFERROR(IF(X230="","",X230),"")</f>
        <v>0</v>
      </c>
      <c r="Z230" s="36">
        <f>IFERROR(IF(X230="","",X230*0.0155),"")</f>
        <v>0</v>
      </c>
      <c r="AA230" s="56"/>
      <c r="AB230" s="57"/>
      <c r="AC230" s="246" t="s">
        <v>348</v>
      </c>
      <c r="AG230" s="67"/>
      <c r="AJ230" s="71" t="s">
        <v>71</v>
      </c>
      <c r="AK230" s="71">
        <v>1</v>
      </c>
      <c r="BB230" s="24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349</v>
      </c>
      <c r="B231" s="54" t="s">
        <v>350</v>
      </c>
      <c r="C231" s="31">
        <v>4301070920</v>
      </c>
      <c r="D231" s="356">
        <v>4607111035929</v>
      </c>
      <c r="E231" s="357"/>
      <c r="F231" s="345">
        <v>0.9</v>
      </c>
      <c r="G231" s="32">
        <v>8</v>
      </c>
      <c r="H231" s="345">
        <v>7.2</v>
      </c>
      <c r="I231" s="345">
        <v>7.47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51"/>
      <c r="R231" s="351"/>
      <c r="S231" s="351"/>
      <c r="T231" s="352"/>
      <c r="U231" s="34"/>
      <c r="V231" s="34"/>
      <c r="W231" s="35" t="s">
        <v>69</v>
      </c>
      <c r="X231" s="346">
        <v>12</v>
      </c>
      <c r="Y231" s="347">
        <f>IFERROR(IF(X231="","",X231),"")</f>
        <v>12</v>
      </c>
      <c r="Z231" s="36">
        <f>IFERROR(IF(X231="","",X231*0.0155),"")</f>
        <v>0.186</v>
      </c>
      <c r="AA231" s="56"/>
      <c r="AB231" s="57"/>
      <c r="AC231" s="248" t="s">
        <v>348</v>
      </c>
      <c r="AG231" s="67"/>
      <c r="AJ231" s="71" t="s">
        <v>71</v>
      </c>
      <c r="AK231" s="71">
        <v>1</v>
      </c>
      <c r="BB231" s="249" t="s">
        <v>1</v>
      </c>
      <c r="BM231" s="67">
        <f>IFERROR(X231*I231,"0")</f>
        <v>89.64</v>
      </c>
      <c r="BN231" s="67">
        <f>IFERROR(Y231*I231,"0")</f>
        <v>89.64</v>
      </c>
      <c r="BO231" s="67">
        <f>IFERROR(X231/J231,"0")</f>
        <v>0.14285714285714285</v>
      </c>
      <c r="BP231" s="67">
        <f>IFERROR(Y231/J231,"0")</f>
        <v>0.14285714285714285</v>
      </c>
    </row>
    <row r="232" spans="1:68" ht="27" customHeight="1" x14ac:dyDescent="0.25">
      <c r="A232" s="54" t="s">
        <v>351</v>
      </c>
      <c r="B232" s="54" t="s">
        <v>352</v>
      </c>
      <c r="C232" s="31">
        <v>4301070915</v>
      </c>
      <c r="D232" s="356">
        <v>4607111035882</v>
      </c>
      <c r="E232" s="357"/>
      <c r="F232" s="345">
        <v>0.43</v>
      </c>
      <c r="G232" s="32">
        <v>16</v>
      </c>
      <c r="H232" s="345">
        <v>6.88</v>
      </c>
      <c r="I232" s="345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351"/>
      <c r="R232" s="351"/>
      <c r="S232" s="351"/>
      <c r="T232" s="352"/>
      <c r="U232" s="34"/>
      <c r="V232" s="34"/>
      <c r="W232" s="35" t="s">
        <v>69</v>
      </c>
      <c r="X232" s="346">
        <v>0</v>
      </c>
      <c r="Y232" s="347">
        <f>IFERROR(IF(X232="","",X232),"")</f>
        <v>0</v>
      </c>
      <c r="Z232" s="36">
        <f>IFERROR(IF(X232="","",X232*0.0155),"")</f>
        <v>0</v>
      </c>
      <c r="AA232" s="56"/>
      <c r="AB232" s="57"/>
      <c r="AC232" s="250" t="s">
        <v>353</v>
      </c>
      <c r="AG232" s="67"/>
      <c r="AJ232" s="71" t="s">
        <v>71</v>
      </c>
      <c r="AK232" s="71">
        <v>1</v>
      </c>
      <c r="BB232" s="25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354</v>
      </c>
      <c r="B233" s="54" t="s">
        <v>355</v>
      </c>
      <c r="C233" s="31">
        <v>4301070921</v>
      </c>
      <c r="D233" s="356">
        <v>4607111035905</v>
      </c>
      <c r="E233" s="357"/>
      <c r="F233" s="345">
        <v>0.9</v>
      </c>
      <c r="G233" s="32">
        <v>8</v>
      </c>
      <c r="H233" s="345">
        <v>7.2</v>
      </c>
      <c r="I233" s="345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351"/>
      <c r="R233" s="351"/>
      <c r="S233" s="351"/>
      <c r="T233" s="352"/>
      <c r="U233" s="34"/>
      <c r="V233" s="34"/>
      <c r="W233" s="35" t="s">
        <v>69</v>
      </c>
      <c r="X233" s="346">
        <v>0</v>
      </c>
      <c r="Y233" s="347">
        <f>IFERROR(IF(X233="","",X233),"")</f>
        <v>0</v>
      </c>
      <c r="Z233" s="36">
        <f>IFERROR(IF(X233="","",X233*0.0155),"")</f>
        <v>0</v>
      </c>
      <c r="AA233" s="56"/>
      <c r="AB233" s="57"/>
      <c r="AC233" s="252" t="s">
        <v>353</v>
      </c>
      <c r="AG233" s="67"/>
      <c r="AJ233" s="71" t="s">
        <v>71</v>
      </c>
      <c r="AK233" s="71">
        <v>1</v>
      </c>
      <c r="BB233" s="25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67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8"/>
      <c r="P234" s="360" t="s">
        <v>72</v>
      </c>
      <c r="Q234" s="361"/>
      <c r="R234" s="361"/>
      <c r="S234" s="361"/>
      <c r="T234" s="361"/>
      <c r="U234" s="361"/>
      <c r="V234" s="362"/>
      <c r="W234" s="37" t="s">
        <v>69</v>
      </c>
      <c r="X234" s="348">
        <f>IFERROR(SUM(X230:X233),"0")</f>
        <v>12</v>
      </c>
      <c r="Y234" s="348">
        <f>IFERROR(SUM(Y230:Y233),"0")</f>
        <v>12</v>
      </c>
      <c r="Z234" s="348">
        <f>IFERROR(IF(Z230="",0,Z230),"0")+IFERROR(IF(Z231="",0,Z231),"0")+IFERROR(IF(Z232="",0,Z232),"0")+IFERROR(IF(Z233="",0,Z233),"0")</f>
        <v>0.186</v>
      </c>
      <c r="AA234" s="349"/>
      <c r="AB234" s="349"/>
      <c r="AC234" s="349"/>
    </row>
    <row r="235" spans="1:68" x14ac:dyDescent="0.2">
      <c r="A235" s="364"/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8"/>
      <c r="P235" s="360" t="s">
        <v>72</v>
      </c>
      <c r="Q235" s="361"/>
      <c r="R235" s="361"/>
      <c r="S235" s="361"/>
      <c r="T235" s="361"/>
      <c r="U235" s="361"/>
      <c r="V235" s="362"/>
      <c r="W235" s="37" t="s">
        <v>73</v>
      </c>
      <c r="X235" s="348">
        <f>IFERROR(SUMPRODUCT(X230:X233*H230:H233),"0")</f>
        <v>86.4</v>
      </c>
      <c r="Y235" s="348">
        <f>IFERROR(SUMPRODUCT(Y230:Y233*H230:H233),"0")</f>
        <v>86.4</v>
      </c>
      <c r="Z235" s="37"/>
      <c r="AA235" s="349"/>
      <c r="AB235" s="349"/>
      <c r="AC235" s="349"/>
    </row>
    <row r="236" spans="1:68" ht="16.5" customHeight="1" x14ac:dyDescent="0.25">
      <c r="A236" s="395" t="s">
        <v>356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1"/>
      <c r="AB236" s="341"/>
      <c r="AC236" s="341"/>
    </row>
    <row r="237" spans="1:68" ht="14.25" customHeight="1" x14ac:dyDescent="0.25">
      <c r="A237" s="363" t="s">
        <v>63</v>
      </c>
      <c r="B237" s="364"/>
      <c r="C237" s="364"/>
      <c r="D237" s="364"/>
      <c r="E237" s="364"/>
      <c r="F237" s="364"/>
      <c r="G237" s="364"/>
      <c r="H237" s="364"/>
      <c r="I237" s="364"/>
      <c r="J237" s="364"/>
      <c r="K237" s="364"/>
      <c r="L237" s="364"/>
      <c r="M237" s="364"/>
      <c r="N237" s="364"/>
      <c r="O237" s="364"/>
      <c r="P237" s="364"/>
      <c r="Q237" s="364"/>
      <c r="R237" s="364"/>
      <c r="S237" s="364"/>
      <c r="T237" s="364"/>
      <c r="U237" s="364"/>
      <c r="V237" s="364"/>
      <c r="W237" s="364"/>
      <c r="X237" s="364"/>
      <c r="Y237" s="364"/>
      <c r="Z237" s="364"/>
      <c r="AA237" s="342"/>
      <c r="AB237" s="342"/>
      <c r="AC237" s="342"/>
    </row>
    <row r="238" spans="1:68" ht="27" customHeight="1" x14ac:dyDescent="0.25">
      <c r="A238" s="54" t="s">
        <v>357</v>
      </c>
      <c r="B238" s="54" t="s">
        <v>358</v>
      </c>
      <c r="C238" s="31">
        <v>4301071093</v>
      </c>
      <c r="D238" s="356">
        <v>4620207490709</v>
      </c>
      <c r="E238" s="357"/>
      <c r="F238" s="345">
        <v>0.65</v>
      </c>
      <c r="G238" s="32">
        <v>8</v>
      </c>
      <c r="H238" s="345">
        <v>5.2</v>
      </c>
      <c r="I238" s="345">
        <v>5.47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8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51"/>
      <c r="R238" s="351"/>
      <c r="S238" s="351"/>
      <c r="T238" s="352"/>
      <c r="U238" s="34"/>
      <c r="V238" s="34"/>
      <c r="W238" s="35" t="s">
        <v>69</v>
      </c>
      <c r="X238" s="346">
        <v>0</v>
      </c>
      <c r="Y238" s="347">
        <f>IFERROR(IF(X238="","",X238),"")</f>
        <v>0</v>
      </c>
      <c r="Z238" s="36">
        <f>IFERROR(IF(X238="","",X238*0.0155),"")</f>
        <v>0</v>
      </c>
      <c r="AA238" s="56"/>
      <c r="AB238" s="57"/>
      <c r="AC238" s="254" t="s">
        <v>359</v>
      </c>
      <c r="AG238" s="67"/>
      <c r="AJ238" s="71" t="s">
        <v>71</v>
      </c>
      <c r="AK238" s="71">
        <v>1</v>
      </c>
      <c r="BB238" s="255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67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8"/>
      <c r="P239" s="360" t="s">
        <v>72</v>
      </c>
      <c r="Q239" s="361"/>
      <c r="R239" s="361"/>
      <c r="S239" s="361"/>
      <c r="T239" s="361"/>
      <c r="U239" s="361"/>
      <c r="V239" s="362"/>
      <c r="W239" s="37" t="s">
        <v>69</v>
      </c>
      <c r="X239" s="348">
        <f>IFERROR(SUM(X238:X238),"0")</f>
        <v>0</v>
      </c>
      <c r="Y239" s="348">
        <f>IFERROR(SUM(Y238:Y238),"0")</f>
        <v>0</v>
      </c>
      <c r="Z239" s="348">
        <f>IFERROR(IF(Z238="",0,Z238),"0")</f>
        <v>0</v>
      </c>
      <c r="AA239" s="349"/>
      <c r="AB239" s="349"/>
      <c r="AC239" s="349"/>
    </row>
    <row r="240" spans="1:68" x14ac:dyDescent="0.2">
      <c r="A240" s="364"/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8"/>
      <c r="P240" s="360" t="s">
        <v>72</v>
      </c>
      <c r="Q240" s="361"/>
      <c r="R240" s="361"/>
      <c r="S240" s="361"/>
      <c r="T240" s="361"/>
      <c r="U240" s="361"/>
      <c r="V240" s="362"/>
      <c r="W240" s="37" t="s">
        <v>73</v>
      </c>
      <c r="X240" s="348">
        <f>IFERROR(SUMPRODUCT(X238:X238*H238:H238),"0")</f>
        <v>0</v>
      </c>
      <c r="Y240" s="348">
        <f>IFERROR(SUMPRODUCT(Y238:Y238*H238:H238),"0")</f>
        <v>0</v>
      </c>
      <c r="Z240" s="37"/>
      <c r="AA240" s="349"/>
      <c r="AB240" s="349"/>
      <c r="AC240" s="349"/>
    </row>
    <row r="241" spans="1:68" ht="14.25" customHeight="1" x14ac:dyDescent="0.25">
      <c r="A241" s="363" t="s">
        <v>132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2"/>
      <c r="AB241" s="342"/>
      <c r="AC241" s="342"/>
    </row>
    <row r="242" spans="1:68" ht="27" customHeight="1" x14ac:dyDescent="0.25">
      <c r="A242" s="54" t="s">
        <v>360</v>
      </c>
      <c r="B242" s="54" t="s">
        <v>361</v>
      </c>
      <c r="C242" s="31">
        <v>4301135692</v>
      </c>
      <c r="D242" s="356">
        <v>4620207490570</v>
      </c>
      <c r="E242" s="357"/>
      <c r="F242" s="345">
        <v>0.2</v>
      </c>
      <c r="G242" s="32">
        <v>12</v>
      </c>
      <c r="H242" s="345">
        <v>2.4</v>
      </c>
      <c r="I242" s="345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0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51"/>
      <c r="R242" s="351"/>
      <c r="S242" s="351"/>
      <c r="T242" s="352"/>
      <c r="U242" s="34"/>
      <c r="V242" s="34"/>
      <c r="W242" s="35" t="s">
        <v>69</v>
      </c>
      <c r="X242" s="346">
        <v>0</v>
      </c>
      <c r="Y242" s="347">
        <f>IFERROR(IF(X242="","",X242),"")</f>
        <v>0</v>
      </c>
      <c r="Z242" s="36">
        <f>IFERROR(IF(X242="","",X242*0.01788),"")</f>
        <v>0</v>
      </c>
      <c r="AA242" s="56"/>
      <c r="AB242" s="57"/>
      <c r="AC242" s="256" t="s">
        <v>362</v>
      </c>
      <c r="AG242" s="67"/>
      <c r="AJ242" s="71" t="s">
        <v>71</v>
      </c>
      <c r="AK242" s="71">
        <v>1</v>
      </c>
      <c r="BB242" s="257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363</v>
      </c>
      <c r="B243" s="54" t="s">
        <v>364</v>
      </c>
      <c r="C243" s="31">
        <v>4301135691</v>
      </c>
      <c r="D243" s="356">
        <v>4620207490549</v>
      </c>
      <c r="E243" s="357"/>
      <c r="F243" s="345">
        <v>0.2</v>
      </c>
      <c r="G243" s="32">
        <v>12</v>
      </c>
      <c r="H243" s="345">
        <v>2.4</v>
      </c>
      <c r="I243" s="345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6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51"/>
      <c r="R243" s="351"/>
      <c r="S243" s="351"/>
      <c r="T243" s="352"/>
      <c r="U243" s="34"/>
      <c r="V243" s="34"/>
      <c r="W243" s="35" t="s">
        <v>69</v>
      </c>
      <c r="X243" s="346">
        <v>0</v>
      </c>
      <c r="Y243" s="347">
        <f>IFERROR(IF(X243="","",X243),"")</f>
        <v>0</v>
      </c>
      <c r="Z243" s="36">
        <f>IFERROR(IF(X243="","",X243*0.01788),"")</f>
        <v>0</v>
      </c>
      <c r="AA243" s="56"/>
      <c r="AB243" s="57"/>
      <c r="AC243" s="258" t="s">
        <v>362</v>
      </c>
      <c r="AG243" s="67"/>
      <c r="AJ243" s="71" t="s">
        <v>71</v>
      </c>
      <c r="AK243" s="71">
        <v>1</v>
      </c>
      <c r="BB243" s="259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365</v>
      </c>
      <c r="B244" s="54" t="s">
        <v>366</v>
      </c>
      <c r="C244" s="31">
        <v>4301135694</v>
      </c>
      <c r="D244" s="356">
        <v>4620207490501</v>
      </c>
      <c r="E244" s="357"/>
      <c r="F244" s="345">
        <v>0.2</v>
      </c>
      <c r="G244" s="32">
        <v>12</v>
      </c>
      <c r="H244" s="345">
        <v>2.4</v>
      </c>
      <c r="I244" s="345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5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51"/>
      <c r="R244" s="351"/>
      <c r="S244" s="351"/>
      <c r="T244" s="352"/>
      <c r="U244" s="34"/>
      <c r="V244" s="34"/>
      <c r="W244" s="35" t="s">
        <v>69</v>
      </c>
      <c r="X244" s="346">
        <v>0</v>
      </c>
      <c r="Y244" s="347">
        <f>IFERROR(IF(X244="","",X244),"")</f>
        <v>0</v>
      </c>
      <c r="Z244" s="36">
        <f>IFERROR(IF(X244="","",X244*0.01788),"")</f>
        <v>0</v>
      </c>
      <c r="AA244" s="56"/>
      <c r="AB244" s="57"/>
      <c r="AC244" s="260" t="s">
        <v>362</v>
      </c>
      <c r="AG244" s="67"/>
      <c r="AJ244" s="71" t="s">
        <v>71</v>
      </c>
      <c r="AK244" s="71">
        <v>1</v>
      </c>
      <c r="BB244" s="261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7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8"/>
      <c r="P245" s="360" t="s">
        <v>72</v>
      </c>
      <c r="Q245" s="361"/>
      <c r="R245" s="361"/>
      <c r="S245" s="361"/>
      <c r="T245" s="361"/>
      <c r="U245" s="361"/>
      <c r="V245" s="362"/>
      <c r="W245" s="37" t="s">
        <v>69</v>
      </c>
      <c r="X245" s="348">
        <f>IFERROR(SUM(X242:X244),"0")</f>
        <v>0</v>
      </c>
      <c r="Y245" s="348">
        <f>IFERROR(SUM(Y242:Y244),"0")</f>
        <v>0</v>
      </c>
      <c r="Z245" s="348">
        <f>IFERROR(IF(Z242="",0,Z242),"0")+IFERROR(IF(Z243="",0,Z243),"0")+IFERROR(IF(Z244="",0,Z244),"0")</f>
        <v>0</v>
      </c>
      <c r="AA245" s="349"/>
      <c r="AB245" s="349"/>
      <c r="AC245" s="349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8"/>
      <c r="P246" s="360" t="s">
        <v>72</v>
      </c>
      <c r="Q246" s="361"/>
      <c r="R246" s="361"/>
      <c r="S246" s="361"/>
      <c r="T246" s="361"/>
      <c r="U246" s="361"/>
      <c r="V246" s="362"/>
      <c r="W246" s="37" t="s">
        <v>73</v>
      </c>
      <c r="X246" s="348">
        <f>IFERROR(SUMPRODUCT(X242:X244*H242:H244),"0")</f>
        <v>0</v>
      </c>
      <c r="Y246" s="348">
        <f>IFERROR(SUMPRODUCT(Y242:Y244*H242:H244),"0")</f>
        <v>0</v>
      </c>
      <c r="Z246" s="37"/>
      <c r="AA246" s="349"/>
      <c r="AB246" s="349"/>
      <c r="AC246" s="349"/>
    </row>
    <row r="247" spans="1:68" ht="16.5" customHeight="1" x14ac:dyDescent="0.25">
      <c r="A247" s="395" t="s">
        <v>367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1"/>
      <c r="AB247" s="341"/>
      <c r="AC247" s="341"/>
    </row>
    <row r="248" spans="1:68" ht="14.25" customHeight="1" x14ac:dyDescent="0.25">
      <c r="A248" s="363" t="s">
        <v>299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2"/>
      <c r="AB248" s="342"/>
      <c r="AC248" s="342"/>
    </row>
    <row r="249" spans="1:68" ht="27" customHeight="1" x14ac:dyDescent="0.25">
      <c r="A249" s="54" t="s">
        <v>368</v>
      </c>
      <c r="B249" s="54" t="s">
        <v>369</v>
      </c>
      <c r="C249" s="31">
        <v>4301051320</v>
      </c>
      <c r="D249" s="356">
        <v>4680115881334</v>
      </c>
      <c r="E249" s="357"/>
      <c r="F249" s="345">
        <v>0.33</v>
      </c>
      <c r="G249" s="32">
        <v>6</v>
      </c>
      <c r="H249" s="345">
        <v>1.98</v>
      </c>
      <c r="I249" s="345">
        <v>2.25</v>
      </c>
      <c r="J249" s="32">
        <v>182</v>
      </c>
      <c r="K249" s="32" t="s">
        <v>79</v>
      </c>
      <c r="L249" s="32" t="s">
        <v>67</v>
      </c>
      <c r="M249" s="33" t="s">
        <v>303</v>
      </c>
      <c r="N249" s="33"/>
      <c r="O249" s="32">
        <v>365</v>
      </c>
      <c r="P249" s="37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1"/>
      <c r="R249" s="351"/>
      <c r="S249" s="351"/>
      <c r="T249" s="352"/>
      <c r="U249" s="34"/>
      <c r="V249" s="34"/>
      <c r="W249" s="35" t="s">
        <v>69</v>
      </c>
      <c r="X249" s="346">
        <v>0</v>
      </c>
      <c r="Y249" s="347">
        <f>IFERROR(IF(X249="","",X249),"")</f>
        <v>0</v>
      </c>
      <c r="Z249" s="36">
        <f>IFERROR(IF(X249="","",X249*0.00651),"")</f>
        <v>0</v>
      </c>
      <c r="AA249" s="56"/>
      <c r="AB249" s="57"/>
      <c r="AC249" s="262" t="s">
        <v>370</v>
      </c>
      <c r="AG249" s="67"/>
      <c r="AJ249" s="71" t="s">
        <v>71</v>
      </c>
      <c r="AK249" s="71">
        <v>1</v>
      </c>
      <c r="BB249" s="263" t="s">
        <v>306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7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8"/>
      <c r="P250" s="360" t="s">
        <v>72</v>
      </c>
      <c r="Q250" s="361"/>
      <c r="R250" s="361"/>
      <c r="S250" s="361"/>
      <c r="T250" s="361"/>
      <c r="U250" s="361"/>
      <c r="V250" s="362"/>
      <c r="W250" s="37" t="s">
        <v>69</v>
      </c>
      <c r="X250" s="348">
        <f>IFERROR(SUM(X249:X249),"0")</f>
        <v>0</v>
      </c>
      <c r="Y250" s="348">
        <f>IFERROR(SUM(Y249:Y249),"0")</f>
        <v>0</v>
      </c>
      <c r="Z250" s="348">
        <f>IFERROR(IF(Z249="",0,Z249),"0")</f>
        <v>0</v>
      </c>
      <c r="AA250" s="349"/>
      <c r="AB250" s="349"/>
      <c r="AC250" s="349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8"/>
      <c r="P251" s="360" t="s">
        <v>72</v>
      </c>
      <c r="Q251" s="361"/>
      <c r="R251" s="361"/>
      <c r="S251" s="361"/>
      <c r="T251" s="361"/>
      <c r="U251" s="361"/>
      <c r="V251" s="362"/>
      <c r="W251" s="37" t="s">
        <v>73</v>
      </c>
      <c r="X251" s="348">
        <f>IFERROR(SUMPRODUCT(X249:X249*H249:H249),"0")</f>
        <v>0</v>
      </c>
      <c r="Y251" s="348">
        <f>IFERROR(SUMPRODUCT(Y249:Y249*H249:H249),"0")</f>
        <v>0</v>
      </c>
      <c r="Z251" s="37"/>
      <c r="AA251" s="349"/>
      <c r="AB251" s="349"/>
      <c r="AC251" s="349"/>
    </row>
    <row r="252" spans="1:68" ht="16.5" customHeight="1" x14ac:dyDescent="0.25">
      <c r="A252" s="395" t="s">
        <v>371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1"/>
      <c r="AB252" s="341"/>
      <c r="AC252" s="341"/>
    </row>
    <row r="253" spans="1:68" ht="14.25" customHeight="1" x14ac:dyDescent="0.25">
      <c r="A253" s="363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2"/>
      <c r="AB253" s="342"/>
      <c r="AC253" s="342"/>
    </row>
    <row r="254" spans="1:68" ht="16.5" customHeight="1" x14ac:dyDescent="0.25">
      <c r="A254" s="54" t="s">
        <v>372</v>
      </c>
      <c r="B254" s="54" t="s">
        <v>373</v>
      </c>
      <c r="C254" s="31">
        <v>4301071063</v>
      </c>
      <c r="D254" s="356">
        <v>4607111039019</v>
      </c>
      <c r="E254" s="357"/>
      <c r="F254" s="345">
        <v>0.43</v>
      </c>
      <c r="G254" s="32">
        <v>16</v>
      </c>
      <c r="H254" s="345">
        <v>6.88</v>
      </c>
      <c r="I254" s="345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1"/>
      <c r="R254" s="351"/>
      <c r="S254" s="351"/>
      <c r="T254" s="352"/>
      <c r="U254" s="34"/>
      <c r="V254" s="34"/>
      <c r="W254" s="35" t="s">
        <v>69</v>
      </c>
      <c r="X254" s="346">
        <v>0</v>
      </c>
      <c r="Y254" s="347">
        <f>IFERROR(IF(X254="","",X254),"")</f>
        <v>0</v>
      </c>
      <c r="Z254" s="36">
        <f>IFERROR(IF(X254="","",X254*0.0155),"")</f>
        <v>0</v>
      </c>
      <c r="AA254" s="56"/>
      <c r="AB254" s="57"/>
      <c r="AC254" s="264" t="s">
        <v>374</v>
      </c>
      <c r="AG254" s="67"/>
      <c r="AJ254" s="71" t="s">
        <v>71</v>
      </c>
      <c r="AK254" s="71">
        <v>1</v>
      </c>
      <c r="BB254" s="265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375</v>
      </c>
      <c r="B255" s="54" t="s">
        <v>376</v>
      </c>
      <c r="C255" s="31">
        <v>4301071000</v>
      </c>
      <c r="D255" s="356">
        <v>4607111038708</v>
      </c>
      <c r="E255" s="357"/>
      <c r="F255" s="345">
        <v>0.8</v>
      </c>
      <c r="G255" s="32">
        <v>8</v>
      </c>
      <c r="H255" s="345">
        <v>6.4</v>
      </c>
      <c r="I255" s="345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1"/>
      <c r="R255" s="351"/>
      <c r="S255" s="351"/>
      <c r="T255" s="352"/>
      <c r="U255" s="34"/>
      <c r="V255" s="34"/>
      <c r="W255" s="35" t="s">
        <v>69</v>
      </c>
      <c r="X255" s="346">
        <v>0</v>
      </c>
      <c r="Y255" s="347">
        <f>IFERROR(IF(X255="","",X255),"")</f>
        <v>0</v>
      </c>
      <c r="Z255" s="36">
        <f>IFERROR(IF(X255="","",X255*0.0155),"")</f>
        <v>0</v>
      </c>
      <c r="AA255" s="56"/>
      <c r="AB255" s="57"/>
      <c r="AC255" s="266" t="s">
        <v>374</v>
      </c>
      <c r="AG255" s="67"/>
      <c r="AJ255" s="71" t="s">
        <v>71</v>
      </c>
      <c r="AK255" s="71">
        <v>1</v>
      </c>
      <c r="BB255" s="267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7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8"/>
      <c r="P256" s="360" t="s">
        <v>72</v>
      </c>
      <c r="Q256" s="361"/>
      <c r="R256" s="361"/>
      <c r="S256" s="361"/>
      <c r="T256" s="361"/>
      <c r="U256" s="361"/>
      <c r="V256" s="362"/>
      <c r="W256" s="37" t="s">
        <v>69</v>
      </c>
      <c r="X256" s="348">
        <f>IFERROR(SUM(X254:X255),"0")</f>
        <v>0</v>
      </c>
      <c r="Y256" s="348">
        <f>IFERROR(SUM(Y254:Y255),"0")</f>
        <v>0</v>
      </c>
      <c r="Z256" s="348">
        <f>IFERROR(IF(Z254="",0,Z254),"0")+IFERROR(IF(Z255="",0,Z255),"0")</f>
        <v>0</v>
      </c>
      <c r="AA256" s="349"/>
      <c r="AB256" s="349"/>
      <c r="AC256" s="349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8"/>
      <c r="P257" s="360" t="s">
        <v>72</v>
      </c>
      <c r="Q257" s="361"/>
      <c r="R257" s="361"/>
      <c r="S257" s="361"/>
      <c r="T257" s="361"/>
      <c r="U257" s="361"/>
      <c r="V257" s="362"/>
      <c r="W257" s="37" t="s">
        <v>73</v>
      </c>
      <c r="X257" s="348">
        <f>IFERROR(SUMPRODUCT(X254:X255*H254:H255),"0")</f>
        <v>0</v>
      </c>
      <c r="Y257" s="348">
        <f>IFERROR(SUMPRODUCT(Y254:Y255*H254:H255),"0")</f>
        <v>0</v>
      </c>
      <c r="Z257" s="37"/>
      <c r="AA257" s="349"/>
      <c r="AB257" s="349"/>
      <c r="AC257" s="349"/>
    </row>
    <row r="258" spans="1:68" ht="27.75" customHeight="1" x14ac:dyDescent="0.2">
      <c r="A258" s="381" t="s">
        <v>377</v>
      </c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2"/>
      <c r="M258" s="382"/>
      <c r="N258" s="382"/>
      <c r="O258" s="382"/>
      <c r="P258" s="382"/>
      <c r="Q258" s="382"/>
      <c r="R258" s="382"/>
      <c r="S258" s="382"/>
      <c r="T258" s="382"/>
      <c r="U258" s="382"/>
      <c r="V258" s="382"/>
      <c r="W258" s="382"/>
      <c r="X258" s="382"/>
      <c r="Y258" s="382"/>
      <c r="Z258" s="382"/>
      <c r="AA258" s="48"/>
      <c r="AB258" s="48"/>
      <c r="AC258" s="48"/>
    </row>
    <row r="259" spans="1:68" ht="16.5" customHeight="1" x14ac:dyDescent="0.25">
      <c r="A259" s="395" t="s">
        <v>378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1"/>
      <c r="AB259" s="341"/>
      <c r="AC259" s="341"/>
    </row>
    <row r="260" spans="1:68" ht="14.25" customHeight="1" x14ac:dyDescent="0.25">
      <c r="A260" s="363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2"/>
      <c r="AB260" s="342"/>
      <c r="AC260" s="342"/>
    </row>
    <row r="261" spans="1:68" ht="27" customHeight="1" x14ac:dyDescent="0.25">
      <c r="A261" s="54" t="s">
        <v>379</v>
      </c>
      <c r="B261" s="54" t="s">
        <v>380</v>
      </c>
      <c r="C261" s="31">
        <v>4301071036</v>
      </c>
      <c r="D261" s="356">
        <v>4607111036162</v>
      </c>
      <c r="E261" s="357"/>
      <c r="F261" s="345">
        <v>0.8</v>
      </c>
      <c r="G261" s="32">
        <v>8</v>
      </c>
      <c r="H261" s="345">
        <v>6.4</v>
      </c>
      <c r="I261" s="345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1"/>
      <c r="R261" s="351"/>
      <c r="S261" s="351"/>
      <c r="T261" s="352"/>
      <c r="U261" s="34"/>
      <c r="V261" s="34"/>
      <c r="W261" s="35" t="s">
        <v>69</v>
      </c>
      <c r="X261" s="346">
        <v>0</v>
      </c>
      <c r="Y261" s="347">
        <f>IFERROR(IF(X261="","",X261),"")</f>
        <v>0</v>
      </c>
      <c r="Z261" s="36">
        <f>IFERROR(IF(X261="","",X261*0.0155),"")</f>
        <v>0</v>
      </c>
      <c r="AA261" s="56"/>
      <c r="AB261" s="57"/>
      <c r="AC261" s="268" t="s">
        <v>381</v>
      </c>
      <c r="AG261" s="67"/>
      <c r="AJ261" s="71" t="s">
        <v>71</v>
      </c>
      <c r="AK261" s="71">
        <v>1</v>
      </c>
      <c r="BB261" s="269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7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8"/>
      <c r="P262" s="360" t="s">
        <v>72</v>
      </c>
      <c r="Q262" s="361"/>
      <c r="R262" s="361"/>
      <c r="S262" s="361"/>
      <c r="T262" s="361"/>
      <c r="U262" s="361"/>
      <c r="V262" s="362"/>
      <c r="W262" s="37" t="s">
        <v>69</v>
      </c>
      <c r="X262" s="348">
        <f>IFERROR(SUM(X261:X261),"0")</f>
        <v>0</v>
      </c>
      <c r="Y262" s="348">
        <f>IFERROR(SUM(Y261:Y261),"0")</f>
        <v>0</v>
      </c>
      <c r="Z262" s="348">
        <f>IFERROR(IF(Z261="",0,Z261),"0")</f>
        <v>0</v>
      </c>
      <c r="AA262" s="349"/>
      <c r="AB262" s="349"/>
      <c r="AC262" s="349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8"/>
      <c r="P263" s="360" t="s">
        <v>72</v>
      </c>
      <c r="Q263" s="361"/>
      <c r="R263" s="361"/>
      <c r="S263" s="361"/>
      <c r="T263" s="361"/>
      <c r="U263" s="361"/>
      <c r="V263" s="362"/>
      <c r="W263" s="37" t="s">
        <v>73</v>
      </c>
      <c r="X263" s="348">
        <f>IFERROR(SUMPRODUCT(X261:X261*H261:H261),"0")</f>
        <v>0</v>
      </c>
      <c r="Y263" s="348">
        <f>IFERROR(SUMPRODUCT(Y261:Y261*H261:H261),"0")</f>
        <v>0</v>
      </c>
      <c r="Z263" s="37"/>
      <c r="AA263" s="349"/>
      <c r="AB263" s="349"/>
      <c r="AC263" s="349"/>
    </row>
    <row r="264" spans="1:68" ht="27.75" customHeight="1" x14ac:dyDescent="0.2">
      <c r="A264" s="381" t="s">
        <v>382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48"/>
      <c r="AB264" s="48"/>
      <c r="AC264" s="48"/>
    </row>
    <row r="265" spans="1:68" ht="16.5" customHeight="1" x14ac:dyDescent="0.25">
      <c r="A265" s="395" t="s">
        <v>383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1"/>
      <c r="AB265" s="341"/>
      <c r="AC265" s="341"/>
    </row>
    <row r="266" spans="1:68" ht="14.25" customHeight="1" x14ac:dyDescent="0.25">
      <c r="A266" s="363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2"/>
      <c r="AB266" s="342"/>
      <c r="AC266" s="342"/>
    </row>
    <row r="267" spans="1:68" ht="27" customHeight="1" x14ac:dyDescent="0.25">
      <c r="A267" s="54" t="s">
        <v>384</v>
      </c>
      <c r="B267" s="54" t="s">
        <v>385</v>
      </c>
      <c r="C267" s="31">
        <v>4301071029</v>
      </c>
      <c r="D267" s="356">
        <v>4607111035899</v>
      </c>
      <c r="E267" s="357"/>
      <c r="F267" s="345">
        <v>1</v>
      </c>
      <c r="G267" s="32">
        <v>5</v>
      </c>
      <c r="H267" s="345">
        <v>5</v>
      </c>
      <c r="I267" s="345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1"/>
      <c r="R267" s="351"/>
      <c r="S267" s="351"/>
      <c r="T267" s="352"/>
      <c r="U267" s="34"/>
      <c r="V267" s="34"/>
      <c r="W267" s="35" t="s">
        <v>69</v>
      </c>
      <c r="X267" s="346">
        <v>24</v>
      </c>
      <c r="Y267" s="347">
        <f>IFERROR(IF(X267="","",X267),"")</f>
        <v>24</v>
      </c>
      <c r="Z267" s="36">
        <f>IFERROR(IF(X267="","",X267*0.0155),"")</f>
        <v>0.372</v>
      </c>
      <c r="AA267" s="56"/>
      <c r="AB267" s="57"/>
      <c r="AC267" s="270" t="s">
        <v>278</v>
      </c>
      <c r="AG267" s="67"/>
      <c r="AJ267" s="71" t="s">
        <v>71</v>
      </c>
      <c r="AK267" s="71">
        <v>1</v>
      </c>
      <c r="BB267" s="271" t="s">
        <v>1</v>
      </c>
      <c r="BM267" s="67">
        <f>IFERROR(X267*I267,"0")</f>
        <v>126.28799999999998</v>
      </c>
      <c r="BN267" s="67">
        <f>IFERROR(Y267*I267,"0")</f>
        <v>126.28799999999998</v>
      </c>
      <c r="BO267" s="67">
        <f>IFERROR(X267/J267,"0")</f>
        <v>0.2857142857142857</v>
      </c>
      <c r="BP267" s="67">
        <f>IFERROR(Y267/J267,"0")</f>
        <v>0.2857142857142857</v>
      </c>
    </row>
    <row r="268" spans="1:68" ht="27" customHeight="1" x14ac:dyDescent="0.25">
      <c r="A268" s="54" t="s">
        <v>386</v>
      </c>
      <c r="B268" s="54" t="s">
        <v>387</v>
      </c>
      <c r="C268" s="31">
        <v>4301070991</v>
      </c>
      <c r="D268" s="356">
        <v>4607111038180</v>
      </c>
      <c r="E268" s="357"/>
      <c r="F268" s="345">
        <v>0.4</v>
      </c>
      <c r="G268" s="32">
        <v>16</v>
      </c>
      <c r="H268" s="345">
        <v>6.4</v>
      </c>
      <c r="I268" s="345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1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1"/>
      <c r="R268" s="351"/>
      <c r="S268" s="351"/>
      <c r="T268" s="352"/>
      <c r="U268" s="34"/>
      <c r="V268" s="34"/>
      <c r="W268" s="35" t="s">
        <v>69</v>
      </c>
      <c r="X268" s="346">
        <v>0</v>
      </c>
      <c r="Y268" s="347">
        <f>IFERROR(IF(X268="","",X268),"")</f>
        <v>0</v>
      </c>
      <c r="Z268" s="36">
        <f>IFERROR(IF(X268="","",X268*0.0155),"")</f>
        <v>0</v>
      </c>
      <c r="AA268" s="56"/>
      <c r="AB268" s="57"/>
      <c r="AC268" s="272" t="s">
        <v>388</v>
      </c>
      <c r="AG268" s="67"/>
      <c r="AJ268" s="71" t="s">
        <v>71</v>
      </c>
      <c r="AK268" s="71">
        <v>1</v>
      </c>
      <c r="BB268" s="27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7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8"/>
      <c r="P269" s="360" t="s">
        <v>72</v>
      </c>
      <c r="Q269" s="361"/>
      <c r="R269" s="361"/>
      <c r="S269" s="361"/>
      <c r="T269" s="361"/>
      <c r="U269" s="361"/>
      <c r="V269" s="362"/>
      <c r="W269" s="37" t="s">
        <v>69</v>
      </c>
      <c r="X269" s="348">
        <f>IFERROR(SUM(X267:X268),"0")</f>
        <v>24</v>
      </c>
      <c r="Y269" s="348">
        <f>IFERROR(SUM(Y267:Y268),"0")</f>
        <v>24</v>
      </c>
      <c r="Z269" s="348">
        <f>IFERROR(IF(Z267="",0,Z267),"0")+IFERROR(IF(Z268="",0,Z268),"0")</f>
        <v>0.372</v>
      </c>
      <c r="AA269" s="349"/>
      <c r="AB269" s="349"/>
      <c r="AC269" s="349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8"/>
      <c r="P270" s="360" t="s">
        <v>72</v>
      </c>
      <c r="Q270" s="361"/>
      <c r="R270" s="361"/>
      <c r="S270" s="361"/>
      <c r="T270" s="361"/>
      <c r="U270" s="361"/>
      <c r="V270" s="362"/>
      <c r="W270" s="37" t="s">
        <v>73</v>
      </c>
      <c r="X270" s="348">
        <f>IFERROR(SUMPRODUCT(X267:X268*H267:H268),"0")</f>
        <v>120</v>
      </c>
      <c r="Y270" s="348">
        <f>IFERROR(SUMPRODUCT(Y267:Y268*H267:H268),"0")</f>
        <v>120</v>
      </c>
      <c r="Z270" s="37"/>
      <c r="AA270" s="349"/>
      <c r="AB270" s="349"/>
      <c r="AC270" s="349"/>
    </row>
    <row r="271" spans="1:68" ht="27.75" customHeight="1" x14ac:dyDescent="0.2">
      <c r="A271" s="381" t="s">
        <v>389</v>
      </c>
      <c r="B271" s="382"/>
      <c r="C271" s="382"/>
      <c r="D271" s="382"/>
      <c r="E271" s="382"/>
      <c r="F271" s="382"/>
      <c r="G271" s="382"/>
      <c r="H271" s="382"/>
      <c r="I271" s="382"/>
      <c r="J271" s="382"/>
      <c r="K271" s="382"/>
      <c r="L271" s="382"/>
      <c r="M271" s="382"/>
      <c r="N271" s="382"/>
      <c r="O271" s="382"/>
      <c r="P271" s="382"/>
      <c r="Q271" s="382"/>
      <c r="R271" s="382"/>
      <c r="S271" s="382"/>
      <c r="T271" s="382"/>
      <c r="U271" s="382"/>
      <c r="V271" s="382"/>
      <c r="W271" s="382"/>
      <c r="X271" s="382"/>
      <c r="Y271" s="382"/>
      <c r="Z271" s="382"/>
      <c r="AA271" s="48"/>
      <c r="AB271" s="48"/>
      <c r="AC271" s="48"/>
    </row>
    <row r="272" spans="1:68" ht="16.5" customHeight="1" x14ac:dyDescent="0.25">
      <c r="A272" s="395" t="s">
        <v>390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1"/>
      <c r="AB272" s="341"/>
      <c r="AC272" s="341"/>
    </row>
    <row r="273" spans="1:68" ht="14.25" customHeight="1" x14ac:dyDescent="0.25">
      <c r="A273" s="363" t="s">
        <v>391</v>
      </c>
      <c r="B273" s="364"/>
      <c r="C273" s="364"/>
      <c r="D273" s="364"/>
      <c r="E273" s="364"/>
      <c r="F273" s="364"/>
      <c r="G273" s="364"/>
      <c r="H273" s="364"/>
      <c r="I273" s="364"/>
      <c r="J273" s="364"/>
      <c r="K273" s="364"/>
      <c r="L273" s="364"/>
      <c r="M273" s="364"/>
      <c r="N273" s="364"/>
      <c r="O273" s="364"/>
      <c r="P273" s="364"/>
      <c r="Q273" s="364"/>
      <c r="R273" s="364"/>
      <c r="S273" s="364"/>
      <c r="T273" s="364"/>
      <c r="U273" s="364"/>
      <c r="V273" s="364"/>
      <c r="W273" s="364"/>
      <c r="X273" s="364"/>
      <c r="Y273" s="364"/>
      <c r="Z273" s="364"/>
      <c r="AA273" s="342"/>
      <c r="AB273" s="342"/>
      <c r="AC273" s="342"/>
    </row>
    <row r="274" spans="1:68" ht="27" customHeight="1" x14ac:dyDescent="0.25">
      <c r="A274" s="54" t="s">
        <v>392</v>
      </c>
      <c r="B274" s="54" t="s">
        <v>393</v>
      </c>
      <c r="C274" s="31">
        <v>4301133004</v>
      </c>
      <c r="D274" s="356">
        <v>4607111039774</v>
      </c>
      <c r="E274" s="357"/>
      <c r="F274" s="345">
        <v>0.25</v>
      </c>
      <c r="G274" s="32">
        <v>12</v>
      </c>
      <c r="H274" s="345">
        <v>3</v>
      </c>
      <c r="I274" s="345">
        <v>3.22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351"/>
      <c r="R274" s="351"/>
      <c r="S274" s="351"/>
      <c r="T274" s="352"/>
      <c r="U274" s="34"/>
      <c r="V274" s="34"/>
      <c r="W274" s="35" t="s">
        <v>69</v>
      </c>
      <c r="X274" s="346">
        <v>0</v>
      </c>
      <c r="Y274" s="347">
        <f>IFERROR(IF(X274="","",X274),"")</f>
        <v>0</v>
      </c>
      <c r="Z274" s="36">
        <f>IFERROR(IF(X274="","",X274*0.01788),"")</f>
        <v>0</v>
      </c>
      <c r="AA274" s="56"/>
      <c r="AB274" s="57"/>
      <c r="AC274" s="274" t="s">
        <v>394</v>
      </c>
      <c r="AG274" s="67"/>
      <c r="AJ274" s="71" t="s">
        <v>71</v>
      </c>
      <c r="AK274" s="71">
        <v>1</v>
      </c>
      <c r="BB274" s="275" t="s">
        <v>81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67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8"/>
      <c r="P275" s="360" t="s">
        <v>72</v>
      </c>
      <c r="Q275" s="361"/>
      <c r="R275" s="361"/>
      <c r="S275" s="361"/>
      <c r="T275" s="361"/>
      <c r="U275" s="361"/>
      <c r="V275" s="362"/>
      <c r="W275" s="37" t="s">
        <v>69</v>
      </c>
      <c r="X275" s="348">
        <f>IFERROR(SUM(X274:X274),"0")</f>
        <v>0</v>
      </c>
      <c r="Y275" s="348">
        <f>IFERROR(SUM(Y274:Y274),"0")</f>
        <v>0</v>
      </c>
      <c r="Z275" s="348">
        <f>IFERROR(IF(Z274="",0,Z274),"0")</f>
        <v>0</v>
      </c>
      <c r="AA275" s="349"/>
      <c r="AB275" s="349"/>
      <c r="AC275" s="349"/>
    </row>
    <row r="276" spans="1:68" x14ac:dyDescent="0.2">
      <c r="A276" s="364"/>
      <c r="B276" s="364"/>
      <c r="C276" s="364"/>
      <c r="D276" s="364"/>
      <c r="E276" s="364"/>
      <c r="F276" s="364"/>
      <c r="G276" s="364"/>
      <c r="H276" s="364"/>
      <c r="I276" s="364"/>
      <c r="J276" s="364"/>
      <c r="K276" s="364"/>
      <c r="L276" s="364"/>
      <c r="M276" s="364"/>
      <c r="N276" s="364"/>
      <c r="O276" s="368"/>
      <c r="P276" s="360" t="s">
        <v>72</v>
      </c>
      <c r="Q276" s="361"/>
      <c r="R276" s="361"/>
      <c r="S276" s="361"/>
      <c r="T276" s="361"/>
      <c r="U276" s="361"/>
      <c r="V276" s="362"/>
      <c r="W276" s="37" t="s">
        <v>73</v>
      </c>
      <c r="X276" s="348">
        <f>IFERROR(SUMPRODUCT(X274:X274*H274:H274),"0")</f>
        <v>0</v>
      </c>
      <c r="Y276" s="348">
        <f>IFERROR(SUMPRODUCT(Y274:Y274*H274:H274),"0")</f>
        <v>0</v>
      </c>
      <c r="Z276" s="37"/>
      <c r="AA276" s="349"/>
      <c r="AB276" s="349"/>
      <c r="AC276" s="349"/>
    </row>
    <row r="277" spans="1:68" ht="14.25" customHeight="1" x14ac:dyDescent="0.25">
      <c r="A277" s="363" t="s">
        <v>132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2"/>
      <c r="AB277" s="342"/>
      <c r="AC277" s="342"/>
    </row>
    <row r="278" spans="1:68" ht="37.5" customHeight="1" x14ac:dyDescent="0.25">
      <c r="A278" s="54" t="s">
        <v>395</v>
      </c>
      <c r="B278" s="54" t="s">
        <v>396</v>
      </c>
      <c r="C278" s="31">
        <v>4301135400</v>
      </c>
      <c r="D278" s="356">
        <v>4607111039361</v>
      </c>
      <c r="E278" s="357"/>
      <c r="F278" s="345">
        <v>0.25</v>
      </c>
      <c r="G278" s="32">
        <v>12</v>
      </c>
      <c r="H278" s="345">
        <v>3</v>
      </c>
      <c r="I278" s="345">
        <v>3.7035999999999998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3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51"/>
      <c r="R278" s="351"/>
      <c r="S278" s="351"/>
      <c r="T278" s="352"/>
      <c r="U278" s="34"/>
      <c r="V278" s="34"/>
      <c r="W278" s="35" t="s">
        <v>69</v>
      </c>
      <c r="X278" s="346">
        <v>0</v>
      </c>
      <c r="Y278" s="347">
        <f>IFERROR(IF(X278="","",X278),"")</f>
        <v>0</v>
      </c>
      <c r="Z278" s="36">
        <f>IFERROR(IF(X278="","",X278*0.01788),"")</f>
        <v>0</v>
      </c>
      <c r="AA278" s="56"/>
      <c r="AB278" s="57"/>
      <c r="AC278" s="276" t="s">
        <v>394</v>
      </c>
      <c r="AG278" s="67"/>
      <c r="AJ278" s="71" t="s">
        <v>71</v>
      </c>
      <c r="AK278" s="71">
        <v>1</v>
      </c>
      <c r="BB278" s="277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67"/>
      <c r="B279" s="364"/>
      <c r="C279" s="364"/>
      <c r="D279" s="364"/>
      <c r="E279" s="364"/>
      <c r="F279" s="364"/>
      <c r="G279" s="364"/>
      <c r="H279" s="364"/>
      <c r="I279" s="364"/>
      <c r="J279" s="364"/>
      <c r="K279" s="364"/>
      <c r="L279" s="364"/>
      <c r="M279" s="364"/>
      <c r="N279" s="364"/>
      <c r="O279" s="368"/>
      <c r="P279" s="360" t="s">
        <v>72</v>
      </c>
      <c r="Q279" s="361"/>
      <c r="R279" s="361"/>
      <c r="S279" s="361"/>
      <c r="T279" s="361"/>
      <c r="U279" s="361"/>
      <c r="V279" s="362"/>
      <c r="W279" s="37" t="s">
        <v>69</v>
      </c>
      <c r="X279" s="348">
        <f>IFERROR(SUM(X278:X278),"0")</f>
        <v>0</v>
      </c>
      <c r="Y279" s="348">
        <f>IFERROR(SUM(Y278:Y278),"0")</f>
        <v>0</v>
      </c>
      <c r="Z279" s="348">
        <f>IFERROR(IF(Z278="",0,Z278),"0")</f>
        <v>0</v>
      </c>
      <c r="AA279" s="349"/>
      <c r="AB279" s="349"/>
      <c r="AC279" s="349"/>
    </row>
    <row r="280" spans="1:68" x14ac:dyDescent="0.2">
      <c r="A280" s="364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8"/>
      <c r="P280" s="360" t="s">
        <v>72</v>
      </c>
      <c r="Q280" s="361"/>
      <c r="R280" s="361"/>
      <c r="S280" s="361"/>
      <c r="T280" s="361"/>
      <c r="U280" s="361"/>
      <c r="V280" s="362"/>
      <c r="W280" s="37" t="s">
        <v>73</v>
      </c>
      <c r="X280" s="348">
        <f>IFERROR(SUMPRODUCT(X278:X278*H278:H278),"0")</f>
        <v>0</v>
      </c>
      <c r="Y280" s="348">
        <f>IFERROR(SUMPRODUCT(Y278:Y278*H278:H278),"0")</f>
        <v>0</v>
      </c>
      <c r="Z280" s="37"/>
      <c r="AA280" s="349"/>
      <c r="AB280" s="349"/>
      <c r="AC280" s="349"/>
    </row>
    <row r="281" spans="1:68" ht="27.75" customHeight="1" x14ac:dyDescent="0.2">
      <c r="A281" s="381" t="s">
        <v>263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382"/>
      <c r="Y281" s="382"/>
      <c r="Z281" s="382"/>
      <c r="AA281" s="48"/>
      <c r="AB281" s="48"/>
      <c r="AC281" s="48"/>
    </row>
    <row r="282" spans="1:68" ht="16.5" customHeight="1" x14ac:dyDescent="0.25">
      <c r="A282" s="395" t="s">
        <v>263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1"/>
      <c r="AB282" s="341"/>
      <c r="AC282" s="341"/>
    </row>
    <row r="283" spans="1:68" ht="14.25" customHeight="1" x14ac:dyDescent="0.25">
      <c r="A283" s="363" t="s">
        <v>63</v>
      </c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  <c r="X283" s="364"/>
      <c r="Y283" s="364"/>
      <c r="Z283" s="364"/>
      <c r="AA283" s="342"/>
      <c r="AB283" s="342"/>
      <c r="AC283" s="342"/>
    </row>
    <row r="284" spans="1:68" ht="27" customHeight="1" x14ac:dyDescent="0.25">
      <c r="A284" s="54" t="s">
        <v>397</v>
      </c>
      <c r="B284" s="54" t="s">
        <v>398</v>
      </c>
      <c r="C284" s="31">
        <v>4301071014</v>
      </c>
      <c r="D284" s="356">
        <v>4640242181264</v>
      </c>
      <c r="E284" s="357"/>
      <c r="F284" s="345">
        <v>0.7</v>
      </c>
      <c r="G284" s="32">
        <v>10</v>
      </c>
      <c r="H284" s="345">
        <v>7</v>
      </c>
      <c r="I284" s="345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421" t="s">
        <v>399</v>
      </c>
      <c r="Q284" s="351"/>
      <c r="R284" s="351"/>
      <c r="S284" s="351"/>
      <c r="T284" s="352"/>
      <c r="U284" s="34"/>
      <c r="V284" s="34"/>
      <c r="W284" s="35" t="s">
        <v>69</v>
      </c>
      <c r="X284" s="346">
        <v>0</v>
      </c>
      <c r="Y284" s="347">
        <f>IFERROR(IF(X284="","",X284),"")</f>
        <v>0</v>
      </c>
      <c r="Z284" s="36">
        <f>IFERROR(IF(X284="","",X284*0.0155),"")</f>
        <v>0</v>
      </c>
      <c r="AA284" s="56"/>
      <c r="AB284" s="57"/>
      <c r="AC284" s="278" t="s">
        <v>400</v>
      </c>
      <c r="AG284" s="67"/>
      <c r="AJ284" s="71" t="s">
        <v>71</v>
      </c>
      <c r="AK284" s="71">
        <v>1</v>
      </c>
      <c r="BB284" s="279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401</v>
      </c>
      <c r="B285" s="54" t="s">
        <v>402</v>
      </c>
      <c r="C285" s="31">
        <v>4301071021</v>
      </c>
      <c r="D285" s="356">
        <v>4640242181325</v>
      </c>
      <c r="E285" s="357"/>
      <c r="F285" s="345">
        <v>0.7</v>
      </c>
      <c r="G285" s="32">
        <v>10</v>
      </c>
      <c r="H285" s="345">
        <v>7</v>
      </c>
      <c r="I285" s="345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63" t="s">
        <v>403</v>
      </c>
      <c r="Q285" s="351"/>
      <c r="R285" s="351"/>
      <c r="S285" s="351"/>
      <c r="T285" s="352"/>
      <c r="U285" s="34"/>
      <c r="V285" s="34"/>
      <c r="W285" s="35" t="s">
        <v>69</v>
      </c>
      <c r="X285" s="346">
        <v>0</v>
      </c>
      <c r="Y285" s="347">
        <f>IFERROR(IF(X285="","",X285),"")</f>
        <v>0</v>
      </c>
      <c r="Z285" s="36">
        <f>IFERROR(IF(X285="","",X285*0.0155),"")</f>
        <v>0</v>
      </c>
      <c r="AA285" s="56"/>
      <c r="AB285" s="57"/>
      <c r="AC285" s="280" t="s">
        <v>400</v>
      </c>
      <c r="AG285" s="67"/>
      <c r="AJ285" s="71" t="s">
        <v>71</v>
      </c>
      <c r="AK285" s="71">
        <v>1</v>
      </c>
      <c r="BB285" s="281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404</v>
      </c>
      <c r="B286" s="54" t="s">
        <v>405</v>
      </c>
      <c r="C286" s="31">
        <v>4301070993</v>
      </c>
      <c r="D286" s="356">
        <v>4640242180670</v>
      </c>
      <c r="E286" s="357"/>
      <c r="F286" s="345">
        <v>1</v>
      </c>
      <c r="G286" s="32">
        <v>6</v>
      </c>
      <c r="H286" s="345">
        <v>6</v>
      </c>
      <c r="I286" s="345">
        <v>6.23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28" t="s">
        <v>406</v>
      </c>
      <c r="Q286" s="351"/>
      <c r="R286" s="351"/>
      <c r="S286" s="351"/>
      <c r="T286" s="352"/>
      <c r="U286" s="34"/>
      <c r="V286" s="34"/>
      <c r="W286" s="35" t="s">
        <v>69</v>
      </c>
      <c r="X286" s="346">
        <v>12</v>
      </c>
      <c r="Y286" s="347">
        <f>IFERROR(IF(X286="","",X286),"")</f>
        <v>12</v>
      </c>
      <c r="Z286" s="36">
        <f>IFERROR(IF(X286="","",X286*0.0155),"")</f>
        <v>0.186</v>
      </c>
      <c r="AA286" s="56"/>
      <c r="AB286" s="57"/>
      <c r="AC286" s="282" t="s">
        <v>407</v>
      </c>
      <c r="AG286" s="67"/>
      <c r="AJ286" s="71" t="s">
        <v>71</v>
      </c>
      <c r="AK286" s="71">
        <v>1</v>
      </c>
      <c r="BB286" s="283" t="s">
        <v>1</v>
      </c>
      <c r="BM286" s="67">
        <f>IFERROR(X286*I286,"0")</f>
        <v>74.760000000000005</v>
      </c>
      <c r="BN286" s="67">
        <f>IFERROR(Y286*I286,"0")</f>
        <v>74.760000000000005</v>
      </c>
      <c r="BO286" s="67">
        <f>IFERROR(X286/J286,"0")</f>
        <v>0.14285714285714285</v>
      </c>
      <c r="BP286" s="67">
        <f>IFERROR(Y286/J286,"0")</f>
        <v>0.14285714285714285</v>
      </c>
    </row>
    <row r="287" spans="1:68" x14ac:dyDescent="0.2">
      <c r="A287" s="367"/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8"/>
      <c r="P287" s="360" t="s">
        <v>72</v>
      </c>
      <c r="Q287" s="361"/>
      <c r="R287" s="361"/>
      <c r="S287" s="361"/>
      <c r="T287" s="361"/>
      <c r="U287" s="361"/>
      <c r="V287" s="362"/>
      <c r="W287" s="37" t="s">
        <v>69</v>
      </c>
      <c r="X287" s="348">
        <f>IFERROR(SUM(X284:X286),"0")</f>
        <v>12</v>
      </c>
      <c r="Y287" s="348">
        <f>IFERROR(SUM(Y284:Y286),"0")</f>
        <v>12</v>
      </c>
      <c r="Z287" s="348">
        <f>IFERROR(IF(Z284="",0,Z284),"0")+IFERROR(IF(Z285="",0,Z285),"0")+IFERROR(IF(Z286="",0,Z286),"0")</f>
        <v>0.186</v>
      </c>
      <c r="AA287" s="349"/>
      <c r="AB287" s="349"/>
      <c r="AC287" s="349"/>
    </row>
    <row r="288" spans="1:68" x14ac:dyDescent="0.2">
      <c r="A288" s="364"/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8"/>
      <c r="P288" s="360" t="s">
        <v>72</v>
      </c>
      <c r="Q288" s="361"/>
      <c r="R288" s="361"/>
      <c r="S288" s="361"/>
      <c r="T288" s="361"/>
      <c r="U288" s="361"/>
      <c r="V288" s="362"/>
      <c r="W288" s="37" t="s">
        <v>73</v>
      </c>
      <c r="X288" s="348">
        <f>IFERROR(SUMPRODUCT(X284:X286*H284:H286),"0")</f>
        <v>72</v>
      </c>
      <c r="Y288" s="348">
        <f>IFERROR(SUMPRODUCT(Y284:Y286*H284:H286),"0")</f>
        <v>72</v>
      </c>
      <c r="Z288" s="37"/>
      <c r="AA288" s="349"/>
      <c r="AB288" s="349"/>
      <c r="AC288" s="349"/>
    </row>
    <row r="289" spans="1:68" ht="14.25" customHeight="1" x14ac:dyDescent="0.25">
      <c r="A289" s="363" t="s">
        <v>154</v>
      </c>
      <c r="B289" s="364"/>
      <c r="C289" s="364"/>
      <c r="D289" s="364"/>
      <c r="E289" s="364"/>
      <c r="F289" s="364"/>
      <c r="G289" s="364"/>
      <c r="H289" s="364"/>
      <c r="I289" s="364"/>
      <c r="J289" s="364"/>
      <c r="K289" s="364"/>
      <c r="L289" s="364"/>
      <c r="M289" s="364"/>
      <c r="N289" s="364"/>
      <c r="O289" s="364"/>
      <c r="P289" s="364"/>
      <c r="Q289" s="364"/>
      <c r="R289" s="364"/>
      <c r="S289" s="364"/>
      <c r="T289" s="364"/>
      <c r="U289" s="364"/>
      <c r="V289" s="364"/>
      <c r="W289" s="364"/>
      <c r="X289" s="364"/>
      <c r="Y289" s="364"/>
      <c r="Z289" s="364"/>
      <c r="AA289" s="342"/>
      <c r="AB289" s="342"/>
      <c r="AC289" s="342"/>
    </row>
    <row r="290" spans="1:68" ht="27" customHeight="1" x14ac:dyDescent="0.25">
      <c r="A290" s="54" t="s">
        <v>408</v>
      </c>
      <c r="B290" s="54" t="s">
        <v>409</v>
      </c>
      <c r="C290" s="31">
        <v>4301131019</v>
      </c>
      <c r="D290" s="356">
        <v>4640242180427</v>
      </c>
      <c r="E290" s="357"/>
      <c r="F290" s="345">
        <v>1.8</v>
      </c>
      <c r="G290" s="32">
        <v>1</v>
      </c>
      <c r="H290" s="345">
        <v>1.8</v>
      </c>
      <c r="I290" s="345">
        <v>1.915</v>
      </c>
      <c r="J290" s="32">
        <v>234</v>
      </c>
      <c r="K290" s="32" t="s">
        <v>143</v>
      </c>
      <c r="L290" s="32" t="s">
        <v>67</v>
      </c>
      <c r="M290" s="33" t="s">
        <v>68</v>
      </c>
      <c r="N290" s="33"/>
      <c r="O290" s="32">
        <v>180</v>
      </c>
      <c r="P290" s="38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351"/>
      <c r="R290" s="351"/>
      <c r="S290" s="351"/>
      <c r="T290" s="352"/>
      <c r="U290" s="34"/>
      <c r="V290" s="34"/>
      <c r="W290" s="35" t="s">
        <v>69</v>
      </c>
      <c r="X290" s="346">
        <v>53.999999999999993</v>
      </c>
      <c r="Y290" s="347">
        <f>IFERROR(IF(X290="","",X290),"")</f>
        <v>53.999999999999993</v>
      </c>
      <c r="Z290" s="36">
        <f>IFERROR(IF(X290="","",X290*0.00502),"")</f>
        <v>0.27107999999999999</v>
      </c>
      <c r="AA290" s="56"/>
      <c r="AB290" s="57"/>
      <c r="AC290" s="284" t="s">
        <v>410</v>
      </c>
      <c r="AG290" s="67"/>
      <c r="AJ290" s="71" t="s">
        <v>71</v>
      </c>
      <c r="AK290" s="71">
        <v>1</v>
      </c>
      <c r="BB290" s="285" t="s">
        <v>81</v>
      </c>
      <c r="BM290" s="67">
        <f>IFERROR(X290*I290,"0")</f>
        <v>103.40999999999998</v>
      </c>
      <c r="BN290" s="67">
        <f>IFERROR(Y290*I290,"0")</f>
        <v>103.40999999999998</v>
      </c>
      <c r="BO290" s="67">
        <f>IFERROR(X290/J290,"0")</f>
        <v>0.23076923076923073</v>
      </c>
      <c r="BP290" s="67">
        <f>IFERROR(Y290/J290,"0")</f>
        <v>0.23076923076923073</v>
      </c>
    </row>
    <row r="291" spans="1:68" x14ac:dyDescent="0.2">
      <c r="A291" s="367"/>
      <c r="B291" s="364"/>
      <c r="C291" s="364"/>
      <c r="D291" s="364"/>
      <c r="E291" s="364"/>
      <c r="F291" s="364"/>
      <c r="G291" s="364"/>
      <c r="H291" s="364"/>
      <c r="I291" s="364"/>
      <c r="J291" s="364"/>
      <c r="K291" s="364"/>
      <c r="L291" s="364"/>
      <c r="M291" s="364"/>
      <c r="N291" s="364"/>
      <c r="O291" s="368"/>
      <c r="P291" s="360" t="s">
        <v>72</v>
      </c>
      <c r="Q291" s="361"/>
      <c r="R291" s="361"/>
      <c r="S291" s="361"/>
      <c r="T291" s="361"/>
      <c r="U291" s="361"/>
      <c r="V291" s="362"/>
      <c r="W291" s="37" t="s">
        <v>69</v>
      </c>
      <c r="X291" s="348">
        <f>IFERROR(SUM(X290:X290),"0")</f>
        <v>53.999999999999993</v>
      </c>
      <c r="Y291" s="348">
        <f>IFERROR(SUM(Y290:Y290),"0")</f>
        <v>53.999999999999993</v>
      </c>
      <c r="Z291" s="348">
        <f>IFERROR(IF(Z290="",0,Z290),"0")</f>
        <v>0.27107999999999999</v>
      </c>
      <c r="AA291" s="349"/>
      <c r="AB291" s="349"/>
      <c r="AC291" s="349"/>
    </row>
    <row r="292" spans="1:68" x14ac:dyDescent="0.2">
      <c r="A292" s="364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8"/>
      <c r="P292" s="360" t="s">
        <v>72</v>
      </c>
      <c r="Q292" s="361"/>
      <c r="R292" s="361"/>
      <c r="S292" s="361"/>
      <c r="T292" s="361"/>
      <c r="U292" s="361"/>
      <c r="V292" s="362"/>
      <c r="W292" s="37" t="s">
        <v>73</v>
      </c>
      <c r="X292" s="348">
        <f>IFERROR(SUMPRODUCT(X290:X290*H290:H290),"0")</f>
        <v>97.199999999999989</v>
      </c>
      <c r="Y292" s="348">
        <f>IFERROR(SUMPRODUCT(Y290:Y290*H290:H290),"0")</f>
        <v>97.199999999999989</v>
      </c>
      <c r="Z292" s="37"/>
      <c r="AA292" s="349"/>
      <c r="AB292" s="349"/>
      <c r="AC292" s="349"/>
    </row>
    <row r="293" spans="1:68" ht="14.25" customHeight="1" x14ac:dyDescent="0.25">
      <c r="A293" s="363" t="s">
        <v>76</v>
      </c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4"/>
      <c r="P293" s="364"/>
      <c r="Q293" s="364"/>
      <c r="R293" s="364"/>
      <c r="S293" s="364"/>
      <c r="T293" s="364"/>
      <c r="U293" s="364"/>
      <c r="V293" s="364"/>
      <c r="W293" s="364"/>
      <c r="X293" s="364"/>
      <c r="Y293" s="364"/>
      <c r="Z293" s="364"/>
      <c r="AA293" s="342"/>
      <c r="AB293" s="342"/>
      <c r="AC293" s="342"/>
    </row>
    <row r="294" spans="1:68" ht="27" customHeight="1" x14ac:dyDescent="0.25">
      <c r="A294" s="54" t="s">
        <v>411</v>
      </c>
      <c r="B294" s="54" t="s">
        <v>412</v>
      </c>
      <c r="C294" s="31">
        <v>4301132080</v>
      </c>
      <c r="D294" s="356">
        <v>4640242180397</v>
      </c>
      <c r="E294" s="357"/>
      <c r="F294" s="345">
        <v>1</v>
      </c>
      <c r="G294" s="32">
        <v>6</v>
      </c>
      <c r="H294" s="345">
        <v>6</v>
      </c>
      <c r="I294" s="345">
        <v>6.26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6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351"/>
      <c r="R294" s="351"/>
      <c r="S294" s="351"/>
      <c r="T294" s="352"/>
      <c r="U294" s="34"/>
      <c r="V294" s="34"/>
      <c r="W294" s="35" t="s">
        <v>69</v>
      </c>
      <c r="X294" s="346">
        <v>60</v>
      </c>
      <c r="Y294" s="347">
        <f>IFERROR(IF(X294="","",X294),"")</f>
        <v>60</v>
      </c>
      <c r="Z294" s="36">
        <f>IFERROR(IF(X294="","",X294*0.0155),"")</f>
        <v>0.92999999999999994</v>
      </c>
      <c r="AA294" s="56"/>
      <c r="AB294" s="57"/>
      <c r="AC294" s="286" t="s">
        <v>413</v>
      </c>
      <c r="AG294" s="67"/>
      <c r="AJ294" s="71" t="s">
        <v>71</v>
      </c>
      <c r="AK294" s="71">
        <v>1</v>
      </c>
      <c r="BB294" s="287" t="s">
        <v>81</v>
      </c>
      <c r="BM294" s="67">
        <f>IFERROR(X294*I294,"0")</f>
        <v>375.59999999999997</v>
      </c>
      <c r="BN294" s="67">
        <f>IFERROR(Y294*I294,"0")</f>
        <v>375.59999999999997</v>
      </c>
      <c r="BO294" s="67">
        <f>IFERROR(X294/J294,"0")</f>
        <v>0.7142857142857143</v>
      </c>
      <c r="BP294" s="67">
        <f>IFERROR(Y294/J294,"0")</f>
        <v>0.7142857142857143</v>
      </c>
    </row>
    <row r="295" spans="1:68" ht="27" customHeight="1" x14ac:dyDescent="0.25">
      <c r="A295" s="54" t="s">
        <v>414</v>
      </c>
      <c r="B295" s="54" t="s">
        <v>415</v>
      </c>
      <c r="C295" s="31">
        <v>4301132104</v>
      </c>
      <c r="D295" s="356">
        <v>4640242181219</v>
      </c>
      <c r="E295" s="357"/>
      <c r="F295" s="345">
        <v>0.3</v>
      </c>
      <c r="G295" s="32">
        <v>9</v>
      </c>
      <c r="H295" s="345">
        <v>2.7</v>
      </c>
      <c r="I295" s="345">
        <v>2.8450000000000002</v>
      </c>
      <c r="J295" s="32">
        <v>234</v>
      </c>
      <c r="K295" s="32" t="s">
        <v>143</v>
      </c>
      <c r="L295" s="32" t="s">
        <v>67</v>
      </c>
      <c r="M295" s="33" t="s">
        <v>68</v>
      </c>
      <c r="N295" s="33"/>
      <c r="O295" s="32">
        <v>180</v>
      </c>
      <c r="P295" s="534" t="s">
        <v>416</v>
      </c>
      <c r="Q295" s="351"/>
      <c r="R295" s="351"/>
      <c r="S295" s="351"/>
      <c r="T295" s="352"/>
      <c r="U295" s="34"/>
      <c r="V295" s="34"/>
      <c r="W295" s="35" t="s">
        <v>69</v>
      </c>
      <c r="X295" s="346">
        <v>0</v>
      </c>
      <c r="Y295" s="347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413</v>
      </c>
      <c r="AG295" s="67"/>
      <c r="AJ295" s="71" t="s">
        <v>71</v>
      </c>
      <c r="AK295" s="71">
        <v>1</v>
      </c>
      <c r="BB295" s="289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67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8"/>
      <c r="P296" s="360" t="s">
        <v>72</v>
      </c>
      <c r="Q296" s="361"/>
      <c r="R296" s="361"/>
      <c r="S296" s="361"/>
      <c r="T296" s="361"/>
      <c r="U296" s="361"/>
      <c r="V296" s="362"/>
      <c r="W296" s="37" t="s">
        <v>69</v>
      </c>
      <c r="X296" s="348">
        <f>IFERROR(SUM(X294:X295),"0")</f>
        <v>60</v>
      </c>
      <c r="Y296" s="348">
        <f>IFERROR(SUM(Y294:Y295),"0")</f>
        <v>60</v>
      </c>
      <c r="Z296" s="348">
        <f>IFERROR(IF(Z294="",0,Z294),"0")+IFERROR(IF(Z295="",0,Z295),"0")</f>
        <v>0.92999999999999994</v>
      </c>
      <c r="AA296" s="349"/>
      <c r="AB296" s="349"/>
      <c r="AC296" s="349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8"/>
      <c r="P297" s="360" t="s">
        <v>72</v>
      </c>
      <c r="Q297" s="361"/>
      <c r="R297" s="361"/>
      <c r="S297" s="361"/>
      <c r="T297" s="361"/>
      <c r="U297" s="361"/>
      <c r="V297" s="362"/>
      <c r="W297" s="37" t="s">
        <v>73</v>
      </c>
      <c r="X297" s="348">
        <f>IFERROR(SUMPRODUCT(X294:X295*H294:H295),"0")</f>
        <v>360</v>
      </c>
      <c r="Y297" s="348">
        <f>IFERROR(SUMPRODUCT(Y294:Y295*H294:H295),"0")</f>
        <v>360</v>
      </c>
      <c r="Z297" s="37"/>
      <c r="AA297" s="349"/>
      <c r="AB297" s="349"/>
      <c r="AC297" s="349"/>
    </row>
    <row r="298" spans="1:68" ht="14.25" customHeight="1" x14ac:dyDescent="0.25">
      <c r="A298" s="363" t="s">
        <v>126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2"/>
      <c r="AB298" s="342"/>
      <c r="AC298" s="342"/>
    </row>
    <row r="299" spans="1:68" ht="27" customHeight="1" x14ac:dyDescent="0.25">
      <c r="A299" s="54" t="s">
        <v>417</v>
      </c>
      <c r="B299" s="54" t="s">
        <v>418</v>
      </c>
      <c r="C299" s="31">
        <v>4301136028</v>
      </c>
      <c r="D299" s="356">
        <v>4640242180304</v>
      </c>
      <c r="E299" s="357"/>
      <c r="F299" s="345">
        <v>2.7</v>
      </c>
      <c r="G299" s="32">
        <v>1</v>
      </c>
      <c r="H299" s="345">
        <v>2.7</v>
      </c>
      <c r="I299" s="345">
        <v>2.8906000000000001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91" t="s">
        <v>419</v>
      </c>
      <c r="Q299" s="351"/>
      <c r="R299" s="351"/>
      <c r="S299" s="351"/>
      <c r="T299" s="352"/>
      <c r="U299" s="34"/>
      <c r="V299" s="34"/>
      <c r="W299" s="35" t="s">
        <v>69</v>
      </c>
      <c r="X299" s="346">
        <v>28</v>
      </c>
      <c r="Y299" s="347">
        <f>IFERROR(IF(X299="","",X299),"")</f>
        <v>28</v>
      </c>
      <c r="Z299" s="36">
        <f>IFERROR(IF(X299="","",X299*0.00936),"")</f>
        <v>0.26207999999999998</v>
      </c>
      <c r="AA299" s="56"/>
      <c r="AB299" s="57"/>
      <c r="AC299" s="290" t="s">
        <v>420</v>
      </c>
      <c r="AG299" s="67"/>
      <c r="AJ299" s="71" t="s">
        <v>71</v>
      </c>
      <c r="AK299" s="71">
        <v>1</v>
      </c>
      <c r="BB299" s="291" t="s">
        <v>81</v>
      </c>
      <c r="BM299" s="67">
        <f>IFERROR(X299*I299,"0")</f>
        <v>80.936800000000005</v>
      </c>
      <c r="BN299" s="67">
        <f>IFERROR(Y299*I299,"0")</f>
        <v>80.936800000000005</v>
      </c>
      <c r="BO299" s="67">
        <f>IFERROR(X299/J299,"0")</f>
        <v>0.22222222222222221</v>
      </c>
      <c r="BP299" s="67">
        <f>IFERROR(Y299/J299,"0")</f>
        <v>0.22222222222222221</v>
      </c>
    </row>
    <row r="300" spans="1:68" ht="27" customHeight="1" x14ac:dyDescent="0.25">
      <c r="A300" s="54" t="s">
        <v>421</v>
      </c>
      <c r="B300" s="54" t="s">
        <v>422</v>
      </c>
      <c r="C300" s="31">
        <v>4301136026</v>
      </c>
      <c r="D300" s="356">
        <v>4640242180236</v>
      </c>
      <c r="E300" s="357"/>
      <c r="F300" s="345">
        <v>5</v>
      </c>
      <c r="G300" s="32">
        <v>1</v>
      </c>
      <c r="H300" s="345">
        <v>5</v>
      </c>
      <c r="I300" s="345">
        <v>5.2350000000000003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351"/>
      <c r="R300" s="351"/>
      <c r="S300" s="351"/>
      <c r="T300" s="352"/>
      <c r="U300" s="34"/>
      <c r="V300" s="34"/>
      <c r="W300" s="35" t="s">
        <v>69</v>
      </c>
      <c r="X300" s="346">
        <v>96</v>
      </c>
      <c r="Y300" s="347">
        <f>IFERROR(IF(X300="","",X300),"")</f>
        <v>96</v>
      </c>
      <c r="Z300" s="36">
        <f>IFERROR(IF(X300="","",X300*0.0155),"")</f>
        <v>1.488</v>
      </c>
      <c r="AA300" s="56"/>
      <c r="AB300" s="57"/>
      <c r="AC300" s="292" t="s">
        <v>420</v>
      </c>
      <c r="AG300" s="67"/>
      <c r="AJ300" s="71" t="s">
        <v>71</v>
      </c>
      <c r="AK300" s="71">
        <v>1</v>
      </c>
      <c r="BB300" s="293" t="s">
        <v>81</v>
      </c>
      <c r="BM300" s="67">
        <f>IFERROR(X300*I300,"0")</f>
        <v>502.56000000000006</v>
      </c>
      <c r="BN300" s="67">
        <f>IFERROR(Y300*I300,"0")</f>
        <v>502.56000000000006</v>
      </c>
      <c r="BO300" s="67">
        <f>IFERROR(X300/J300,"0")</f>
        <v>1.1428571428571428</v>
      </c>
      <c r="BP300" s="67">
        <f>IFERROR(Y300/J300,"0")</f>
        <v>1.1428571428571428</v>
      </c>
    </row>
    <row r="301" spans="1:68" ht="27" customHeight="1" x14ac:dyDescent="0.25">
      <c r="A301" s="54" t="s">
        <v>423</v>
      </c>
      <c r="B301" s="54" t="s">
        <v>424</v>
      </c>
      <c r="C301" s="31">
        <v>4301136029</v>
      </c>
      <c r="D301" s="356">
        <v>4640242180410</v>
      </c>
      <c r="E301" s="357"/>
      <c r="F301" s="345">
        <v>2.2400000000000002</v>
      </c>
      <c r="G301" s="32">
        <v>1</v>
      </c>
      <c r="H301" s="345">
        <v>2.2400000000000002</v>
      </c>
      <c r="I301" s="345">
        <v>2.4319999999999999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3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51"/>
      <c r="R301" s="351"/>
      <c r="S301" s="351"/>
      <c r="T301" s="352"/>
      <c r="U301" s="34"/>
      <c r="V301" s="34"/>
      <c r="W301" s="35" t="s">
        <v>69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94" t="s">
        <v>420</v>
      </c>
      <c r="AG301" s="67"/>
      <c r="AJ301" s="71" t="s">
        <v>71</v>
      </c>
      <c r="AK301" s="71">
        <v>1</v>
      </c>
      <c r="BB301" s="295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67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8"/>
      <c r="P302" s="360" t="s">
        <v>72</v>
      </c>
      <c r="Q302" s="361"/>
      <c r="R302" s="361"/>
      <c r="S302" s="361"/>
      <c r="T302" s="361"/>
      <c r="U302" s="361"/>
      <c r="V302" s="362"/>
      <c r="W302" s="37" t="s">
        <v>69</v>
      </c>
      <c r="X302" s="348">
        <f>IFERROR(SUM(X299:X301),"0")</f>
        <v>124</v>
      </c>
      <c r="Y302" s="348">
        <f>IFERROR(SUM(Y299:Y301),"0")</f>
        <v>124</v>
      </c>
      <c r="Z302" s="348">
        <f>IFERROR(IF(Z299="",0,Z299),"0")+IFERROR(IF(Z300="",0,Z300),"0")+IFERROR(IF(Z301="",0,Z301),"0")</f>
        <v>1.7500800000000001</v>
      </c>
      <c r="AA302" s="349"/>
      <c r="AB302" s="349"/>
      <c r="AC302" s="349"/>
    </row>
    <row r="303" spans="1:68" x14ac:dyDescent="0.2">
      <c r="A303" s="364"/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8"/>
      <c r="P303" s="360" t="s">
        <v>72</v>
      </c>
      <c r="Q303" s="361"/>
      <c r="R303" s="361"/>
      <c r="S303" s="361"/>
      <c r="T303" s="361"/>
      <c r="U303" s="361"/>
      <c r="V303" s="362"/>
      <c r="W303" s="37" t="s">
        <v>73</v>
      </c>
      <c r="X303" s="348">
        <f>IFERROR(SUMPRODUCT(X299:X301*H299:H301),"0")</f>
        <v>555.6</v>
      </c>
      <c r="Y303" s="348">
        <f>IFERROR(SUMPRODUCT(Y299:Y301*H299:H301),"0")</f>
        <v>555.6</v>
      </c>
      <c r="Z303" s="37"/>
      <c r="AA303" s="349"/>
      <c r="AB303" s="349"/>
      <c r="AC303" s="349"/>
    </row>
    <row r="304" spans="1:68" ht="14.25" customHeight="1" x14ac:dyDescent="0.25">
      <c r="A304" s="363" t="s">
        <v>132</v>
      </c>
      <c r="B304" s="364"/>
      <c r="C304" s="364"/>
      <c r="D304" s="364"/>
      <c r="E304" s="364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4"/>
      <c r="W304" s="364"/>
      <c r="X304" s="364"/>
      <c r="Y304" s="364"/>
      <c r="Z304" s="364"/>
      <c r="AA304" s="342"/>
      <c r="AB304" s="342"/>
      <c r="AC304" s="342"/>
    </row>
    <row r="305" spans="1:68" ht="37.5" customHeight="1" x14ac:dyDescent="0.25">
      <c r="A305" s="54" t="s">
        <v>425</v>
      </c>
      <c r="B305" s="54" t="s">
        <v>426</v>
      </c>
      <c r="C305" s="31">
        <v>4301135504</v>
      </c>
      <c r="D305" s="356">
        <v>4640242181554</v>
      </c>
      <c r="E305" s="357"/>
      <c r="F305" s="345">
        <v>3</v>
      </c>
      <c r="G305" s="32">
        <v>1</v>
      </c>
      <c r="H305" s="345">
        <v>3</v>
      </c>
      <c r="I305" s="345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55" t="s">
        <v>427</v>
      </c>
      <c r="Q305" s="351"/>
      <c r="R305" s="351"/>
      <c r="S305" s="351"/>
      <c r="T305" s="352"/>
      <c r="U305" s="34"/>
      <c r="V305" s="34"/>
      <c r="W305" s="35" t="s">
        <v>69</v>
      </c>
      <c r="X305" s="346">
        <v>0</v>
      </c>
      <c r="Y305" s="347">
        <f t="shared" ref="Y305:Y324" si="23">IFERROR(IF(X305="","",X305),"")</f>
        <v>0</v>
      </c>
      <c r="Z305" s="36">
        <f>IFERROR(IF(X305="","",X305*0.00936),"")</f>
        <v>0</v>
      </c>
      <c r="AA305" s="56"/>
      <c r="AB305" s="57"/>
      <c r="AC305" s="296" t="s">
        <v>428</v>
      </c>
      <c r="AG305" s="67"/>
      <c r="AJ305" s="71" t="s">
        <v>71</v>
      </c>
      <c r="AK305" s="71">
        <v>1</v>
      </c>
      <c r="BB305" s="297" t="s">
        <v>81</v>
      </c>
      <c r="BM305" s="67">
        <f t="shared" ref="BM305:BM324" si="24">IFERROR(X305*I305,"0")</f>
        <v>0</v>
      </c>
      <c r="BN305" s="67">
        <f t="shared" ref="BN305:BN324" si="25">IFERROR(Y305*I305,"0")</f>
        <v>0</v>
      </c>
      <c r="BO305" s="67">
        <f t="shared" ref="BO305:BO324" si="26">IFERROR(X305/J305,"0")</f>
        <v>0</v>
      </c>
      <c r="BP305" s="67">
        <f t="shared" ref="BP305:BP324" si="27">IFERROR(Y305/J305,"0")</f>
        <v>0</v>
      </c>
    </row>
    <row r="306" spans="1:68" ht="27" customHeight="1" x14ac:dyDescent="0.25">
      <c r="A306" s="54" t="s">
        <v>429</v>
      </c>
      <c r="B306" s="54" t="s">
        <v>430</v>
      </c>
      <c r="C306" s="31">
        <v>4301135394</v>
      </c>
      <c r="D306" s="356">
        <v>4640242181561</v>
      </c>
      <c r="E306" s="357"/>
      <c r="F306" s="345">
        <v>3.7</v>
      </c>
      <c r="G306" s="32">
        <v>1</v>
      </c>
      <c r="H306" s="345">
        <v>3.7</v>
      </c>
      <c r="I306" s="345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">
        <v>431</v>
      </c>
      <c r="Q306" s="351"/>
      <c r="R306" s="351"/>
      <c r="S306" s="351"/>
      <c r="T306" s="352"/>
      <c r="U306" s="34"/>
      <c r="V306" s="34"/>
      <c r="W306" s="35" t="s">
        <v>69</v>
      </c>
      <c r="X306" s="346">
        <v>42</v>
      </c>
      <c r="Y306" s="347">
        <f t="shared" si="23"/>
        <v>42</v>
      </c>
      <c r="Z306" s="36">
        <f>IFERROR(IF(X306="","",X306*0.00936),"")</f>
        <v>0.39312000000000002</v>
      </c>
      <c r="AA306" s="56"/>
      <c r="AB306" s="57"/>
      <c r="AC306" s="298" t="s">
        <v>432</v>
      </c>
      <c r="AG306" s="67"/>
      <c r="AJ306" s="71" t="s">
        <v>71</v>
      </c>
      <c r="AK306" s="71">
        <v>1</v>
      </c>
      <c r="BB306" s="299" t="s">
        <v>81</v>
      </c>
      <c r="BM306" s="67">
        <f t="shared" si="24"/>
        <v>163.464</v>
      </c>
      <c r="BN306" s="67">
        <f t="shared" si="25"/>
        <v>163.464</v>
      </c>
      <c r="BO306" s="67">
        <f t="shared" si="26"/>
        <v>0.33333333333333331</v>
      </c>
      <c r="BP306" s="67">
        <f t="shared" si="27"/>
        <v>0.33333333333333331</v>
      </c>
    </row>
    <row r="307" spans="1:68" ht="27" customHeight="1" x14ac:dyDescent="0.25">
      <c r="A307" s="54" t="s">
        <v>433</v>
      </c>
      <c r="B307" s="54" t="s">
        <v>434</v>
      </c>
      <c r="C307" s="31">
        <v>4301135374</v>
      </c>
      <c r="D307" s="356">
        <v>4640242181424</v>
      </c>
      <c r="E307" s="357"/>
      <c r="F307" s="345">
        <v>5.5</v>
      </c>
      <c r="G307" s="32">
        <v>1</v>
      </c>
      <c r="H307" s="345">
        <v>5.5</v>
      </c>
      <c r="I307" s="345">
        <v>5.7350000000000003</v>
      </c>
      <c r="J307" s="32">
        <v>84</v>
      </c>
      <c r="K307" s="32" t="s">
        <v>66</v>
      </c>
      <c r="L307" s="32" t="s">
        <v>67</v>
      </c>
      <c r="M307" s="33" t="s">
        <v>68</v>
      </c>
      <c r="N307" s="33"/>
      <c r="O307" s="32">
        <v>180</v>
      </c>
      <c r="P307" s="57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351"/>
      <c r="R307" s="351"/>
      <c r="S307" s="351"/>
      <c r="T307" s="352"/>
      <c r="U307" s="34"/>
      <c r="V307" s="34"/>
      <c r="W307" s="35" t="s">
        <v>69</v>
      </c>
      <c r="X307" s="346">
        <v>0</v>
      </c>
      <c r="Y307" s="347">
        <f t="shared" si="23"/>
        <v>0</v>
      </c>
      <c r="Z307" s="36">
        <f>IFERROR(IF(X307="","",X307*0.0155),"")</f>
        <v>0</v>
      </c>
      <c r="AA307" s="56"/>
      <c r="AB307" s="57"/>
      <c r="AC307" s="300" t="s">
        <v>428</v>
      </c>
      <c r="AG307" s="67"/>
      <c r="AJ307" s="71" t="s">
        <v>71</v>
      </c>
      <c r="AK307" s="71">
        <v>1</v>
      </c>
      <c r="BB307" s="301" t="s">
        <v>81</v>
      </c>
      <c r="BM307" s="67">
        <f t="shared" si="24"/>
        <v>0</v>
      </c>
      <c r="BN307" s="67">
        <f t="shared" si="25"/>
        <v>0</v>
      </c>
      <c r="BO307" s="67">
        <f t="shared" si="26"/>
        <v>0</v>
      </c>
      <c r="BP307" s="67">
        <f t="shared" si="27"/>
        <v>0</v>
      </c>
    </row>
    <row r="308" spans="1:68" ht="27" customHeight="1" x14ac:dyDescent="0.25">
      <c r="A308" s="54" t="s">
        <v>435</v>
      </c>
      <c r="B308" s="54" t="s">
        <v>436</v>
      </c>
      <c r="C308" s="31">
        <v>4301135320</v>
      </c>
      <c r="D308" s="356">
        <v>4640242181592</v>
      </c>
      <c r="E308" s="357"/>
      <c r="F308" s="345">
        <v>3.5</v>
      </c>
      <c r="G308" s="32">
        <v>1</v>
      </c>
      <c r="H308" s="345">
        <v>3.5</v>
      </c>
      <c r="I308" s="345">
        <v>3.6850000000000001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9" t="s">
        <v>437</v>
      </c>
      <c r="Q308" s="351"/>
      <c r="R308" s="351"/>
      <c r="S308" s="351"/>
      <c r="T308" s="352"/>
      <c r="U308" s="34"/>
      <c r="V308" s="34"/>
      <c r="W308" s="35" t="s">
        <v>69</v>
      </c>
      <c r="X308" s="346">
        <v>0</v>
      </c>
      <c r="Y308" s="347">
        <f t="shared" si="23"/>
        <v>0</v>
      </c>
      <c r="Z308" s="36">
        <f t="shared" ref="Z308:Z316" si="28">IFERROR(IF(X308="","",X308*0.00936),"")</f>
        <v>0</v>
      </c>
      <c r="AA308" s="56"/>
      <c r="AB308" s="57"/>
      <c r="AC308" s="302" t="s">
        <v>438</v>
      </c>
      <c r="AG308" s="67"/>
      <c r="AJ308" s="71" t="s">
        <v>71</v>
      </c>
      <c r="AK308" s="71">
        <v>1</v>
      </c>
      <c r="BB308" s="303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37.5" customHeight="1" x14ac:dyDescent="0.25">
      <c r="A309" s="54" t="s">
        <v>439</v>
      </c>
      <c r="B309" s="54" t="s">
        <v>440</v>
      </c>
      <c r="C309" s="31">
        <v>4301135552</v>
      </c>
      <c r="D309" s="356">
        <v>4640242181431</v>
      </c>
      <c r="E309" s="357"/>
      <c r="F309" s="345">
        <v>3.5</v>
      </c>
      <c r="G309" s="32">
        <v>1</v>
      </c>
      <c r="H309" s="345">
        <v>3.5</v>
      </c>
      <c r="I309" s="345">
        <v>3.6920000000000002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80" t="s">
        <v>441</v>
      </c>
      <c r="Q309" s="351"/>
      <c r="R309" s="351"/>
      <c r="S309" s="351"/>
      <c r="T309" s="352"/>
      <c r="U309" s="34"/>
      <c r="V309" s="34"/>
      <c r="W309" s="35" t="s">
        <v>69</v>
      </c>
      <c r="X309" s="346">
        <v>0</v>
      </c>
      <c r="Y309" s="347">
        <f t="shared" si="23"/>
        <v>0</v>
      </c>
      <c r="Z309" s="36">
        <f t="shared" si="28"/>
        <v>0</v>
      </c>
      <c r="AA309" s="56"/>
      <c r="AB309" s="57"/>
      <c r="AC309" s="304" t="s">
        <v>442</v>
      </c>
      <c r="AG309" s="67"/>
      <c r="AJ309" s="71" t="s">
        <v>71</v>
      </c>
      <c r="AK309" s="71">
        <v>1</v>
      </c>
      <c r="BB309" s="305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customHeight="1" x14ac:dyDescent="0.25">
      <c r="A310" s="54" t="s">
        <v>443</v>
      </c>
      <c r="B310" s="54" t="s">
        <v>444</v>
      </c>
      <c r="C310" s="31">
        <v>4301135405</v>
      </c>
      <c r="D310" s="356">
        <v>4640242181523</v>
      </c>
      <c r="E310" s="357"/>
      <c r="F310" s="345">
        <v>3</v>
      </c>
      <c r="G310" s="32">
        <v>1</v>
      </c>
      <c r="H310" s="345">
        <v>3</v>
      </c>
      <c r="I310" s="345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351"/>
      <c r="R310" s="351"/>
      <c r="S310" s="351"/>
      <c r="T310" s="352"/>
      <c r="U310" s="34"/>
      <c r="V310" s="34"/>
      <c r="W310" s="35" t="s">
        <v>69</v>
      </c>
      <c r="X310" s="346">
        <v>0</v>
      </c>
      <c r="Y310" s="347">
        <f t="shared" si="23"/>
        <v>0</v>
      </c>
      <c r="Z310" s="36">
        <f t="shared" si="28"/>
        <v>0</v>
      </c>
      <c r="AA310" s="56"/>
      <c r="AB310" s="57"/>
      <c r="AC310" s="306" t="s">
        <v>432</v>
      </c>
      <c r="AG310" s="67"/>
      <c r="AJ310" s="71" t="s">
        <v>71</v>
      </c>
      <c r="AK310" s="71">
        <v>1</v>
      </c>
      <c r="BB310" s="307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customHeight="1" x14ac:dyDescent="0.25">
      <c r="A311" s="54" t="s">
        <v>445</v>
      </c>
      <c r="B311" s="54" t="s">
        <v>446</v>
      </c>
      <c r="C311" s="31">
        <v>4301135404</v>
      </c>
      <c r="D311" s="356">
        <v>4640242181516</v>
      </c>
      <c r="E311" s="357"/>
      <c r="F311" s="345">
        <v>3.7</v>
      </c>
      <c r="G311" s="32">
        <v>1</v>
      </c>
      <c r="H311" s="345">
        <v>3.7</v>
      </c>
      <c r="I311" s="345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3" t="s">
        <v>447</v>
      </c>
      <c r="Q311" s="351"/>
      <c r="R311" s="351"/>
      <c r="S311" s="351"/>
      <c r="T311" s="352"/>
      <c r="U311" s="34"/>
      <c r="V311" s="34"/>
      <c r="W311" s="35" t="s">
        <v>69</v>
      </c>
      <c r="X311" s="346">
        <v>0</v>
      </c>
      <c r="Y311" s="347">
        <f t="shared" si="23"/>
        <v>0</v>
      </c>
      <c r="Z311" s="36">
        <f t="shared" si="28"/>
        <v>0</v>
      </c>
      <c r="AA311" s="56"/>
      <c r="AB311" s="57"/>
      <c r="AC311" s="308" t="s">
        <v>442</v>
      </c>
      <c r="AG311" s="67"/>
      <c r="AJ311" s="71" t="s">
        <v>71</v>
      </c>
      <c r="AK311" s="71">
        <v>1</v>
      </c>
      <c r="BB311" s="309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448</v>
      </c>
      <c r="B312" s="54" t="s">
        <v>449</v>
      </c>
      <c r="C312" s="31">
        <v>4301135375</v>
      </c>
      <c r="D312" s="356">
        <v>4640242181486</v>
      </c>
      <c r="E312" s="357"/>
      <c r="F312" s="345">
        <v>3.7</v>
      </c>
      <c r="G312" s="32">
        <v>1</v>
      </c>
      <c r="H312" s="345">
        <v>3.7</v>
      </c>
      <c r="I312" s="345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351"/>
      <c r="R312" s="351"/>
      <c r="S312" s="351"/>
      <c r="T312" s="352"/>
      <c r="U312" s="34"/>
      <c r="V312" s="34"/>
      <c r="W312" s="35" t="s">
        <v>69</v>
      </c>
      <c r="X312" s="346">
        <v>0</v>
      </c>
      <c r="Y312" s="347">
        <f t="shared" si="23"/>
        <v>0</v>
      </c>
      <c r="Z312" s="36">
        <f t="shared" si="28"/>
        <v>0</v>
      </c>
      <c r="AA312" s="56"/>
      <c r="AB312" s="57"/>
      <c r="AC312" s="310" t="s">
        <v>428</v>
      </c>
      <c r="AG312" s="67"/>
      <c r="AJ312" s="71" t="s">
        <v>71</v>
      </c>
      <c r="AK312" s="71">
        <v>1</v>
      </c>
      <c r="BB312" s="311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37.5" customHeight="1" x14ac:dyDescent="0.25">
      <c r="A313" s="54" t="s">
        <v>450</v>
      </c>
      <c r="B313" s="54" t="s">
        <v>451</v>
      </c>
      <c r="C313" s="31">
        <v>4301135402</v>
      </c>
      <c r="D313" s="356">
        <v>4640242181493</v>
      </c>
      <c r="E313" s="357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2" t="s">
        <v>452</v>
      </c>
      <c r="Q313" s="351"/>
      <c r="R313" s="351"/>
      <c r="S313" s="351"/>
      <c r="T313" s="352"/>
      <c r="U313" s="34"/>
      <c r="V313" s="34"/>
      <c r="W313" s="35" t="s">
        <v>69</v>
      </c>
      <c r="X313" s="346">
        <v>0</v>
      </c>
      <c r="Y313" s="347">
        <f t="shared" si="23"/>
        <v>0</v>
      </c>
      <c r="Z313" s="36">
        <f t="shared" si="28"/>
        <v>0</v>
      </c>
      <c r="AA313" s="56"/>
      <c r="AB313" s="57"/>
      <c r="AC313" s="312" t="s">
        <v>428</v>
      </c>
      <c r="AG313" s="67"/>
      <c r="AJ313" s="71" t="s">
        <v>71</v>
      </c>
      <c r="AK313" s="71">
        <v>1</v>
      </c>
      <c r="BB313" s="313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37.5" customHeight="1" x14ac:dyDescent="0.25">
      <c r="A314" s="54" t="s">
        <v>453</v>
      </c>
      <c r="B314" s="54" t="s">
        <v>454</v>
      </c>
      <c r="C314" s="31">
        <v>4301135403</v>
      </c>
      <c r="D314" s="356">
        <v>4640242181509</v>
      </c>
      <c r="E314" s="357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351"/>
      <c r="R314" s="351"/>
      <c r="S314" s="351"/>
      <c r="T314" s="352"/>
      <c r="U314" s="34"/>
      <c r="V314" s="34"/>
      <c r="W314" s="35" t="s">
        <v>69</v>
      </c>
      <c r="X314" s="346">
        <v>0</v>
      </c>
      <c r="Y314" s="347">
        <f t="shared" si="23"/>
        <v>0</v>
      </c>
      <c r="Z314" s="36">
        <f t="shared" si="28"/>
        <v>0</v>
      </c>
      <c r="AA314" s="56"/>
      <c r="AB314" s="57"/>
      <c r="AC314" s="314" t="s">
        <v>428</v>
      </c>
      <c r="AG314" s="67"/>
      <c r="AJ314" s="71" t="s">
        <v>71</v>
      </c>
      <c r="AK314" s="71">
        <v>1</v>
      </c>
      <c r="BB314" s="315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customHeight="1" x14ac:dyDescent="0.25">
      <c r="A315" s="54" t="s">
        <v>455</v>
      </c>
      <c r="B315" s="54" t="s">
        <v>456</v>
      </c>
      <c r="C315" s="31">
        <v>4301135304</v>
      </c>
      <c r="D315" s="356">
        <v>4640242181240</v>
      </c>
      <c r="E315" s="357"/>
      <c r="F315" s="345">
        <v>0.3</v>
      </c>
      <c r="G315" s="32">
        <v>9</v>
      </c>
      <c r="H315" s="345">
        <v>2.7</v>
      </c>
      <c r="I315" s="345">
        <v>2.88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5" t="s">
        <v>457</v>
      </c>
      <c r="Q315" s="351"/>
      <c r="R315" s="351"/>
      <c r="S315" s="351"/>
      <c r="T315" s="352"/>
      <c r="U315" s="34"/>
      <c r="V315" s="34"/>
      <c r="W315" s="35" t="s">
        <v>69</v>
      </c>
      <c r="X315" s="346">
        <v>0</v>
      </c>
      <c r="Y315" s="347">
        <f t="shared" si="23"/>
        <v>0</v>
      </c>
      <c r="Z315" s="36">
        <f t="shared" si="28"/>
        <v>0</v>
      </c>
      <c r="AA315" s="56"/>
      <c r="AB315" s="57"/>
      <c r="AC315" s="316" t="s">
        <v>428</v>
      </c>
      <c r="AG315" s="67"/>
      <c r="AJ315" s="71" t="s">
        <v>71</v>
      </c>
      <c r="AK315" s="71">
        <v>1</v>
      </c>
      <c r="BB315" s="317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customHeight="1" x14ac:dyDescent="0.25">
      <c r="A316" s="54" t="s">
        <v>458</v>
      </c>
      <c r="B316" s="54" t="s">
        <v>459</v>
      </c>
      <c r="C316" s="31">
        <v>4301135310</v>
      </c>
      <c r="D316" s="356">
        <v>4640242181318</v>
      </c>
      <c r="E316" s="357"/>
      <c r="F316" s="345">
        <v>0.3</v>
      </c>
      <c r="G316" s="32">
        <v>9</v>
      </c>
      <c r="H316" s="345">
        <v>2.7</v>
      </c>
      <c r="I316" s="345">
        <v>2.988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9" t="s">
        <v>460</v>
      </c>
      <c r="Q316" s="351"/>
      <c r="R316" s="351"/>
      <c r="S316" s="351"/>
      <c r="T316" s="352"/>
      <c r="U316" s="34"/>
      <c r="V316" s="34"/>
      <c r="W316" s="35" t="s">
        <v>69</v>
      </c>
      <c r="X316" s="346">
        <v>0</v>
      </c>
      <c r="Y316" s="347">
        <f t="shared" si="23"/>
        <v>0</v>
      </c>
      <c r="Z316" s="36">
        <f t="shared" si="28"/>
        <v>0</v>
      </c>
      <c r="AA316" s="56"/>
      <c r="AB316" s="57"/>
      <c r="AC316" s="318" t="s">
        <v>432</v>
      </c>
      <c r="AG316" s="67"/>
      <c r="AJ316" s="71" t="s">
        <v>71</v>
      </c>
      <c r="AK316" s="71">
        <v>1</v>
      </c>
      <c r="BB316" s="319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461</v>
      </c>
      <c r="B317" s="54" t="s">
        <v>462</v>
      </c>
      <c r="C317" s="31">
        <v>4301135306</v>
      </c>
      <c r="D317" s="356">
        <v>4640242181387</v>
      </c>
      <c r="E317" s="357"/>
      <c r="F317" s="345">
        <v>0.3</v>
      </c>
      <c r="G317" s="32">
        <v>9</v>
      </c>
      <c r="H317" s="345">
        <v>2.7</v>
      </c>
      <c r="I317" s="345">
        <v>2.8450000000000002</v>
      </c>
      <c r="J317" s="32">
        <v>234</v>
      </c>
      <c r="K317" s="32" t="s">
        <v>143</v>
      </c>
      <c r="L317" s="32" t="s">
        <v>67</v>
      </c>
      <c r="M317" s="33" t="s">
        <v>68</v>
      </c>
      <c r="N317" s="33"/>
      <c r="O317" s="32">
        <v>180</v>
      </c>
      <c r="P317" s="552" t="s">
        <v>463</v>
      </c>
      <c r="Q317" s="351"/>
      <c r="R317" s="351"/>
      <c r="S317" s="351"/>
      <c r="T317" s="352"/>
      <c r="U317" s="34"/>
      <c r="V317" s="34"/>
      <c r="W317" s="35" t="s">
        <v>69</v>
      </c>
      <c r="X317" s="346">
        <v>0</v>
      </c>
      <c r="Y317" s="347">
        <f t="shared" si="23"/>
        <v>0</v>
      </c>
      <c r="Z317" s="36">
        <f>IFERROR(IF(X317="","",X317*0.00502),"")</f>
        <v>0</v>
      </c>
      <c r="AA317" s="56"/>
      <c r="AB317" s="57"/>
      <c r="AC317" s="320" t="s">
        <v>428</v>
      </c>
      <c r="AG317" s="67"/>
      <c r="AJ317" s="71" t="s">
        <v>71</v>
      </c>
      <c r="AK317" s="71">
        <v>1</v>
      </c>
      <c r="BB317" s="321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464</v>
      </c>
      <c r="B318" s="54" t="s">
        <v>465</v>
      </c>
      <c r="C318" s="31">
        <v>4301135305</v>
      </c>
      <c r="D318" s="356">
        <v>4640242181394</v>
      </c>
      <c r="E318" s="357"/>
      <c r="F318" s="345">
        <v>0.3</v>
      </c>
      <c r="G318" s="32">
        <v>9</v>
      </c>
      <c r="H318" s="345">
        <v>2.7</v>
      </c>
      <c r="I318" s="345">
        <v>2.8450000000000002</v>
      </c>
      <c r="J318" s="32">
        <v>234</v>
      </c>
      <c r="K318" s="32" t="s">
        <v>143</v>
      </c>
      <c r="L318" s="32" t="s">
        <v>67</v>
      </c>
      <c r="M318" s="33" t="s">
        <v>68</v>
      </c>
      <c r="N318" s="33"/>
      <c r="O318" s="32">
        <v>180</v>
      </c>
      <c r="P318" s="502" t="s">
        <v>466</v>
      </c>
      <c r="Q318" s="351"/>
      <c r="R318" s="351"/>
      <c r="S318" s="351"/>
      <c r="T318" s="352"/>
      <c r="U318" s="34"/>
      <c r="V318" s="34"/>
      <c r="W318" s="35" t="s">
        <v>69</v>
      </c>
      <c r="X318" s="346">
        <v>0</v>
      </c>
      <c r="Y318" s="347">
        <f t="shared" si="23"/>
        <v>0</v>
      </c>
      <c r="Z318" s="36">
        <f>IFERROR(IF(X318="","",X318*0.00502),"")</f>
        <v>0</v>
      </c>
      <c r="AA318" s="56"/>
      <c r="AB318" s="57"/>
      <c r="AC318" s="322" t="s">
        <v>428</v>
      </c>
      <c r="AG318" s="67"/>
      <c r="AJ318" s="71" t="s">
        <v>71</v>
      </c>
      <c r="AK318" s="71">
        <v>1</v>
      </c>
      <c r="BB318" s="323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467</v>
      </c>
      <c r="B319" s="54" t="s">
        <v>468</v>
      </c>
      <c r="C319" s="31">
        <v>4301135309</v>
      </c>
      <c r="D319" s="356">
        <v>4640242181332</v>
      </c>
      <c r="E319" s="357"/>
      <c r="F319" s="345">
        <v>0.3</v>
      </c>
      <c r="G319" s="32">
        <v>9</v>
      </c>
      <c r="H319" s="345">
        <v>2.7</v>
      </c>
      <c r="I319" s="345">
        <v>2.9079999999999999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563" t="s">
        <v>469</v>
      </c>
      <c r="Q319" s="351"/>
      <c r="R319" s="351"/>
      <c r="S319" s="351"/>
      <c r="T319" s="352"/>
      <c r="U319" s="34"/>
      <c r="V319" s="34"/>
      <c r="W319" s="35" t="s">
        <v>69</v>
      </c>
      <c r="X319" s="346">
        <v>0</v>
      </c>
      <c r="Y319" s="347">
        <f t="shared" si="23"/>
        <v>0</v>
      </c>
      <c r="Z319" s="36">
        <f>IFERROR(IF(X319="","",X319*0.00502),"")</f>
        <v>0</v>
      </c>
      <c r="AA319" s="56"/>
      <c r="AB319" s="57"/>
      <c r="AC319" s="324" t="s">
        <v>428</v>
      </c>
      <c r="AG319" s="67"/>
      <c r="AJ319" s="71" t="s">
        <v>71</v>
      </c>
      <c r="AK319" s="71">
        <v>1</v>
      </c>
      <c r="BB319" s="325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470</v>
      </c>
      <c r="B320" s="54" t="s">
        <v>471</v>
      </c>
      <c r="C320" s="31">
        <v>4301135308</v>
      </c>
      <c r="D320" s="356">
        <v>4640242181349</v>
      </c>
      <c r="E320" s="357"/>
      <c r="F320" s="345">
        <v>0.3</v>
      </c>
      <c r="G320" s="32">
        <v>9</v>
      </c>
      <c r="H320" s="345">
        <v>2.7</v>
      </c>
      <c r="I320" s="345">
        <v>2.9079999999999999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513" t="s">
        <v>472</v>
      </c>
      <c r="Q320" s="351"/>
      <c r="R320" s="351"/>
      <c r="S320" s="351"/>
      <c r="T320" s="352"/>
      <c r="U320" s="34"/>
      <c r="V320" s="34"/>
      <c r="W320" s="35" t="s">
        <v>69</v>
      </c>
      <c r="X320" s="346">
        <v>0</v>
      </c>
      <c r="Y320" s="347">
        <f t="shared" si="23"/>
        <v>0</v>
      </c>
      <c r="Z320" s="36">
        <f>IFERROR(IF(X320="","",X320*0.00502),"")</f>
        <v>0</v>
      </c>
      <c r="AA320" s="56"/>
      <c r="AB320" s="57"/>
      <c r="AC320" s="326" t="s">
        <v>428</v>
      </c>
      <c r="AG320" s="67"/>
      <c r="AJ320" s="71" t="s">
        <v>71</v>
      </c>
      <c r="AK320" s="71">
        <v>1</v>
      </c>
      <c r="BB320" s="327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473</v>
      </c>
      <c r="B321" s="54" t="s">
        <v>474</v>
      </c>
      <c r="C321" s="31">
        <v>4301135307</v>
      </c>
      <c r="D321" s="356">
        <v>4640242181370</v>
      </c>
      <c r="E321" s="357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527" t="s">
        <v>475</v>
      </c>
      <c r="Q321" s="351"/>
      <c r="R321" s="351"/>
      <c r="S321" s="351"/>
      <c r="T321" s="352"/>
      <c r="U321" s="34"/>
      <c r="V321" s="34"/>
      <c r="W321" s="35" t="s">
        <v>69</v>
      </c>
      <c r="X321" s="346">
        <v>0</v>
      </c>
      <c r="Y321" s="347">
        <f t="shared" si="23"/>
        <v>0</v>
      </c>
      <c r="Z321" s="36">
        <f>IFERROR(IF(X321="","",X321*0.00502),"")</f>
        <v>0</v>
      </c>
      <c r="AA321" s="56"/>
      <c r="AB321" s="57"/>
      <c r="AC321" s="328" t="s">
        <v>476</v>
      </c>
      <c r="AG321" s="67"/>
      <c r="AJ321" s="71" t="s">
        <v>71</v>
      </c>
      <c r="AK321" s="71">
        <v>1</v>
      </c>
      <c r="BB321" s="329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customHeight="1" x14ac:dyDescent="0.25">
      <c r="A322" s="54" t="s">
        <v>477</v>
      </c>
      <c r="B322" s="54" t="s">
        <v>478</v>
      </c>
      <c r="C322" s="31">
        <v>4301135318</v>
      </c>
      <c r="D322" s="356">
        <v>4607111037480</v>
      </c>
      <c r="E322" s="357"/>
      <c r="F322" s="345">
        <v>1</v>
      </c>
      <c r="G322" s="32">
        <v>4</v>
      </c>
      <c r="H322" s="345">
        <v>4</v>
      </c>
      <c r="I322" s="345">
        <v>4.2724000000000002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79" t="s">
        <v>479</v>
      </c>
      <c r="Q322" s="351"/>
      <c r="R322" s="351"/>
      <c r="S322" s="351"/>
      <c r="T322" s="352"/>
      <c r="U322" s="34"/>
      <c r="V322" s="34"/>
      <c r="W322" s="35" t="s">
        <v>69</v>
      </c>
      <c r="X322" s="346">
        <v>0</v>
      </c>
      <c r="Y322" s="347">
        <f t="shared" si="23"/>
        <v>0</v>
      </c>
      <c r="Z322" s="36">
        <f>IFERROR(IF(X322="","",X322*0.0155),"")</f>
        <v>0</v>
      </c>
      <c r="AA322" s="56"/>
      <c r="AB322" s="57"/>
      <c r="AC322" s="330" t="s">
        <v>480</v>
      </c>
      <c r="AG322" s="67"/>
      <c r="AJ322" s="71" t="s">
        <v>71</v>
      </c>
      <c r="AK322" s="71">
        <v>1</v>
      </c>
      <c r="BB322" s="331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customHeight="1" x14ac:dyDescent="0.25">
      <c r="A323" s="54" t="s">
        <v>481</v>
      </c>
      <c r="B323" s="54" t="s">
        <v>482</v>
      </c>
      <c r="C323" s="31">
        <v>4301135198</v>
      </c>
      <c r="D323" s="356">
        <v>4640242180663</v>
      </c>
      <c r="E323" s="357"/>
      <c r="F323" s="345">
        <v>0.9</v>
      </c>
      <c r="G323" s="32">
        <v>4</v>
      </c>
      <c r="H323" s="345">
        <v>3.6</v>
      </c>
      <c r="I323" s="345">
        <v>3.83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30" t="s">
        <v>483</v>
      </c>
      <c r="Q323" s="351"/>
      <c r="R323" s="351"/>
      <c r="S323" s="351"/>
      <c r="T323" s="352"/>
      <c r="U323" s="34"/>
      <c r="V323" s="34"/>
      <c r="W323" s="35" t="s">
        <v>69</v>
      </c>
      <c r="X323" s="346">
        <v>0</v>
      </c>
      <c r="Y323" s="347">
        <f t="shared" si="23"/>
        <v>0</v>
      </c>
      <c r="Z323" s="36">
        <f>IFERROR(IF(X323="","",X323*0.0155),"")</f>
        <v>0</v>
      </c>
      <c r="AA323" s="56"/>
      <c r="AB323" s="57"/>
      <c r="AC323" s="332" t="s">
        <v>484</v>
      </c>
      <c r="AG323" s="67"/>
      <c r="AJ323" s="71" t="s">
        <v>71</v>
      </c>
      <c r="AK323" s="71">
        <v>1</v>
      </c>
      <c r="BB323" s="333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customHeight="1" x14ac:dyDescent="0.25">
      <c r="A324" s="54" t="s">
        <v>485</v>
      </c>
      <c r="B324" s="54" t="s">
        <v>486</v>
      </c>
      <c r="C324" s="31">
        <v>4301135723</v>
      </c>
      <c r="D324" s="356">
        <v>4640242181783</v>
      </c>
      <c r="E324" s="357"/>
      <c r="F324" s="345">
        <v>0.3</v>
      </c>
      <c r="G324" s="32">
        <v>9</v>
      </c>
      <c r="H324" s="345">
        <v>2.7</v>
      </c>
      <c r="I324" s="345">
        <v>2.988</v>
      </c>
      <c r="J324" s="32">
        <v>126</v>
      </c>
      <c r="K324" s="32" t="s">
        <v>79</v>
      </c>
      <c r="L324" s="32" t="s">
        <v>67</v>
      </c>
      <c r="M324" s="33" t="s">
        <v>68</v>
      </c>
      <c r="N324" s="33"/>
      <c r="O324" s="32">
        <v>180</v>
      </c>
      <c r="P324" s="481" t="s">
        <v>487</v>
      </c>
      <c r="Q324" s="351"/>
      <c r="R324" s="351"/>
      <c r="S324" s="351"/>
      <c r="T324" s="352"/>
      <c r="U324" s="34"/>
      <c r="V324" s="34"/>
      <c r="W324" s="35" t="s">
        <v>69</v>
      </c>
      <c r="X324" s="346">
        <v>0</v>
      </c>
      <c r="Y324" s="347">
        <f t="shared" si="23"/>
        <v>0</v>
      </c>
      <c r="Z324" s="36">
        <f>IFERROR(IF(X324="","",X324*0.00936),"")</f>
        <v>0</v>
      </c>
      <c r="AA324" s="56"/>
      <c r="AB324" s="57"/>
      <c r="AC324" s="334" t="s">
        <v>488</v>
      </c>
      <c r="AG324" s="67"/>
      <c r="AJ324" s="71" t="s">
        <v>71</v>
      </c>
      <c r="AK324" s="71">
        <v>1</v>
      </c>
      <c r="BB324" s="335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x14ac:dyDescent="0.2">
      <c r="A325" s="367"/>
      <c r="B325" s="364"/>
      <c r="C325" s="364"/>
      <c r="D325" s="364"/>
      <c r="E325" s="364"/>
      <c r="F325" s="364"/>
      <c r="G325" s="364"/>
      <c r="H325" s="364"/>
      <c r="I325" s="364"/>
      <c r="J325" s="364"/>
      <c r="K325" s="364"/>
      <c r="L325" s="364"/>
      <c r="M325" s="364"/>
      <c r="N325" s="364"/>
      <c r="O325" s="368"/>
      <c r="P325" s="360" t="s">
        <v>72</v>
      </c>
      <c r="Q325" s="361"/>
      <c r="R325" s="361"/>
      <c r="S325" s="361"/>
      <c r="T325" s="361"/>
      <c r="U325" s="361"/>
      <c r="V325" s="362"/>
      <c r="W325" s="37" t="s">
        <v>69</v>
      </c>
      <c r="X325" s="348">
        <f>IFERROR(SUM(X305:X324),"0")</f>
        <v>42</v>
      </c>
      <c r="Y325" s="348">
        <f>IFERROR(SUM(Y305:Y324),"0")</f>
        <v>42</v>
      </c>
      <c r="Z325" s="348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</f>
        <v>0.39312000000000002</v>
      </c>
      <c r="AA325" s="349"/>
      <c r="AB325" s="349"/>
      <c r="AC325" s="349"/>
    </row>
    <row r="326" spans="1:68" x14ac:dyDescent="0.2">
      <c r="A326" s="364"/>
      <c r="B326" s="364"/>
      <c r="C326" s="364"/>
      <c r="D326" s="364"/>
      <c r="E326" s="364"/>
      <c r="F326" s="364"/>
      <c r="G326" s="364"/>
      <c r="H326" s="364"/>
      <c r="I326" s="364"/>
      <c r="J326" s="364"/>
      <c r="K326" s="364"/>
      <c r="L326" s="364"/>
      <c r="M326" s="364"/>
      <c r="N326" s="364"/>
      <c r="O326" s="368"/>
      <c r="P326" s="360" t="s">
        <v>72</v>
      </c>
      <c r="Q326" s="361"/>
      <c r="R326" s="361"/>
      <c r="S326" s="361"/>
      <c r="T326" s="361"/>
      <c r="U326" s="361"/>
      <c r="V326" s="362"/>
      <c r="W326" s="37" t="s">
        <v>73</v>
      </c>
      <c r="X326" s="348">
        <f>IFERROR(SUMPRODUCT(X305:X324*H305:H324),"0")</f>
        <v>155.4</v>
      </c>
      <c r="Y326" s="348">
        <f>IFERROR(SUMPRODUCT(Y305:Y324*H305:H324),"0")</f>
        <v>155.4</v>
      </c>
      <c r="Z326" s="37"/>
      <c r="AA326" s="349"/>
      <c r="AB326" s="349"/>
      <c r="AC326" s="349"/>
    </row>
    <row r="327" spans="1:68" ht="16.5" customHeight="1" x14ac:dyDescent="0.25">
      <c r="A327" s="395" t="s">
        <v>489</v>
      </c>
      <c r="B327" s="364"/>
      <c r="C327" s="364"/>
      <c r="D327" s="364"/>
      <c r="E327" s="364"/>
      <c r="F327" s="364"/>
      <c r="G327" s="364"/>
      <c r="H327" s="364"/>
      <c r="I327" s="364"/>
      <c r="J327" s="364"/>
      <c r="K327" s="364"/>
      <c r="L327" s="364"/>
      <c r="M327" s="364"/>
      <c r="N327" s="364"/>
      <c r="O327" s="364"/>
      <c r="P327" s="364"/>
      <c r="Q327" s="364"/>
      <c r="R327" s="364"/>
      <c r="S327" s="364"/>
      <c r="T327" s="364"/>
      <c r="U327" s="364"/>
      <c r="V327" s="364"/>
      <c r="W327" s="364"/>
      <c r="X327" s="364"/>
      <c r="Y327" s="364"/>
      <c r="Z327" s="364"/>
      <c r="AA327" s="341"/>
      <c r="AB327" s="341"/>
      <c r="AC327" s="341"/>
    </row>
    <row r="328" spans="1:68" ht="14.25" customHeight="1" x14ac:dyDescent="0.25">
      <c r="A328" s="363" t="s">
        <v>132</v>
      </c>
      <c r="B328" s="364"/>
      <c r="C328" s="364"/>
      <c r="D328" s="364"/>
      <c r="E328" s="364"/>
      <c r="F328" s="364"/>
      <c r="G328" s="364"/>
      <c r="H328" s="364"/>
      <c r="I328" s="364"/>
      <c r="J328" s="364"/>
      <c r="K328" s="364"/>
      <c r="L328" s="364"/>
      <c r="M328" s="364"/>
      <c r="N328" s="364"/>
      <c r="O328" s="364"/>
      <c r="P328" s="364"/>
      <c r="Q328" s="364"/>
      <c r="R328" s="364"/>
      <c r="S328" s="364"/>
      <c r="T328" s="364"/>
      <c r="U328" s="364"/>
      <c r="V328" s="364"/>
      <c r="W328" s="364"/>
      <c r="X328" s="364"/>
      <c r="Y328" s="364"/>
      <c r="Z328" s="364"/>
      <c r="AA328" s="342"/>
      <c r="AB328" s="342"/>
      <c r="AC328" s="342"/>
    </row>
    <row r="329" spans="1:68" ht="27" customHeight="1" x14ac:dyDescent="0.25">
      <c r="A329" s="54" t="s">
        <v>490</v>
      </c>
      <c r="B329" s="54" t="s">
        <v>491</v>
      </c>
      <c r="C329" s="31">
        <v>4301135268</v>
      </c>
      <c r="D329" s="356">
        <v>4640242181134</v>
      </c>
      <c r="E329" s="357"/>
      <c r="F329" s="345">
        <v>0.8</v>
      </c>
      <c r="G329" s="32">
        <v>5</v>
      </c>
      <c r="H329" s="345">
        <v>4</v>
      </c>
      <c r="I329" s="345">
        <v>4.2830000000000004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5" t="s">
        <v>492</v>
      </c>
      <c r="Q329" s="351"/>
      <c r="R329" s="351"/>
      <c r="S329" s="351"/>
      <c r="T329" s="352"/>
      <c r="U329" s="34"/>
      <c r="V329" s="34"/>
      <c r="W329" s="35" t="s">
        <v>69</v>
      </c>
      <c r="X329" s="346">
        <v>0</v>
      </c>
      <c r="Y329" s="347">
        <f>IFERROR(IF(X329="","",X329),"")</f>
        <v>0</v>
      </c>
      <c r="Z329" s="36">
        <f>IFERROR(IF(X329="","",X329*0.0155),"")</f>
        <v>0</v>
      </c>
      <c r="AA329" s="56"/>
      <c r="AB329" s="57"/>
      <c r="AC329" s="336" t="s">
        <v>493</v>
      </c>
      <c r="AG329" s="67"/>
      <c r="AJ329" s="71" t="s">
        <v>71</v>
      </c>
      <c r="AK329" s="71">
        <v>1</v>
      </c>
      <c r="BB329" s="337" t="s">
        <v>81</v>
      </c>
      <c r="BM329" s="67">
        <f>IFERROR(X329*I329,"0")</f>
        <v>0</v>
      </c>
      <c r="BN329" s="67">
        <f>IFERROR(Y329*I329,"0")</f>
        <v>0</v>
      </c>
      <c r="BO329" s="67">
        <f>IFERROR(X329/J329,"0")</f>
        <v>0</v>
      </c>
      <c r="BP329" s="67">
        <f>IFERROR(Y329/J329,"0")</f>
        <v>0</v>
      </c>
    </row>
    <row r="330" spans="1:68" x14ac:dyDescent="0.2">
      <c r="A330" s="367"/>
      <c r="B330" s="364"/>
      <c r="C330" s="364"/>
      <c r="D330" s="364"/>
      <c r="E330" s="364"/>
      <c r="F330" s="364"/>
      <c r="G330" s="364"/>
      <c r="H330" s="364"/>
      <c r="I330" s="364"/>
      <c r="J330" s="364"/>
      <c r="K330" s="364"/>
      <c r="L330" s="364"/>
      <c r="M330" s="364"/>
      <c r="N330" s="364"/>
      <c r="O330" s="368"/>
      <c r="P330" s="360" t="s">
        <v>72</v>
      </c>
      <c r="Q330" s="361"/>
      <c r="R330" s="361"/>
      <c r="S330" s="361"/>
      <c r="T330" s="361"/>
      <c r="U330" s="361"/>
      <c r="V330" s="362"/>
      <c r="W330" s="37" t="s">
        <v>69</v>
      </c>
      <c r="X330" s="348">
        <f>IFERROR(SUM(X329:X329),"0")</f>
        <v>0</v>
      </c>
      <c r="Y330" s="348">
        <f>IFERROR(SUM(Y329:Y329),"0")</f>
        <v>0</v>
      </c>
      <c r="Z330" s="348">
        <f>IFERROR(IF(Z329="",0,Z329),"0")</f>
        <v>0</v>
      </c>
      <c r="AA330" s="349"/>
      <c r="AB330" s="349"/>
      <c r="AC330" s="349"/>
    </row>
    <row r="331" spans="1:68" x14ac:dyDescent="0.2">
      <c r="A331" s="364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8"/>
      <c r="P331" s="360" t="s">
        <v>72</v>
      </c>
      <c r="Q331" s="361"/>
      <c r="R331" s="361"/>
      <c r="S331" s="361"/>
      <c r="T331" s="361"/>
      <c r="U331" s="361"/>
      <c r="V331" s="362"/>
      <c r="W331" s="37" t="s">
        <v>73</v>
      </c>
      <c r="X331" s="348">
        <f>IFERROR(SUMPRODUCT(X329:X329*H329:H329),"0")</f>
        <v>0</v>
      </c>
      <c r="Y331" s="348">
        <f>IFERROR(SUMPRODUCT(Y329:Y329*H329:H329),"0")</f>
        <v>0</v>
      </c>
      <c r="Z331" s="37"/>
      <c r="AA331" s="349"/>
      <c r="AB331" s="349"/>
      <c r="AC331" s="349"/>
    </row>
    <row r="332" spans="1:68" ht="15" customHeight="1" x14ac:dyDescent="0.2">
      <c r="A332" s="515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469"/>
      <c r="P332" s="392" t="s">
        <v>494</v>
      </c>
      <c r="Q332" s="393"/>
      <c r="R332" s="393"/>
      <c r="S332" s="393"/>
      <c r="T332" s="393"/>
      <c r="U332" s="393"/>
      <c r="V332" s="394"/>
      <c r="W332" s="37" t="s">
        <v>73</v>
      </c>
      <c r="X332" s="348">
        <f>IFERROR(X24+X32+X39+X50+X55+X60+X64+X69+X75+X81+X87+X93+X107+X114+X124+X128+X134+X141+X150+X155+X160+X165+X170+X176+X184+X189+X197+X201+X210+X217+X227+X235+X240+X246+X251+X257+X263+X270+X276+X280+X288+X292+X297+X303+X326+X331,"0")</f>
        <v>7603.92</v>
      </c>
      <c r="Y332" s="348">
        <f>IFERROR(Y24+Y32+Y39+Y50+Y55+Y60+Y64+Y69+Y75+Y81+Y87+Y93+Y107+Y114+Y124+Y128+Y134+Y141+Y150+Y155+Y160+Y165+Y170+Y176+Y184+Y189+Y197+Y201+Y210+Y217+Y227+Y235+Y240+Y246+Y251+Y257+Y263+Y270+Y276+Y280+Y288+Y292+Y297+Y303+Y326+Y331,"0")</f>
        <v>7603.92</v>
      </c>
      <c r="Z332" s="37"/>
      <c r="AA332" s="349"/>
      <c r="AB332" s="349"/>
      <c r="AC332" s="349"/>
    </row>
    <row r="333" spans="1:68" x14ac:dyDescent="0.2">
      <c r="A333" s="364"/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469"/>
      <c r="P333" s="392" t="s">
        <v>495</v>
      </c>
      <c r="Q333" s="393"/>
      <c r="R333" s="393"/>
      <c r="S333" s="393"/>
      <c r="T333" s="393"/>
      <c r="U333" s="393"/>
      <c r="V333" s="394"/>
      <c r="W333" s="37" t="s">
        <v>73</v>
      </c>
      <c r="X333" s="348">
        <f>IFERROR(SUM(BM22:BM329),"0")</f>
        <v>8324.5384000000013</v>
      </c>
      <c r="Y333" s="348">
        <f>IFERROR(SUM(BN22:BN329),"0")</f>
        <v>8324.5384000000013</v>
      </c>
      <c r="Z333" s="37"/>
      <c r="AA333" s="349"/>
      <c r="AB333" s="349"/>
      <c r="AC333" s="349"/>
    </row>
    <row r="334" spans="1:68" x14ac:dyDescent="0.2">
      <c r="A334" s="364"/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469"/>
      <c r="P334" s="392" t="s">
        <v>496</v>
      </c>
      <c r="Q334" s="393"/>
      <c r="R334" s="393"/>
      <c r="S334" s="393"/>
      <c r="T334" s="393"/>
      <c r="U334" s="393"/>
      <c r="V334" s="394"/>
      <c r="W334" s="37" t="s">
        <v>497</v>
      </c>
      <c r="X334" s="38">
        <f>ROUNDUP(SUM(BO22:BO329),0)</f>
        <v>20</v>
      </c>
      <c r="Y334" s="38">
        <f>ROUNDUP(SUM(BP22:BP329),0)</f>
        <v>20</v>
      </c>
      <c r="Z334" s="37"/>
      <c r="AA334" s="349"/>
      <c r="AB334" s="349"/>
      <c r="AC334" s="349"/>
    </row>
    <row r="335" spans="1:68" x14ac:dyDescent="0.2">
      <c r="A335" s="364"/>
      <c r="B335" s="364"/>
      <c r="C335" s="364"/>
      <c r="D335" s="364"/>
      <c r="E335" s="364"/>
      <c r="F335" s="364"/>
      <c r="G335" s="364"/>
      <c r="H335" s="364"/>
      <c r="I335" s="364"/>
      <c r="J335" s="364"/>
      <c r="K335" s="364"/>
      <c r="L335" s="364"/>
      <c r="M335" s="364"/>
      <c r="N335" s="364"/>
      <c r="O335" s="469"/>
      <c r="P335" s="392" t="s">
        <v>498</v>
      </c>
      <c r="Q335" s="393"/>
      <c r="R335" s="393"/>
      <c r="S335" s="393"/>
      <c r="T335" s="393"/>
      <c r="U335" s="393"/>
      <c r="V335" s="394"/>
      <c r="W335" s="37" t="s">
        <v>73</v>
      </c>
      <c r="X335" s="348">
        <f>GrossWeightTotal+PalletQtyTotal*25</f>
        <v>8824.5384000000013</v>
      </c>
      <c r="Y335" s="348">
        <f>GrossWeightTotalR+PalletQtyTotalR*25</f>
        <v>8824.5384000000013</v>
      </c>
      <c r="Z335" s="37"/>
      <c r="AA335" s="349"/>
      <c r="AB335" s="349"/>
      <c r="AC335" s="349"/>
    </row>
    <row r="336" spans="1:68" x14ac:dyDescent="0.2">
      <c r="A336" s="364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469"/>
      <c r="P336" s="392" t="s">
        <v>499</v>
      </c>
      <c r="Q336" s="393"/>
      <c r="R336" s="393"/>
      <c r="S336" s="393"/>
      <c r="T336" s="393"/>
      <c r="U336" s="393"/>
      <c r="V336" s="394"/>
      <c r="W336" s="37" t="s">
        <v>497</v>
      </c>
      <c r="X336" s="348">
        <f>IFERROR(X23+X31+X38+X49+X54+X59+X63+X68+X74+X80+X86+X92+X106+X113+X123+X127+X133+X140+X149+X154+X159+X164+X169+X175+X183+X188+X196+X200+X209+X216+X226+X234+X239+X245+X250+X256+X262+X269+X275+X279+X287+X291+X296+X302+X325+X330,"0")</f>
        <v>1788</v>
      </c>
      <c r="Y336" s="348">
        <f>IFERROR(Y23+Y31+Y38+Y49+Y54+Y59+Y63+Y68+Y74+Y80+Y86+Y92+Y106+Y113+Y123+Y127+Y133+Y140+Y149+Y154+Y159+Y164+Y169+Y175+Y183+Y188+Y196+Y200+Y209+Y216+Y226+Y234+Y239+Y245+Y250+Y256+Y262+Y269+Y275+Y279+Y287+Y291+Y296+Y302+Y325+Y330,"0")</f>
        <v>1788</v>
      </c>
      <c r="Z336" s="37"/>
      <c r="AA336" s="349"/>
      <c r="AB336" s="349"/>
      <c r="AC336" s="349"/>
    </row>
    <row r="337" spans="1:35" ht="14.25" customHeight="1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469"/>
      <c r="P337" s="392" t="s">
        <v>500</v>
      </c>
      <c r="Q337" s="393"/>
      <c r="R337" s="393"/>
      <c r="S337" s="393"/>
      <c r="T337" s="393"/>
      <c r="U337" s="393"/>
      <c r="V337" s="394"/>
      <c r="W337" s="39" t="s">
        <v>501</v>
      </c>
      <c r="X337" s="37"/>
      <c r="Y337" s="37"/>
      <c r="Z337" s="37">
        <f>IFERROR(Z23+Z31+Z38+Z49+Z54+Z59+Z63+Z68+Z74+Z80+Z86+Z92+Z106+Z113+Z123+Z127+Z133+Z140+Z149+Z154+Z159+Z164+Z169+Z175+Z183+Z188+Z196+Z200+Z209+Z216+Z226+Z234+Z239+Z245+Z250+Z256+Z262+Z269+Z275+Z279+Z287+Z291+Z296+Z302+Z325+Z330,"0")</f>
        <v>25.239619999999999</v>
      </c>
      <c r="AA337" s="349"/>
      <c r="AB337" s="349"/>
      <c r="AC337" s="349"/>
    </row>
    <row r="338" spans="1:35" ht="13.5" customHeight="1" thickBot="1" x14ac:dyDescent="0.25"/>
    <row r="339" spans="1:35" ht="27" customHeight="1" thickTop="1" thickBot="1" x14ac:dyDescent="0.25">
      <c r="A339" s="40" t="s">
        <v>502</v>
      </c>
      <c r="B339" s="343" t="s">
        <v>62</v>
      </c>
      <c r="C339" s="369" t="s">
        <v>74</v>
      </c>
      <c r="D339" s="528"/>
      <c r="E339" s="528"/>
      <c r="F339" s="528"/>
      <c r="G339" s="528"/>
      <c r="H339" s="528"/>
      <c r="I339" s="528"/>
      <c r="J339" s="528"/>
      <c r="K339" s="528"/>
      <c r="L339" s="528"/>
      <c r="M339" s="528"/>
      <c r="N339" s="528"/>
      <c r="O339" s="528"/>
      <c r="P339" s="528"/>
      <c r="Q339" s="528"/>
      <c r="R339" s="528"/>
      <c r="S339" s="528"/>
      <c r="T339" s="460"/>
      <c r="U339" s="369" t="s">
        <v>262</v>
      </c>
      <c r="V339" s="460"/>
      <c r="W339" s="343" t="s">
        <v>288</v>
      </c>
      <c r="X339" s="369" t="s">
        <v>307</v>
      </c>
      <c r="Y339" s="528"/>
      <c r="Z339" s="528"/>
      <c r="AA339" s="528"/>
      <c r="AB339" s="528"/>
      <c r="AC339" s="528"/>
      <c r="AD339" s="460"/>
      <c r="AE339" s="343" t="s">
        <v>377</v>
      </c>
      <c r="AF339" s="343" t="s">
        <v>382</v>
      </c>
      <c r="AG339" s="343" t="s">
        <v>389</v>
      </c>
      <c r="AH339" s="369" t="s">
        <v>263</v>
      </c>
      <c r="AI339" s="460"/>
    </row>
    <row r="340" spans="1:35" ht="14.25" customHeight="1" thickTop="1" x14ac:dyDescent="0.2">
      <c r="A340" s="470" t="s">
        <v>503</v>
      </c>
      <c r="B340" s="369" t="s">
        <v>62</v>
      </c>
      <c r="C340" s="369" t="s">
        <v>75</v>
      </c>
      <c r="D340" s="369" t="s">
        <v>86</v>
      </c>
      <c r="E340" s="369" t="s">
        <v>96</v>
      </c>
      <c r="F340" s="369" t="s">
        <v>113</v>
      </c>
      <c r="G340" s="369" t="s">
        <v>140</v>
      </c>
      <c r="H340" s="369" t="s">
        <v>147</v>
      </c>
      <c r="I340" s="369" t="s">
        <v>153</v>
      </c>
      <c r="J340" s="369" t="s">
        <v>161</v>
      </c>
      <c r="K340" s="369" t="s">
        <v>189</v>
      </c>
      <c r="L340" s="369" t="s">
        <v>198</v>
      </c>
      <c r="M340" s="369" t="s">
        <v>215</v>
      </c>
      <c r="N340" s="344"/>
      <c r="O340" s="369" t="s">
        <v>221</v>
      </c>
      <c r="P340" s="369" t="s">
        <v>231</v>
      </c>
      <c r="Q340" s="369" t="s">
        <v>245</v>
      </c>
      <c r="R340" s="369" t="s">
        <v>249</v>
      </c>
      <c r="S340" s="369" t="s">
        <v>252</v>
      </c>
      <c r="T340" s="369" t="s">
        <v>258</v>
      </c>
      <c r="U340" s="369" t="s">
        <v>263</v>
      </c>
      <c r="V340" s="369" t="s">
        <v>267</v>
      </c>
      <c r="W340" s="369" t="s">
        <v>289</v>
      </c>
      <c r="X340" s="369" t="s">
        <v>308</v>
      </c>
      <c r="Y340" s="369" t="s">
        <v>320</v>
      </c>
      <c r="Z340" s="369" t="s">
        <v>330</v>
      </c>
      <c r="AA340" s="369" t="s">
        <v>345</v>
      </c>
      <c r="AB340" s="369" t="s">
        <v>356</v>
      </c>
      <c r="AC340" s="369" t="s">
        <v>367</v>
      </c>
      <c r="AD340" s="369" t="s">
        <v>371</v>
      </c>
      <c r="AE340" s="369" t="s">
        <v>378</v>
      </c>
      <c r="AF340" s="369" t="s">
        <v>383</v>
      </c>
      <c r="AG340" s="369" t="s">
        <v>390</v>
      </c>
      <c r="AH340" s="369" t="s">
        <v>263</v>
      </c>
      <c r="AI340" s="369" t="s">
        <v>489</v>
      </c>
    </row>
    <row r="341" spans="1:35" ht="13.5" customHeight="1" thickBot="1" x14ac:dyDescent="0.25">
      <c r="A341" s="471"/>
      <c r="B341" s="370"/>
      <c r="C341" s="370"/>
      <c r="D341" s="370"/>
      <c r="E341" s="370"/>
      <c r="F341" s="370"/>
      <c r="G341" s="370"/>
      <c r="H341" s="370"/>
      <c r="I341" s="370"/>
      <c r="J341" s="370"/>
      <c r="K341" s="370"/>
      <c r="L341" s="370"/>
      <c r="M341" s="370"/>
      <c r="N341" s="344"/>
      <c r="O341" s="370"/>
      <c r="P341" s="370"/>
      <c r="Q341" s="370"/>
      <c r="R341" s="370"/>
      <c r="S341" s="370"/>
      <c r="T341" s="370"/>
      <c r="U341" s="370"/>
      <c r="V341" s="370"/>
      <c r="W341" s="370"/>
      <c r="X341" s="370"/>
      <c r="Y341" s="370"/>
      <c r="Z341" s="370"/>
      <c r="AA341" s="370"/>
      <c r="AB341" s="370"/>
      <c r="AC341" s="370"/>
      <c r="AD341" s="370"/>
      <c r="AE341" s="370"/>
      <c r="AF341" s="370"/>
      <c r="AG341" s="370"/>
      <c r="AH341" s="370"/>
      <c r="AI341" s="370"/>
    </row>
    <row r="342" spans="1:35" ht="18" customHeight="1" thickTop="1" thickBot="1" x14ac:dyDescent="0.25">
      <c r="A342" s="40" t="s">
        <v>504</v>
      </c>
      <c r="B342" s="46">
        <f>IFERROR(X22*H22,"0")</f>
        <v>0</v>
      </c>
      <c r="C342" s="46">
        <f>IFERROR(X28*H28,"0")+IFERROR(X29*H29,"0")+IFERROR(X30*H30,"0")</f>
        <v>315</v>
      </c>
      <c r="D342" s="46">
        <f>IFERROR(X35*H35,"0")+IFERROR(X36*H36,"0")+IFERROR(X37*H37,"0")</f>
        <v>134.39999999999998</v>
      </c>
      <c r="E342" s="46">
        <f>IFERROR(X42*H42,"0")+IFERROR(X43*H43,"0")+IFERROR(X44*H44,"0")+IFERROR(X45*H45,"0")+IFERROR(X46*H46,"0")+IFERROR(X47*H47,"0")+IFERROR(X48*H48,"0")</f>
        <v>504</v>
      </c>
      <c r="F342" s="46">
        <f>IFERROR(X53*H53,"0")+IFERROR(X57*H57,"0")+IFERROR(X58*H58,"0")+IFERROR(X62*H62,"0")+IFERROR(X66*H66,"0")+IFERROR(X67*H67,"0")+IFERROR(X71*H71,"0")+IFERROR(X72*H72,"0")+IFERROR(X73*H73,"0")</f>
        <v>0</v>
      </c>
      <c r="G342" s="46">
        <f>IFERROR(X78*H78,"0")+IFERROR(X79*H79,"0")</f>
        <v>480</v>
      </c>
      <c r="H342" s="46">
        <f>IFERROR(X84*H84,"0")+IFERROR(X85*H85,"0")</f>
        <v>50.4</v>
      </c>
      <c r="I342" s="46">
        <f>IFERROR(X90*H90,"0")+IFERROR(X91*H91,"0")</f>
        <v>403.2</v>
      </c>
      <c r="J342" s="46">
        <f>IFERROR(X96*H96,"0")+IFERROR(X97*H97,"0")+IFERROR(X98*H98,"0")+IFERROR(X99*H99,"0")+IFERROR(X100*H100,"0")+IFERROR(X101*H101,"0")+IFERROR(X102*H102,"0")+IFERROR(X103*H103,"0")+IFERROR(X104*H104,"0")+IFERROR(X105*H105,"0")</f>
        <v>302.39999999999998</v>
      </c>
      <c r="K342" s="46">
        <f>IFERROR(X110*H110,"0")+IFERROR(X111*H111,"0")+IFERROR(X112*H112,"0")</f>
        <v>87.36</v>
      </c>
      <c r="L342" s="46">
        <f>IFERROR(X117*H117,"0")+IFERROR(X118*H118,"0")+IFERROR(X119*H119,"0")+IFERROR(X120*H120,"0")+IFERROR(X121*H121,"0")+IFERROR(X122*H122,"0")+IFERROR(X126*H126,"0")</f>
        <v>1991.52</v>
      </c>
      <c r="M342" s="46">
        <f>IFERROR(X131*H131,"0")+IFERROR(X132*H132,"0")</f>
        <v>378</v>
      </c>
      <c r="N342" s="344"/>
      <c r="O342" s="46">
        <f>IFERROR(X137*H137,"0")+IFERROR(X138*H138,"0")+IFERROR(X139*H139,"0")</f>
        <v>252</v>
      </c>
      <c r="P342" s="46">
        <f>IFERROR(X144*H144,"0")+IFERROR(X145*H145,"0")+IFERROR(X146*H146,"0")+IFERROR(X147*H147,"0")+IFERROR(X148*H148,"0")</f>
        <v>84</v>
      </c>
      <c r="Q342" s="46">
        <f>IFERROR(X153*H153,"0")</f>
        <v>42</v>
      </c>
      <c r="R342" s="46">
        <f>IFERROR(X158*H158,"0")</f>
        <v>0</v>
      </c>
      <c r="S342" s="46">
        <f>IFERROR(X163*H163,"0")</f>
        <v>0</v>
      </c>
      <c r="T342" s="46">
        <f>IFERROR(X168*H168,"0")</f>
        <v>47.04</v>
      </c>
      <c r="U342" s="46">
        <f>IFERROR(X174*H174,"0")</f>
        <v>0</v>
      </c>
      <c r="V342" s="46">
        <f>IFERROR(X179*H179,"0")+IFERROR(X180*H180,"0")+IFERROR(X181*H181,"0")+IFERROR(X182*H182,"0")+IFERROR(X186*H186,"0")+IFERROR(X187*H187,"0")</f>
        <v>540</v>
      </c>
      <c r="W342" s="46">
        <f>IFERROR(X193*H193,"0")+IFERROR(X194*H194,"0")+IFERROR(X195*H195,"0")+IFERROR(X199*H199,"0")</f>
        <v>210</v>
      </c>
      <c r="X342" s="46">
        <f>IFERROR(X205*H205,"0")+IFERROR(X206*H206,"0")+IFERROR(X207*H207,"0")+IFERROR(X208*H208,"0")</f>
        <v>0</v>
      </c>
      <c r="Y342" s="46">
        <f>IFERROR(X213*H213,"0")+IFERROR(X214*H214,"0")+IFERROR(X215*H215,"0")</f>
        <v>336</v>
      </c>
      <c r="Z342" s="46">
        <f>IFERROR(X220*H220,"0")+IFERROR(X221*H221,"0")+IFERROR(X222*H222,"0")+IFERROR(X223*H223,"0")+IFERROR(X224*H224,"0")+IFERROR(X225*H225,"0")</f>
        <v>0</v>
      </c>
      <c r="AA342" s="46">
        <f>IFERROR(X230*H230,"0")+IFERROR(X231*H231,"0")+IFERROR(X232*H232,"0")+IFERROR(X233*H233,"0")</f>
        <v>86.4</v>
      </c>
      <c r="AB342" s="46">
        <f>IFERROR(X238*H238,"0")+IFERROR(X242*H242,"0")+IFERROR(X243*H243,"0")+IFERROR(X244*H244,"0")</f>
        <v>0</v>
      </c>
      <c r="AC342" s="46">
        <f>IFERROR(X249*H249,"0")</f>
        <v>0</v>
      </c>
      <c r="AD342" s="46">
        <f>IFERROR(X254*H254,"0")+IFERROR(X255*H255,"0")</f>
        <v>0</v>
      </c>
      <c r="AE342" s="46">
        <f>IFERROR(X261*H261,"0")</f>
        <v>0</v>
      </c>
      <c r="AF342" s="46">
        <f>IFERROR(X267*H267,"0")+IFERROR(X268*H268,"0")</f>
        <v>120</v>
      </c>
      <c r="AG342" s="46">
        <f>IFERROR(X274*H274,"0")+IFERROR(X278*H278,"0")</f>
        <v>0</v>
      </c>
      <c r="AH342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</f>
        <v>1240.2000000000003</v>
      </c>
      <c r="AI342" s="46">
        <f>IFERROR(X329*H329,"0")</f>
        <v>0</v>
      </c>
    </row>
    <row r="343" spans="1:35" ht="13.5" customHeight="1" thickTop="1" x14ac:dyDescent="0.2">
      <c r="C343" s="344"/>
    </row>
    <row r="344" spans="1:35" ht="19.5" customHeight="1" x14ac:dyDescent="0.2">
      <c r="A344" s="58" t="s">
        <v>505</v>
      </c>
      <c r="B344" s="58" t="s">
        <v>506</v>
      </c>
      <c r="C344" s="58" t="s">
        <v>507</v>
      </c>
    </row>
    <row r="345" spans="1:35" x14ac:dyDescent="0.2">
      <c r="A345" s="59">
        <f>SUMPRODUCT(--(BB:BB="ЗПФ"),--(W:W="кор"),H:H,Y:Y)+SUMPRODUCT(--(BB:BB="ЗПФ"),--(W:W="кг"),Y:Y)</f>
        <v>4190.3999999999996</v>
      </c>
      <c r="B345" s="60">
        <f>SUMPRODUCT(--(BB:BB="ПГП"),--(W:W="кор"),H:H,Y:Y)+SUMPRODUCT(--(BB:BB="ПГП"),--(W:W="кг"),Y:Y)</f>
        <v>3413.52</v>
      </c>
      <c r="C345" s="60">
        <f>SUMPRODUCT(--(BB:BB="КИЗ"),--(W:W="кор"),H:H,Y:Y)+SUMPRODUCT(--(BB:BB="КИЗ"),--(W:W="кг"),Y:Y)</f>
        <v>0</v>
      </c>
    </row>
  </sheetData>
  <sheetProtection algorithmName="SHA-512" hashValue="nZLgZymefbOb3+Ti4PonVDg3qQRVTmaJG8SdY8w1zJF/PNNSsb4ql5tKrVQsEBpYeGsXrX0/+lm4mKYRQfJpJw==" saltValue="DgSGa0huMVptqMJLWnpH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3">
    <mergeCell ref="AH340:AH341"/>
    <mergeCell ref="D102:E102"/>
    <mergeCell ref="P81:V81"/>
    <mergeCell ref="X339:AD339"/>
    <mergeCell ref="A204:Z204"/>
    <mergeCell ref="A33:Z33"/>
    <mergeCell ref="P294:T294"/>
    <mergeCell ref="P23:V23"/>
    <mergeCell ref="S340:S341"/>
    <mergeCell ref="P210:V210"/>
    <mergeCell ref="P160:V160"/>
    <mergeCell ref="P319:T319"/>
    <mergeCell ref="A200:O201"/>
    <mergeCell ref="P85:T85"/>
    <mergeCell ref="A279:O280"/>
    <mergeCell ref="P174:T174"/>
    <mergeCell ref="P74:V74"/>
    <mergeCell ref="D57:E57"/>
    <mergeCell ref="D268:E268"/>
    <mergeCell ref="D97:E97"/>
    <mergeCell ref="P126:T126"/>
    <mergeCell ref="P69:V69"/>
    <mergeCell ref="P140:V140"/>
    <mergeCell ref="A136:Z136"/>
    <mergeCell ref="AH339:AI339"/>
    <mergeCell ref="D323:E323"/>
    <mergeCell ref="D223:E223"/>
    <mergeCell ref="P146:T146"/>
    <mergeCell ref="P121:T121"/>
    <mergeCell ref="P181:T181"/>
    <mergeCell ref="D29:E29"/>
    <mergeCell ref="A20:Z20"/>
    <mergeCell ref="A125:Z125"/>
    <mergeCell ref="P110:T110"/>
    <mergeCell ref="P197:V197"/>
    <mergeCell ref="P239:V239"/>
    <mergeCell ref="P68:V68"/>
    <mergeCell ref="A191:Z191"/>
    <mergeCell ref="D249:E249"/>
    <mergeCell ref="A51:Z51"/>
    <mergeCell ref="D105:E105"/>
    <mergeCell ref="A178:Z178"/>
    <mergeCell ref="P303:V303"/>
    <mergeCell ref="P72:T72"/>
    <mergeCell ref="A31:O32"/>
    <mergeCell ref="D242:E242"/>
    <mergeCell ref="P199:T199"/>
    <mergeCell ref="D120:E120"/>
    <mergeCell ref="AB340:AB341"/>
    <mergeCell ref="D99:E99"/>
    <mergeCell ref="A130:Z130"/>
    <mergeCell ref="D310:E310"/>
    <mergeCell ref="A245:O246"/>
    <mergeCell ref="AD17:AF18"/>
    <mergeCell ref="D101:E101"/>
    <mergeCell ref="F5:G5"/>
    <mergeCell ref="P55:V55"/>
    <mergeCell ref="A172:Z172"/>
    <mergeCell ref="P169:V169"/>
    <mergeCell ref="A25:Z25"/>
    <mergeCell ref="P67:T67"/>
    <mergeCell ref="P186:T186"/>
    <mergeCell ref="A236:Z236"/>
    <mergeCell ref="D221:E221"/>
    <mergeCell ref="V11:W11"/>
    <mergeCell ref="P57:T57"/>
    <mergeCell ref="Y340:Y341"/>
    <mergeCell ref="P317:T317"/>
    <mergeCell ref="N17:N18"/>
    <mergeCell ref="F17:F18"/>
    <mergeCell ref="A49:O50"/>
    <mergeCell ref="Q5:R5"/>
    <mergeCell ref="P2:W3"/>
    <mergeCell ref="A269:O270"/>
    <mergeCell ref="D35:E35"/>
    <mergeCell ref="A289:Z289"/>
    <mergeCell ref="A23:O24"/>
    <mergeCell ref="D10:E10"/>
    <mergeCell ref="F10:G10"/>
    <mergeCell ref="D305:E305"/>
    <mergeCell ref="Z340:Z341"/>
    <mergeCell ref="D243:E243"/>
    <mergeCell ref="D278:E278"/>
    <mergeCell ref="D163:E163"/>
    <mergeCell ref="D244:E244"/>
    <mergeCell ref="A149:O150"/>
    <mergeCell ref="Q6:R6"/>
    <mergeCell ref="P243:T243"/>
    <mergeCell ref="V12:W12"/>
    <mergeCell ref="U17:V17"/>
    <mergeCell ref="Y17:Y18"/>
    <mergeCell ref="A8:C8"/>
    <mergeCell ref="A10:C10"/>
    <mergeCell ref="A192:Z192"/>
    <mergeCell ref="A21:Z21"/>
    <mergeCell ref="A129:Z129"/>
    <mergeCell ref="D321:E321"/>
    <mergeCell ref="P278:T278"/>
    <mergeCell ref="P101:T101"/>
    <mergeCell ref="P63:V63"/>
    <mergeCell ref="D215:E215"/>
    <mergeCell ref="P250:V250"/>
    <mergeCell ref="P50:V50"/>
    <mergeCell ref="M17:M18"/>
    <mergeCell ref="O17:O18"/>
    <mergeCell ref="A248:Z248"/>
    <mergeCell ref="P102:T102"/>
    <mergeCell ref="A247:Z247"/>
    <mergeCell ref="P189:V189"/>
    <mergeCell ref="A185:Z185"/>
    <mergeCell ref="P287:V287"/>
    <mergeCell ref="P62:T62"/>
    <mergeCell ref="D121:E121"/>
    <mergeCell ref="P296:V296"/>
    <mergeCell ref="D42:E42"/>
    <mergeCell ref="D17:E18"/>
    <mergeCell ref="P71:T71"/>
    <mergeCell ref="P313:T313"/>
    <mergeCell ref="X17:X18"/>
    <mergeCell ref="P307:T307"/>
    <mergeCell ref="D320:E320"/>
    <mergeCell ref="D22:E22"/>
    <mergeCell ref="A127:O128"/>
    <mergeCell ref="P301:T301"/>
    <mergeCell ref="P295:T295"/>
    <mergeCell ref="P105:T105"/>
    <mergeCell ref="P214:T214"/>
    <mergeCell ref="D213:E213"/>
    <mergeCell ref="P36:T36"/>
    <mergeCell ref="A188:O189"/>
    <mergeCell ref="P58:T58"/>
    <mergeCell ref="A52:Z52"/>
    <mergeCell ref="D110:E110"/>
    <mergeCell ref="D44:E44"/>
    <mergeCell ref="D286:E286"/>
    <mergeCell ref="P216:V216"/>
    <mergeCell ref="AA340:AA341"/>
    <mergeCell ref="P240:V240"/>
    <mergeCell ref="P46:T46"/>
    <mergeCell ref="P111:T111"/>
    <mergeCell ref="D225:E225"/>
    <mergeCell ref="A273:Z273"/>
    <mergeCell ref="P48:T48"/>
    <mergeCell ref="P262:V262"/>
    <mergeCell ref="P321:T321"/>
    <mergeCell ref="C339:T339"/>
    <mergeCell ref="D58:E58"/>
    <mergeCell ref="P112:T112"/>
    <mergeCell ref="D294:E294"/>
    <mergeCell ref="A298:Z298"/>
    <mergeCell ref="P323:T323"/>
    <mergeCell ref="A113:O114"/>
    <mergeCell ref="A116:Z116"/>
    <mergeCell ref="D231:E231"/>
    <mergeCell ref="P337:V337"/>
    <mergeCell ref="A327:Z327"/>
    <mergeCell ref="A156:Z156"/>
    <mergeCell ref="P134:V134"/>
    <mergeCell ref="A293:Z293"/>
    <mergeCell ref="D318:E318"/>
    <mergeCell ref="H5:M5"/>
    <mergeCell ref="A56:Z56"/>
    <mergeCell ref="A27:Z27"/>
    <mergeCell ref="P31:V31"/>
    <mergeCell ref="P98:T98"/>
    <mergeCell ref="D317:E317"/>
    <mergeCell ref="P225:T225"/>
    <mergeCell ref="D146:E146"/>
    <mergeCell ref="D6:M6"/>
    <mergeCell ref="A86:O87"/>
    <mergeCell ref="D207:E207"/>
    <mergeCell ref="D85:E85"/>
    <mergeCell ref="D299:E299"/>
    <mergeCell ref="D222:E222"/>
    <mergeCell ref="P35:T35"/>
    <mergeCell ref="G17:G18"/>
    <mergeCell ref="D314:E314"/>
    <mergeCell ref="P184:V184"/>
    <mergeCell ref="A143:Z143"/>
    <mergeCell ref="A167:Z167"/>
    <mergeCell ref="P123:V123"/>
    <mergeCell ref="A271:Z271"/>
    <mergeCell ref="A9:C9"/>
    <mergeCell ref="P39:V39"/>
    <mergeCell ref="P320:T320"/>
    <mergeCell ref="P314:T314"/>
    <mergeCell ref="A61:Z61"/>
    <mergeCell ref="P92:V92"/>
    <mergeCell ref="A88:Z88"/>
    <mergeCell ref="A332:O337"/>
    <mergeCell ref="P334:V334"/>
    <mergeCell ref="P54:V54"/>
    <mergeCell ref="P340:P341"/>
    <mergeCell ref="D194:E194"/>
    <mergeCell ref="H340:H341"/>
    <mergeCell ref="R340:R341"/>
    <mergeCell ref="J340:J341"/>
    <mergeCell ref="A212:Z212"/>
    <mergeCell ref="A283:Z283"/>
    <mergeCell ref="A277:Z277"/>
    <mergeCell ref="P331:V331"/>
    <mergeCell ref="D319:E319"/>
    <mergeCell ref="P139:T139"/>
    <mergeCell ref="D84:E84"/>
    <mergeCell ref="I340:I341"/>
    <mergeCell ref="A328:Z328"/>
    <mergeCell ref="A157:Z157"/>
    <mergeCell ref="K340:K341"/>
    <mergeCell ref="P318:T318"/>
    <mergeCell ref="V6:W9"/>
    <mergeCell ref="D199:E199"/>
    <mergeCell ref="A106:O107"/>
    <mergeCell ref="P234:V234"/>
    <mergeCell ref="D186:E186"/>
    <mergeCell ref="P274:T274"/>
    <mergeCell ref="A226:O227"/>
    <mergeCell ref="P84:T84"/>
    <mergeCell ref="P222:T222"/>
    <mergeCell ref="P193:T193"/>
    <mergeCell ref="P22:T22"/>
    <mergeCell ref="A41:Z41"/>
    <mergeCell ref="P32:V32"/>
    <mergeCell ref="Q13:R13"/>
    <mergeCell ref="AA17:AA18"/>
    <mergeCell ref="H10:M10"/>
    <mergeCell ref="P107:V107"/>
    <mergeCell ref="AC17:AC18"/>
    <mergeCell ref="P209:V209"/>
    <mergeCell ref="P254:T254"/>
    <mergeCell ref="A175:O176"/>
    <mergeCell ref="P45:T45"/>
    <mergeCell ref="D153:E153"/>
    <mergeCell ref="Z17:Z18"/>
    <mergeCell ref="AB17:AB18"/>
    <mergeCell ref="A291:O292"/>
    <mergeCell ref="P90:T90"/>
    <mergeCell ref="P275:V275"/>
    <mergeCell ref="A252:Z252"/>
    <mergeCell ref="D206:E206"/>
    <mergeCell ref="D181:E181"/>
    <mergeCell ref="P91:T91"/>
    <mergeCell ref="A80:O81"/>
    <mergeCell ref="P170:V170"/>
    <mergeCell ref="A135:Z135"/>
    <mergeCell ref="J9:M9"/>
    <mergeCell ref="A296:O297"/>
    <mergeCell ref="D112:E112"/>
    <mergeCell ref="Q340:Q341"/>
    <mergeCell ref="D62:E62"/>
    <mergeCell ref="D193:E193"/>
    <mergeCell ref="P206:T206"/>
    <mergeCell ref="P233:T233"/>
    <mergeCell ref="P37:T37"/>
    <mergeCell ref="D285:E285"/>
    <mergeCell ref="P155:V155"/>
    <mergeCell ref="A154:O155"/>
    <mergeCell ref="B340:B341"/>
    <mergeCell ref="P306:T306"/>
    <mergeCell ref="P86:V86"/>
    <mergeCell ref="P207:T207"/>
    <mergeCell ref="A302:O303"/>
    <mergeCell ref="P299:T299"/>
    <mergeCell ref="P150:V150"/>
    <mergeCell ref="P326:V326"/>
    <mergeCell ref="D138:E138"/>
    <mergeCell ref="A211:Z211"/>
    <mergeCell ref="A40:Z40"/>
    <mergeCell ref="P165:V165"/>
    <mergeCell ref="AD340:AD341"/>
    <mergeCell ref="T340:T341"/>
    <mergeCell ref="P149:V149"/>
    <mergeCell ref="AF340:AF341"/>
    <mergeCell ref="V340:V341"/>
    <mergeCell ref="D137:E137"/>
    <mergeCell ref="A272:Z272"/>
    <mergeCell ref="X340:X341"/>
    <mergeCell ref="P124:V124"/>
    <mergeCell ref="A203:Z203"/>
    <mergeCell ref="P224:T224"/>
    <mergeCell ref="P322:T322"/>
    <mergeCell ref="D132:E132"/>
    <mergeCell ref="P309:T309"/>
    <mergeCell ref="D295:E295"/>
    <mergeCell ref="P324:T324"/>
    <mergeCell ref="P153:T153"/>
    <mergeCell ref="P227:V227"/>
    <mergeCell ref="D254:E254"/>
    <mergeCell ref="P302:V302"/>
    <mergeCell ref="P238:T238"/>
    <mergeCell ref="A264:Z264"/>
    <mergeCell ref="A198:Z198"/>
    <mergeCell ref="P179:T179"/>
    <mergeCell ref="P310:T310"/>
    <mergeCell ref="P292:V292"/>
    <mergeCell ref="D182:E182"/>
    <mergeCell ref="A14:M14"/>
    <mergeCell ref="P163:T163"/>
    <mergeCell ref="P138:T138"/>
    <mergeCell ref="T5:U5"/>
    <mergeCell ref="D119:E119"/>
    <mergeCell ref="A340:A341"/>
    <mergeCell ref="V5:W5"/>
    <mergeCell ref="C340:C341"/>
    <mergeCell ref="D46:E46"/>
    <mergeCell ref="D233:E233"/>
    <mergeCell ref="D111:E111"/>
    <mergeCell ref="A142:Z142"/>
    <mergeCell ref="Q8:R8"/>
    <mergeCell ref="P311:T311"/>
    <mergeCell ref="P267:T267"/>
    <mergeCell ref="D104:E104"/>
    <mergeCell ref="T6:U9"/>
    <mergeCell ref="Q10:R10"/>
    <mergeCell ref="P256:V256"/>
    <mergeCell ref="P60:V60"/>
    <mergeCell ref="D43:E43"/>
    <mergeCell ref="P285:T285"/>
    <mergeCell ref="P263:V263"/>
    <mergeCell ref="A259:Z259"/>
    <mergeCell ref="A253:Z253"/>
    <mergeCell ref="A12:M12"/>
    <mergeCell ref="A109:Z109"/>
    <mergeCell ref="P200:V200"/>
    <mergeCell ref="A190:Z190"/>
    <mergeCell ref="A19:Z19"/>
    <mergeCell ref="P80:V80"/>
    <mergeCell ref="D36:E36"/>
    <mergeCell ref="A13:M13"/>
    <mergeCell ref="A59:O60"/>
    <mergeCell ref="A94:Z94"/>
    <mergeCell ref="A15:M15"/>
    <mergeCell ref="D48:E48"/>
    <mergeCell ref="A54:O55"/>
    <mergeCell ref="P232:T232"/>
    <mergeCell ref="A82:Z82"/>
    <mergeCell ref="D267:E267"/>
    <mergeCell ref="P96:T96"/>
    <mergeCell ref="H17:H18"/>
    <mergeCell ref="P261:T261"/>
    <mergeCell ref="D9:E9"/>
    <mergeCell ref="F9:G9"/>
    <mergeCell ref="D232:E232"/>
    <mergeCell ref="AC340:AC341"/>
    <mergeCell ref="AE340:AE341"/>
    <mergeCell ref="A262:O263"/>
    <mergeCell ref="A265:Z265"/>
    <mergeCell ref="P132:T132"/>
    <mergeCell ref="P75:V75"/>
    <mergeCell ref="P305:T305"/>
    <mergeCell ref="A304:Z304"/>
    <mergeCell ref="A38:O39"/>
    <mergeCell ref="D96:E96"/>
    <mergeCell ref="A162:Z162"/>
    <mergeCell ref="P208:T208"/>
    <mergeCell ref="P15:T16"/>
    <mergeCell ref="A325:O326"/>
    <mergeCell ref="A177:Z177"/>
    <mergeCell ref="A275:O276"/>
    <mergeCell ref="D91:E91"/>
    <mergeCell ref="A196:O197"/>
    <mergeCell ref="P308:T308"/>
    <mergeCell ref="U339:V339"/>
    <mergeCell ref="A133:O134"/>
    <mergeCell ref="D179:E179"/>
    <mergeCell ref="A108:Z108"/>
    <mergeCell ref="P128:V128"/>
    <mergeCell ref="P195:T195"/>
    <mergeCell ref="P300:T300"/>
    <mergeCell ref="A17:A18"/>
    <mergeCell ref="C17:C18"/>
    <mergeCell ref="K17:K18"/>
    <mergeCell ref="D103:E103"/>
    <mergeCell ref="D37:E37"/>
    <mergeCell ref="D230:E230"/>
    <mergeCell ref="D168:E168"/>
    <mergeCell ref="P66:T66"/>
    <mergeCell ref="D180:E180"/>
    <mergeCell ref="P137:T137"/>
    <mergeCell ref="D118:E118"/>
    <mergeCell ref="A183:O184"/>
    <mergeCell ref="P53:T53"/>
    <mergeCell ref="D220:E220"/>
    <mergeCell ref="P297:V297"/>
    <mergeCell ref="P122:T122"/>
    <mergeCell ref="P291:V291"/>
    <mergeCell ref="P288:V288"/>
    <mergeCell ref="P43:T43"/>
    <mergeCell ref="O340:O341"/>
    <mergeCell ref="P201:V201"/>
    <mergeCell ref="I17:I18"/>
    <mergeCell ref="D306:E306"/>
    <mergeCell ref="P176:V176"/>
    <mergeCell ref="P114:V114"/>
    <mergeCell ref="D72:E72"/>
    <mergeCell ref="P276:V276"/>
    <mergeCell ref="P270:V270"/>
    <mergeCell ref="A95:Z95"/>
    <mergeCell ref="P312:T312"/>
    <mergeCell ref="D255:E255"/>
    <mergeCell ref="P49:V49"/>
    <mergeCell ref="P78:T78"/>
    <mergeCell ref="A219:Z219"/>
    <mergeCell ref="D322:E322"/>
    <mergeCell ref="P205:T205"/>
    <mergeCell ref="D309:E309"/>
    <mergeCell ref="P180:T180"/>
    <mergeCell ref="P118:T118"/>
    <mergeCell ref="L340:L341"/>
    <mergeCell ref="P336:V336"/>
    <mergeCell ref="A161:Z161"/>
    <mergeCell ref="D148:E148"/>
    <mergeCell ref="P284:T284"/>
    <mergeCell ref="A173:Z173"/>
    <mergeCell ref="A229:Z229"/>
    <mergeCell ref="P17:T18"/>
    <mergeCell ref="A77:Z77"/>
    <mergeCell ref="P194:T194"/>
    <mergeCell ref="A166:Z166"/>
    <mergeCell ref="D329:E329"/>
    <mergeCell ref="P286:T286"/>
    <mergeCell ref="D158:E158"/>
    <mergeCell ref="P131:T131"/>
    <mergeCell ref="P187:T187"/>
    <mergeCell ref="P223:T223"/>
    <mergeCell ref="D324:E324"/>
    <mergeCell ref="P117:T117"/>
    <mergeCell ref="D311:E311"/>
    <mergeCell ref="P182:T182"/>
    <mergeCell ref="D261:E261"/>
    <mergeCell ref="D90:E90"/>
    <mergeCell ref="A68:O69"/>
    <mergeCell ref="P196:V196"/>
    <mergeCell ref="P119:T119"/>
    <mergeCell ref="P183:V183"/>
    <mergeCell ref="P133:V133"/>
    <mergeCell ref="P103:T103"/>
    <mergeCell ref="A26:Z26"/>
    <mergeCell ref="P268:T268"/>
    <mergeCell ref="P230:T230"/>
    <mergeCell ref="P168:T168"/>
    <mergeCell ref="P97:T97"/>
    <mergeCell ref="P59:V59"/>
    <mergeCell ref="D1:F1"/>
    <mergeCell ref="P47:T47"/>
    <mergeCell ref="A164:O165"/>
    <mergeCell ref="J17:J18"/>
    <mergeCell ref="L17:L18"/>
    <mergeCell ref="P255:T255"/>
    <mergeCell ref="A171:Z171"/>
    <mergeCell ref="A115:Z115"/>
    <mergeCell ref="D100:E100"/>
    <mergeCell ref="Q9:R9"/>
    <mergeCell ref="Q11:R11"/>
    <mergeCell ref="A6:C6"/>
    <mergeCell ref="Q12:R12"/>
    <mergeCell ref="P127:V127"/>
    <mergeCell ref="A5:C5"/>
    <mergeCell ref="A237:Z237"/>
    <mergeCell ref="P64:V64"/>
    <mergeCell ref="H1:Q1"/>
    <mergeCell ref="P280:V280"/>
    <mergeCell ref="D214:E214"/>
    <mergeCell ref="D284:E284"/>
    <mergeCell ref="P246:V246"/>
    <mergeCell ref="P120:T120"/>
    <mergeCell ref="D28:E28"/>
    <mergeCell ref="P257:V257"/>
    <mergeCell ref="D313:E313"/>
    <mergeCell ref="A76:Z76"/>
    <mergeCell ref="D117:E117"/>
    <mergeCell ref="A239:O240"/>
    <mergeCell ref="P242:T242"/>
    <mergeCell ref="D30:E30"/>
    <mergeCell ref="D67:E67"/>
    <mergeCell ref="D5:E5"/>
    <mergeCell ref="P42:T42"/>
    <mergeCell ref="D290:E290"/>
    <mergeCell ref="P148:T148"/>
    <mergeCell ref="P175:V175"/>
    <mergeCell ref="P106:V106"/>
    <mergeCell ref="P226:V226"/>
    <mergeCell ref="P93:V93"/>
    <mergeCell ref="P269:V269"/>
    <mergeCell ref="D7:M7"/>
    <mergeCell ref="D79:E79"/>
    <mergeCell ref="A152:Z152"/>
    <mergeCell ref="D315:E315"/>
    <mergeCell ref="A209:O210"/>
    <mergeCell ref="D144:E144"/>
    <mergeCell ref="A159:O160"/>
    <mergeCell ref="P29:T29"/>
    <mergeCell ref="P100:T100"/>
    <mergeCell ref="D208:E208"/>
    <mergeCell ref="D8:M8"/>
    <mergeCell ref="D300:E300"/>
    <mergeCell ref="P44:T44"/>
    <mergeCell ref="P279:V279"/>
    <mergeCell ref="P158:T158"/>
    <mergeCell ref="D139:E139"/>
    <mergeCell ref="P251:V251"/>
    <mergeCell ref="A241:Z241"/>
    <mergeCell ref="A70:Z70"/>
    <mergeCell ref="A228:Z228"/>
    <mergeCell ref="P38:V38"/>
    <mergeCell ref="P164:V164"/>
    <mergeCell ref="A281:Z281"/>
    <mergeCell ref="A218:Z218"/>
    <mergeCell ref="D66:E66"/>
    <mergeCell ref="D53:E53"/>
    <mergeCell ref="D47:E47"/>
    <mergeCell ref="P330:V330"/>
    <mergeCell ref="P159:V159"/>
    <mergeCell ref="P147:T147"/>
    <mergeCell ref="M340:M341"/>
    <mergeCell ref="W17:W18"/>
    <mergeCell ref="E340:E341"/>
    <mergeCell ref="G340:G341"/>
    <mergeCell ref="P332:V332"/>
    <mergeCell ref="P217:V217"/>
    <mergeCell ref="A151:Z151"/>
    <mergeCell ref="P325:V325"/>
    <mergeCell ref="P154:V154"/>
    <mergeCell ref="P329:T329"/>
    <mergeCell ref="U340:U341"/>
    <mergeCell ref="W340:W341"/>
    <mergeCell ref="P335:V335"/>
    <mergeCell ref="D340:D341"/>
    <mergeCell ref="F340:F341"/>
    <mergeCell ref="P333:V333"/>
    <mergeCell ref="D316:E316"/>
    <mergeCell ref="D145:E145"/>
    <mergeCell ref="R1:T1"/>
    <mergeCell ref="D71:E71"/>
    <mergeCell ref="P28:T28"/>
    <mergeCell ref="P221:T221"/>
    <mergeCell ref="A74:O75"/>
    <mergeCell ref="D307:E307"/>
    <mergeCell ref="P215:T215"/>
    <mergeCell ref="D98:E98"/>
    <mergeCell ref="D73:E73"/>
    <mergeCell ref="P30:T30"/>
    <mergeCell ref="P290:T290"/>
    <mergeCell ref="P141:V141"/>
    <mergeCell ref="A140:O141"/>
    <mergeCell ref="A202:Z202"/>
    <mergeCell ref="A258:Z258"/>
    <mergeCell ref="A234:O235"/>
    <mergeCell ref="P104:T104"/>
    <mergeCell ref="A63:O64"/>
    <mergeCell ref="B17:B18"/>
    <mergeCell ref="A266:Z266"/>
    <mergeCell ref="D131:E131"/>
    <mergeCell ref="A260:Z260"/>
    <mergeCell ref="P235:V235"/>
    <mergeCell ref="A92:O93"/>
    <mergeCell ref="A34:Z34"/>
    <mergeCell ref="P245:V245"/>
    <mergeCell ref="H9:I9"/>
    <mergeCell ref="D45:E45"/>
    <mergeCell ref="P24:V24"/>
    <mergeCell ref="A256:O257"/>
    <mergeCell ref="AG340:AG341"/>
    <mergeCell ref="AI340:AI341"/>
    <mergeCell ref="D312:E312"/>
    <mergeCell ref="P220:T220"/>
    <mergeCell ref="A65:Z65"/>
    <mergeCell ref="D238:E238"/>
    <mergeCell ref="A216:O217"/>
    <mergeCell ref="A287:O288"/>
    <mergeCell ref="D78:E78"/>
    <mergeCell ref="P213:T213"/>
    <mergeCell ref="D205:E205"/>
    <mergeCell ref="A330:O331"/>
    <mergeCell ref="P249:T249"/>
    <mergeCell ref="D195:E195"/>
    <mergeCell ref="V10:W10"/>
    <mergeCell ref="P99:T99"/>
    <mergeCell ref="P316:T316"/>
    <mergeCell ref="P145:T145"/>
    <mergeCell ref="P79:T79"/>
    <mergeCell ref="P244:T244"/>
    <mergeCell ref="P73:T73"/>
    <mergeCell ref="P315:T315"/>
    <mergeCell ref="D187:E187"/>
    <mergeCell ref="P144:T144"/>
    <mergeCell ref="P231:T231"/>
    <mergeCell ref="D174:E174"/>
    <mergeCell ref="P87:V87"/>
    <mergeCell ref="A83:Z83"/>
    <mergeCell ref="D126:E126"/>
    <mergeCell ref="P113:V113"/>
    <mergeCell ref="A123:O124"/>
    <mergeCell ref="A250:O251"/>
    <mergeCell ref="D308:E308"/>
    <mergeCell ref="A169:O170"/>
    <mergeCell ref="A89:Z89"/>
    <mergeCell ref="A282:Z282"/>
    <mergeCell ref="P188:V188"/>
    <mergeCell ref="D147:E147"/>
    <mergeCell ref="D274:E274"/>
    <mergeCell ref="D301:E301"/>
    <mergeCell ref="D122:E122"/>
    <mergeCell ref="D224:E2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8 X153 X158 X163 X168 X174 X179:X182 X186:X187 X193:X195 X199 X205:X208 X213:X215 X220:X225 X230:X233 X238 X242:X244 X249 X254:X255 X261 X267:X268 X274 X278 X284:X286 X290 X294:X295 X299:X301 X305:X324 X3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508</v>
      </c>
      <c r="H1" s="52"/>
    </row>
    <row r="3" spans="2:8" x14ac:dyDescent="0.2">
      <c r="B3" s="47" t="s">
        <v>509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510</v>
      </c>
      <c r="D6" s="47" t="s">
        <v>511</v>
      </c>
      <c r="E6" s="47"/>
    </row>
    <row r="7" spans="2:8" x14ac:dyDescent="0.2">
      <c r="B7" s="47" t="s">
        <v>512</v>
      </c>
      <c r="C7" s="47" t="s">
        <v>513</v>
      </c>
      <c r="D7" s="47" t="s">
        <v>514</v>
      </c>
      <c r="E7" s="47"/>
    </row>
    <row r="9" spans="2:8" x14ac:dyDescent="0.2">
      <c r="B9" s="47" t="s">
        <v>515</v>
      </c>
      <c r="C9" s="47" t="s">
        <v>510</v>
      </c>
      <c r="D9" s="47"/>
      <c r="E9" s="47"/>
    </row>
    <row r="11" spans="2:8" x14ac:dyDescent="0.2">
      <c r="B11" s="47" t="s">
        <v>516</v>
      </c>
      <c r="C11" s="47" t="s">
        <v>513</v>
      </c>
      <c r="D11" s="47"/>
      <c r="E11" s="47"/>
    </row>
    <row r="13" spans="2:8" x14ac:dyDescent="0.2">
      <c r="B13" s="47" t="s">
        <v>517</v>
      </c>
      <c r="C13" s="47"/>
      <c r="D13" s="47"/>
      <c r="E13" s="47"/>
    </row>
    <row r="14" spans="2:8" x14ac:dyDescent="0.2">
      <c r="B14" s="47" t="s">
        <v>518</v>
      </c>
      <c r="C14" s="47"/>
      <c r="D14" s="47"/>
      <c r="E14" s="47"/>
    </row>
    <row r="15" spans="2:8" x14ac:dyDescent="0.2">
      <c r="B15" s="47" t="s">
        <v>519</v>
      </c>
      <c r="C15" s="47"/>
      <c r="D15" s="47"/>
      <c r="E15" s="47"/>
    </row>
    <row r="16" spans="2:8" x14ac:dyDescent="0.2">
      <c r="B16" s="47" t="s">
        <v>520</v>
      </c>
      <c r="C16" s="47"/>
      <c r="D16" s="47"/>
      <c r="E16" s="47"/>
    </row>
    <row r="17" spans="2:5" x14ac:dyDescent="0.2">
      <c r="B17" s="47" t="s">
        <v>521</v>
      </c>
      <c r="C17" s="47"/>
      <c r="D17" s="47"/>
      <c r="E17" s="47"/>
    </row>
    <row r="18" spans="2:5" x14ac:dyDescent="0.2">
      <c r="B18" s="47" t="s">
        <v>522</v>
      </c>
      <c r="C18" s="47"/>
      <c r="D18" s="47"/>
      <c r="E18" s="47"/>
    </row>
    <row r="19" spans="2:5" x14ac:dyDescent="0.2">
      <c r="B19" s="47" t="s">
        <v>523</v>
      </c>
      <c r="C19" s="47"/>
      <c r="D19" s="47"/>
      <c r="E19" s="47"/>
    </row>
    <row r="20" spans="2:5" x14ac:dyDescent="0.2">
      <c r="B20" s="47" t="s">
        <v>524</v>
      </c>
      <c r="C20" s="47"/>
      <c r="D20" s="47"/>
      <c r="E20" s="47"/>
    </row>
    <row r="21" spans="2:5" x14ac:dyDescent="0.2">
      <c r="B21" s="47" t="s">
        <v>525</v>
      </c>
      <c r="C21" s="47"/>
      <c r="D21" s="47"/>
      <c r="E21" s="47"/>
    </row>
    <row r="22" spans="2:5" x14ac:dyDescent="0.2">
      <c r="B22" s="47" t="s">
        <v>526</v>
      </c>
      <c r="C22" s="47"/>
      <c r="D22" s="47"/>
      <c r="E22" s="47"/>
    </row>
    <row r="23" spans="2:5" x14ac:dyDescent="0.2">
      <c r="B23" s="47" t="s">
        <v>527</v>
      </c>
      <c r="C23" s="47"/>
      <c r="D23" s="47"/>
      <c r="E23" s="47"/>
    </row>
  </sheetData>
  <sheetProtection algorithmName="SHA-512" hashValue="hBFJtsXrAn0GqaLb5V+t71dUhwJ1COG8jJEfWlSQ8mX8nNDdYRcdB5YKFEMuEmMKPFrGTFbaxTTAUcBecHStMg==" saltValue="mlJfbO79tRwTN20lPoc4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575</vt:i4>
      </vt:variant>
    </vt:vector>
  </HeadingPairs>
  <TitlesOfParts>
    <vt:vector size="5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2025-05-23T10:03:31Z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