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27-03.06.25_Г+Л\"/>
    </mc:Choice>
  </mc:AlternateContent>
  <bookViews>
    <workbookView xWindow="40905" yWindow="495" windowWidth="23250" windowHeight="1317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X523" i="2"/>
  <c r="X522" i="2"/>
  <c r="BO521" i="2"/>
  <c r="BM521" i="2"/>
  <c r="Y521" i="2"/>
  <c r="BP521" i="2" s="1"/>
  <c r="BO520" i="2"/>
  <c r="BM520" i="2"/>
  <c r="Y520" i="2"/>
  <c r="BN520" i="2" s="1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P511" i="2" s="1"/>
  <c r="BO510" i="2"/>
  <c r="BM510" i="2"/>
  <c r="Y510" i="2"/>
  <c r="Z510" i="2" s="1"/>
  <c r="BO509" i="2"/>
  <c r="BM509" i="2"/>
  <c r="Y509" i="2"/>
  <c r="BP509" i="2" s="1"/>
  <c r="BO508" i="2"/>
  <c r="BM508" i="2"/>
  <c r="Y508" i="2"/>
  <c r="X506" i="2"/>
  <c r="X505" i="2"/>
  <c r="BO504" i="2"/>
  <c r="BM504" i="2"/>
  <c r="Y504" i="2"/>
  <c r="BP504" i="2" s="1"/>
  <c r="BO503" i="2"/>
  <c r="BM503" i="2"/>
  <c r="Y503" i="2"/>
  <c r="BN503" i="2" s="1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BN492" i="2" s="1"/>
  <c r="P492" i="2"/>
  <c r="BO491" i="2"/>
  <c r="BM491" i="2"/>
  <c r="Y491" i="2"/>
  <c r="BP491" i="2" s="1"/>
  <c r="P491" i="2"/>
  <c r="BO490" i="2"/>
  <c r="BM490" i="2"/>
  <c r="Y490" i="2"/>
  <c r="BP490" i="2" s="1"/>
  <c r="P490" i="2"/>
  <c r="BO486" i="2"/>
  <c r="BM486" i="2"/>
  <c r="Y486" i="2"/>
  <c r="BP486" i="2" s="1"/>
  <c r="P486" i="2"/>
  <c r="BO485" i="2"/>
  <c r="BM485" i="2"/>
  <c r="Y485" i="2"/>
  <c r="BN485" i="2" s="1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BP481" i="2" s="1"/>
  <c r="P481" i="2"/>
  <c r="P480" i="2"/>
  <c r="P479" i="2"/>
  <c r="X477" i="2"/>
  <c r="X476" i="2"/>
  <c r="BO475" i="2"/>
  <c r="BM475" i="2"/>
  <c r="Y475" i="2"/>
  <c r="BN475" i="2" s="1"/>
  <c r="P475" i="2"/>
  <c r="BO474" i="2"/>
  <c r="BM474" i="2"/>
  <c r="Y474" i="2"/>
  <c r="BP474" i="2" s="1"/>
  <c r="P474" i="2"/>
  <c r="BO473" i="2"/>
  <c r="BM473" i="2"/>
  <c r="Y473" i="2"/>
  <c r="Y477" i="2" s="1"/>
  <c r="P473" i="2"/>
  <c r="X471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Z462" i="2" s="1"/>
  <c r="P462" i="2"/>
  <c r="P461" i="2"/>
  <c r="BO460" i="2"/>
  <c r="BM460" i="2"/>
  <c r="Y460" i="2"/>
  <c r="BP460" i="2" s="1"/>
  <c r="P460" i="2"/>
  <c r="P459" i="2"/>
  <c r="BO458" i="2"/>
  <c r="BM458" i="2"/>
  <c r="Y458" i="2"/>
  <c r="P458" i="2"/>
  <c r="BO457" i="2"/>
  <c r="BM457" i="2"/>
  <c r="Y457" i="2"/>
  <c r="P457" i="2"/>
  <c r="X453" i="2"/>
  <c r="X452" i="2"/>
  <c r="BO451" i="2"/>
  <c r="BM451" i="2"/>
  <c r="Y451" i="2"/>
  <c r="AA546" i="2" s="1"/>
  <c r="P451" i="2"/>
  <c r="X448" i="2"/>
  <c r="X447" i="2"/>
  <c r="BO446" i="2"/>
  <c r="BM446" i="2"/>
  <c r="Y446" i="2"/>
  <c r="Z546" i="2" s="1"/>
  <c r="P446" i="2"/>
  <c r="X443" i="2"/>
  <c r="X442" i="2"/>
  <c r="BO441" i="2"/>
  <c r="BM441" i="2"/>
  <c r="Y441" i="2"/>
  <c r="BN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BP438" i="2" s="1"/>
  <c r="P438" i="2"/>
  <c r="X436" i="2"/>
  <c r="X435" i="2"/>
  <c r="BO434" i="2"/>
  <c r="BM434" i="2"/>
  <c r="Y434" i="2"/>
  <c r="BP434" i="2" s="1"/>
  <c r="P434" i="2"/>
  <c r="BO433" i="2"/>
  <c r="BM433" i="2"/>
  <c r="Y433" i="2"/>
  <c r="BP433" i="2" s="1"/>
  <c r="P433" i="2"/>
  <c r="X430" i="2"/>
  <c r="X429" i="2"/>
  <c r="BO428" i="2"/>
  <c r="BM428" i="2"/>
  <c r="Y428" i="2"/>
  <c r="BN428" i="2" s="1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BP414" i="2" s="1"/>
  <c r="P414" i="2"/>
  <c r="X410" i="2"/>
  <c r="X409" i="2"/>
  <c r="BO408" i="2"/>
  <c r="BM408" i="2"/>
  <c r="Y408" i="2"/>
  <c r="Y409" i="2" s="1"/>
  <c r="P408" i="2"/>
  <c r="P404" i="2"/>
  <c r="BO403" i="2"/>
  <c r="BM403" i="2"/>
  <c r="Y403" i="2"/>
  <c r="BP403" i="2" s="1"/>
  <c r="P403" i="2"/>
  <c r="P402" i="2"/>
  <c r="X400" i="2"/>
  <c r="X399" i="2"/>
  <c r="BO398" i="2"/>
  <c r="BM398" i="2"/>
  <c r="Y398" i="2"/>
  <c r="Y400" i="2" s="1"/>
  <c r="P398" i="2"/>
  <c r="X396" i="2"/>
  <c r="BO394" i="2"/>
  <c r="BM394" i="2"/>
  <c r="Y394" i="2"/>
  <c r="BN394" i="2" s="1"/>
  <c r="P394" i="2"/>
  <c r="BO393" i="2"/>
  <c r="BM393" i="2"/>
  <c r="Y393" i="2"/>
  <c r="BP393" i="2" s="1"/>
  <c r="P393" i="2"/>
  <c r="P392" i="2"/>
  <c r="BO391" i="2"/>
  <c r="BM391" i="2"/>
  <c r="Y391" i="2"/>
  <c r="Z391" i="2" s="1"/>
  <c r="P391" i="2"/>
  <c r="P386" i="2"/>
  <c r="X384" i="2"/>
  <c r="X383" i="2"/>
  <c r="BO382" i="2"/>
  <c r="BM382" i="2"/>
  <c r="Y382" i="2"/>
  <c r="BP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P377" i="2" s="1"/>
  <c r="P377" i="2"/>
  <c r="BO376" i="2"/>
  <c r="BM376" i="2"/>
  <c r="Y376" i="2"/>
  <c r="Y378" i="2" s="1"/>
  <c r="P376" i="2"/>
  <c r="BO372" i="2"/>
  <c r="BM372" i="2"/>
  <c r="Y372" i="2"/>
  <c r="BP372" i="2" s="1"/>
  <c r="P372" i="2"/>
  <c r="BO371" i="2"/>
  <c r="BM371" i="2"/>
  <c r="Y371" i="2"/>
  <c r="BN371" i="2" s="1"/>
  <c r="P371" i="2"/>
  <c r="BO370" i="2"/>
  <c r="BM370" i="2"/>
  <c r="Y370" i="2"/>
  <c r="BP370" i="2" s="1"/>
  <c r="P370" i="2"/>
  <c r="P369" i="2"/>
  <c r="BO368" i="2"/>
  <c r="BM368" i="2"/>
  <c r="Y368" i="2"/>
  <c r="Z368" i="2" s="1"/>
  <c r="P368" i="2"/>
  <c r="P367" i="2"/>
  <c r="P366" i="2"/>
  <c r="X362" i="2"/>
  <c r="X361" i="2"/>
  <c r="BO360" i="2"/>
  <c r="BM360" i="2"/>
  <c r="Y360" i="2"/>
  <c r="P360" i="2"/>
  <c r="BO359" i="2"/>
  <c r="BM359" i="2"/>
  <c r="Y359" i="2"/>
  <c r="BN359" i="2" s="1"/>
  <c r="P359" i="2"/>
  <c r="BO358" i="2"/>
  <c r="BM358" i="2"/>
  <c r="Y358" i="2"/>
  <c r="Y362" i="2" s="1"/>
  <c r="P358" i="2"/>
  <c r="X356" i="2"/>
  <c r="X355" i="2"/>
  <c r="BO354" i="2"/>
  <c r="BM354" i="2"/>
  <c r="Y354" i="2"/>
  <c r="BP354" i="2" s="1"/>
  <c r="P354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Y351" i="2" s="1"/>
  <c r="P347" i="2"/>
  <c r="X345" i="2"/>
  <c r="X344" i="2"/>
  <c r="BO343" i="2"/>
  <c r="BM343" i="2"/>
  <c r="Y343" i="2"/>
  <c r="Z343" i="2" s="1"/>
  <c r="P343" i="2"/>
  <c r="BO342" i="2"/>
  <c r="BM342" i="2"/>
  <c r="Y342" i="2"/>
  <c r="BN342" i="2" s="1"/>
  <c r="P342" i="2"/>
  <c r="BO341" i="2"/>
  <c r="BM341" i="2"/>
  <c r="Y341" i="2"/>
  <c r="BP341" i="2" s="1"/>
  <c r="BO340" i="2"/>
  <c r="BM340" i="2"/>
  <c r="Y340" i="2"/>
  <c r="P336" i="2"/>
  <c r="P335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X324" i="2"/>
  <c r="X323" i="2"/>
  <c r="BO322" i="2"/>
  <c r="BM322" i="2"/>
  <c r="Y322" i="2"/>
  <c r="BN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Y324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X307" i="2"/>
  <c r="X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O299" i="2"/>
  <c r="BM299" i="2"/>
  <c r="Y299" i="2"/>
  <c r="BP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BP285" i="2" s="1"/>
  <c r="P285" i="2"/>
  <c r="X282" i="2"/>
  <c r="P280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Z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Y249" i="2" s="1"/>
  <c r="P247" i="2"/>
  <c r="X245" i="2"/>
  <c r="X244" i="2"/>
  <c r="BO243" i="2"/>
  <c r="BM243" i="2"/>
  <c r="Y243" i="2"/>
  <c r="BN243" i="2" s="1"/>
  <c r="P243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X223" i="2"/>
  <c r="P221" i="2"/>
  <c r="BO220" i="2"/>
  <c r="BM220" i="2"/>
  <c r="Y220" i="2"/>
  <c r="BP220" i="2" s="1"/>
  <c r="P220" i="2"/>
  <c r="P219" i="2"/>
  <c r="P218" i="2"/>
  <c r="BO217" i="2"/>
  <c r="BM217" i="2"/>
  <c r="Y217" i="2"/>
  <c r="BP217" i="2" s="1"/>
  <c r="P217" i="2"/>
  <c r="P216" i="2"/>
  <c r="P215" i="2"/>
  <c r="BO214" i="2"/>
  <c r="BM214" i="2"/>
  <c r="Y214" i="2"/>
  <c r="BP214" i="2" s="1"/>
  <c r="P214" i="2"/>
  <c r="BO213" i="2"/>
  <c r="BM213" i="2"/>
  <c r="Y213" i="2"/>
  <c r="BP213" i="2" s="1"/>
  <c r="P213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Y194" i="2" s="1"/>
  <c r="P192" i="2"/>
  <c r="X189" i="2"/>
  <c r="X188" i="2"/>
  <c r="BO187" i="2"/>
  <c r="BM187" i="2"/>
  <c r="Y187" i="2"/>
  <c r="Y188" i="2" s="1"/>
  <c r="P187" i="2"/>
  <c r="X185" i="2"/>
  <c r="X184" i="2"/>
  <c r="BO183" i="2"/>
  <c r="BM183" i="2"/>
  <c r="Y183" i="2"/>
  <c r="Z183" i="2" s="1"/>
  <c r="P183" i="2"/>
  <c r="BO182" i="2"/>
  <c r="BM182" i="2"/>
  <c r="Y182" i="2"/>
  <c r="BP182" i="2" s="1"/>
  <c r="P182" i="2"/>
  <c r="BO181" i="2"/>
  <c r="BM181" i="2"/>
  <c r="Y181" i="2"/>
  <c r="Y185" i="2" s="1"/>
  <c r="P181" i="2"/>
  <c r="X179" i="2"/>
  <c r="BO177" i="2"/>
  <c r="BM177" i="2"/>
  <c r="Y177" i="2"/>
  <c r="BP177" i="2" s="1"/>
  <c r="P177" i="2"/>
  <c r="BO176" i="2"/>
  <c r="BM176" i="2"/>
  <c r="Y176" i="2"/>
  <c r="BP176" i="2" s="1"/>
  <c r="P176" i="2"/>
  <c r="P175" i="2"/>
  <c r="BO174" i="2"/>
  <c r="BM174" i="2"/>
  <c r="Y174" i="2"/>
  <c r="BP174" i="2" s="1"/>
  <c r="P174" i="2"/>
  <c r="BO173" i="2"/>
  <c r="BM173" i="2"/>
  <c r="Y173" i="2"/>
  <c r="Z173" i="2" s="1"/>
  <c r="P173" i="2"/>
  <c r="BO172" i="2"/>
  <c r="BM172" i="2"/>
  <c r="Y172" i="2"/>
  <c r="BP172" i="2" s="1"/>
  <c r="P172" i="2"/>
  <c r="P171" i="2"/>
  <c r="BO170" i="2"/>
  <c r="BM170" i="2"/>
  <c r="Y170" i="2"/>
  <c r="BP170" i="2" s="1"/>
  <c r="P170" i="2"/>
  <c r="BO169" i="2"/>
  <c r="BM169" i="2"/>
  <c r="Y169" i="2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BO157" i="2"/>
  <c r="BM157" i="2"/>
  <c r="Y157" i="2"/>
  <c r="BP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P137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P108" i="2"/>
  <c r="X105" i="2"/>
  <c r="BO103" i="2"/>
  <c r="BM103" i="2"/>
  <c r="Y103" i="2"/>
  <c r="BP103" i="2" s="1"/>
  <c r="P103" i="2"/>
  <c r="BO102" i="2"/>
  <c r="BM102" i="2"/>
  <c r="Y102" i="2"/>
  <c r="BP102" i="2" s="1"/>
  <c r="P102" i="2"/>
  <c r="P101" i="2"/>
  <c r="BO100" i="2"/>
  <c r="BM100" i="2"/>
  <c r="Y100" i="2"/>
  <c r="BP100" i="2" s="1"/>
  <c r="P100" i="2"/>
  <c r="BO99" i="2"/>
  <c r="BM99" i="2"/>
  <c r="Y99" i="2"/>
  <c r="BN99" i="2" s="1"/>
  <c r="P99" i="2"/>
  <c r="P98" i="2"/>
  <c r="BO97" i="2"/>
  <c r="BM97" i="2"/>
  <c r="Y97" i="2"/>
  <c r="BP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Y73" i="2" s="1"/>
  <c r="P69" i="2"/>
  <c r="X67" i="2"/>
  <c r="X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Y66" i="2" s="1"/>
  <c r="P62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P54" i="2"/>
  <c r="P53" i="2"/>
  <c r="X50" i="2"/>
  <c r="X49" i="2"/>
  <c r="BO48" i="2"/>
  <c r="BM48" i="2"/>
  <c r="Y48" i="2"/>
  <c r="Y49" i="2" s="1"/>
  <c r="P48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4" i="2" s="1"/>
  <c r="H10" i="2"/>
  <c r="A9" i="2"/>
  <c r="H9" i="2" s="1"/>
  <c r="D7" i="2"/>
  <c r="Q6" i="2"/>
  <c r="P2" i="2"/>
  <c r="F10" i="2" l="1"/>
  <c r="BN142" i="2"/>
  <c r="Z142" i="2"/>
  <c r="J9" i="2"/>
  <c r="BP485" i="2"/>
  <c r="Z300" i="2"/>
  <c r="BN300" i="2"/>
  <c r="Y301" i="2"/>
  <c r="BP305" i="2"/>
  <c r="Y306" i="2"/>
  <c r="Y307" i="2"/>
  <c r="G546" i="2"/>
  <c r="Z441" i="2"/>
  <c r="BP475" i="2"/>
  <c r="Z76" i="2"/>
  <c r="BN76" i="2"/>
  <c r="Z102" i="2"/>
  <c r="BN102" i="2"/>
  <c r="Z214" i="2"/>
  <c r="BN214" i="2"/>
  <c r="BP371" i="2"/>
  <c r="Y344" i="2"/>
  <c r="BP342" i="2"/>
  <c r="BP418" i="2"/>
  <c r="Z348" i="2"/>
  <c r="BN348" i="2"/>
  <c r="Z398" i="2"/>
  <c r="Z399" i="2" s="1"/>
  <c r="BN398" i="2"/>
  <c r="BP398" i="2"/>
  <c r="Y399" i="2"/>
  <c r="BP428" i="2"/>
  <c r="Y429" i="2"/>
  <c r="Z433" i="2"/>
  <c r="BN433" i="2"/>
  <c r="Y145" i="2"/>
  <c r="Z165" i="2"/>
  <c r="Z166" i="2" s="1"/>
  <c r="BN165" i="2"/>
  <c r="BP165" i="2"/>
  <c r="Y166" i="2"/>
  <c r="Z243" i="2"/>
  <c r="Z254" i="2"/>
  <c r="BN254" i="2"/>
  <c r="Z469" i="2"/>
  <c r="BN469" i="2"/>
  <c r="Z29" i="2"/>
  <c r="BN29" i="2"/>
  <c r="Z123" i="2"/>
  <c r="BN123" i="2"/>
  <c r="Z233" i="2"/>
  <c r="BN233" i="2"/>
  <c r="Z235" i="2"/>
  <c r="BN235" i="2"/>
  <c r="Z264" i="2"/>
  <c r="BN264" i="2"/>
  <c r="Y274" i="2"/>
  <c r="Z328" i="2"/>
  <c r="BN328" i="2"/>
  <c r="Z463" i="2"/>
  <c r="BN463" i="2"/>
  <c r="BN22" i="2"/>
  <c r="Y33" i="2"/>
  <c r="Z43" i="2"/>
  <c r="BN43" i="2"/>
  <c r="Y81" i="2"/>
  <c r="BP109" i="2"/>
  <c r="BN109" i="2"/>
  <c r="Z109" i="2"/>
  <c r="Z138" i="2"/>
  <c r="Z143" i="2"/>
  <c r="Y144" i="2"/>
  <c r="BN148" i="2"/>
  <c r="BP148" i="2"/>
  <c r="BN153" i="2"/>
  <c r="BP153" i="2"/>
  <c r="BN187" i="2"/>
  <c r="Z204" i="2"/>
  <c r="BN204" i="2"/>
  <c r="Z220" i="2"/>
  <c r="BN220" i="2"/>
  <c r="K546" i="2"/>
  <c r="Z242" i="2"/>
  <c r="BN242" i="2"/>
  <c r="BP242" i="2"/>
  <c r="Y245" i="2"/>
  <c r="Z247" i="2"/>
  <c r="Z248" i="2" s="1"/>
  <c r="BN247" i="2"/>
  <c r="BP247" i="2"/>
  <c r="Y248" i="2"/>
  <c r="Z251" i="2"/>
  <c r="BN251" i="2"/>
  <c r="Y257" i="2"/>
  <c r="Z261" i="2"/>
  <c r="Z272" i="2"/>
  <c r="Z278" i="2"/>
  <c r="Z310" i="2"/>
  <c r="BN310" i="2"/>
  <c r="Y317" i="2"/>
  <c r="BP322" i="2"/>
  <c r="Y332" i="2"/>
  <c r="Z347" i="2"/>
  <c r="Z421" i="2"/>
  <c r="BN421" i="2"/>
  <c r="Y546" i="2"/>
  <c r="Z434" i="2"/>
  <c r="BN434" i="2"/>
  <c r="Y435" i="2"/>
  <c r="Y436" i="2"/>
  <c r="BN439" i="2"/>
  <c r="BP439" i="2"/>
  <c r="BP441" i="2"/>
  <c r="Y442" i="2"/>
  <c r="Z446" i="2"/>
  <c r="Z447" i="2" s="1"/>
  <c r="BN446" i="2"/>
  <c r="Z451" i="2"/>
  <c r="Z452" i="2" s="1"/>
  <c r="BN451" i="2"/>
  <c r="BP451" i="2"/>
  <c r="Y452" i="2"/>
  <c r="Z460" i="2"/>
  <c r="BN460" i="2"/>
  <c r="Z473" i="2"/>
  <c r="BN473" i="2"/>
  <c r="BP473" i="2"/>
  <c r="Z483" i="2"/>
  <c r="BN483" i="2"/>
  <c r="Y513" i="2"/>
  <c r="BN408" i="2"/>
  <c r="Y410" i="2"/>
  <c r="Y447" i="2"/>
  <c r="Y448" i="2"/>
  <c r="Y476" i="2"/>
  <c r="S546" i="2"/>
  <c r="Z526" i="2"/>
  <c r="BN526" i="2"/>
  <c r="Z527" i="2"/>
  <c r="BN527" i="2"/>
  <c r="Y529" i="2"/>
  <c r="Y530" i="2"/>
  <c r="BP520" i="2"/>
  <c r="BP515" i="2"/>
  <c r="Z516" i="2"/>
  <c r="BN516" i="2"/>
  <c r="Y517" i="2"/>
  <c r="Y518" i="2"/>
  <c r="BN510" i="2"/>
  <c r="BP510" i="2"/>
  <c r="AC546" i="2"/>
  <c r="BN502" i="2"/>
  <c r="BP502" i="2"/>
  <c r="BP503" i="2"/>
  <c r="Y494" i="2"/>
  <c r="Z490" i="2"/>
  <c r="BN490" i="2"/>
  <c r="Y493" i="2"/>
  <c r="BP492" i="2"/>
  <c r="BN482" i="2"/>
  <c r="BP482" i="2"/>
  <c r="Z457" i="2"/>
  <c r="BN462" i="2"/>
  <c r="BP462" i="2"/>
  <c r="BP465" i="2"/>
  <c r="BN467" i="2"/>
  <c r="Z468" i="2"/>
  <c r="BN468" i="2"/>
  <c r="BP457" i="2"/>
  <c r="X546" i="2"/>
  <c r="Z416" i="2"/>
  <c r="BN416" i="2"/>
  <c r="Z422" i="2"/>
  <c r="BN422" i="2"/>
  <c r="BN415" i="2"/>
  <c r="BP415" i="2"/>
  <c r="BN420" i="2"/>
  <c r="BN423" i="2"/>
  <c r="BN391" i="2"/>
  <c r="BP391" i="2"/>
  <c r="BP394" i="2"/>
  <c r="BN381" i="2"/>
  <c r="BP381" i="2"/>
  <c r="Z376" i="2"/>
  <c r="BN376" i="2"/>
  <c r="BP376" i="2"/>
  <c r="Y379" i="2"/>
  <c r="BN368" i="2"/>
  <c r="BP368" i="2"/>
  <c r="BP359" i="2"/>
  <c r="U546" i="2"/>
  <c r="Z341" i="2"/>
  <c r="BN341" i="2"/>
  <c r="Y345" i="2"/>
  <c r="BN343" i="2"/>
  <c r="BP343" i="2"/>
  <c r="Z327" i="2"/>
  <c r="Z330" i="2"/>
  <c r="BN330" i="2"/>
  <c r="BN326" i="2"/>
  <c r="BP326" i="2"/>
  <c r="Z321" i="2"/>
  <c r="BN321" i="2"/>
  <c r="Z320" i="2"/>
  <c r="BN320" i="2"/>
  <c r="Z311" i="2"/>
  <c r="BN311" i="2"/>
  <c r="BP311" i="2"/>
  <c r="Y316" i="2"/>
  <c r="Z314" i="2"/>
  <c r="BN314" i="2"/>
  <c r="BN313" i="2"/>
  <c r="BP313" i="2"/>
  <c r="BN271" i="2"/>
  <c r="BP271" i="2"/>
  <c r="BN273" i="2"/>
  <c r="BP273" i="2"/>
  <c r="Y275" i="2"/>
  <c r="L546" i="2"/>
  <c r="BN260" i="2"/>
  <c r="BP260" i="2"/>
  <c r="Z262" i="2"/>
  <c r="BN262" i="2"/>
  <c r="Y267" i="2"/>
  <c r="Z265" i="2"/>
  <c r="BN265" i="2"/>
  <c r="Z253" i="2"/>
  <c r="BN253" i="2"/>
  <c r="BN255" i="2"/>
  <c r="BP255" i="2"/>
  <c r="BN231" i="2"/>
  <c r="BP231" i="2"/>
  <c r="BN237" i="2"/>
  <c r="BP237" i="2"/>
  <c r="Z232" i="2"/>
  <c r="BN232" i="2"/>
  <c r="BN226" i="2"/>
  <c r="BP226" i="2"/>
  <c r="Z208" i="2"/>
  <c r="BN208" i="2"/>
  <c r="BN206" i="2"/>
  <c r="BP206" i="2"/>
  <c r="Z198" i="2"/>
  <c r="BN198" i="2"/>
  <c r="Y199" i="2"/>
  <c r="Y200" i="2"/>
  <c r="BN193" i="2"/>
  <c r="BP193" i="2"/>
  <c r="BN192" i="2"/>
  <c r="Y195" i="2"/>
  <c r="Z181" i="2"/>
  <c r="BN181" i="2"/>
  <c r="BP181" i="2"/>
  <c r="BN183" i="2"/>
  <c r="BP183" i="2"/>
  <c r="Z169" i="2"/>
  <c r="BN169" i="2"/>
  <c r="BN173" i="2"/>
  <c r="BP173" i="2"/>
  <c r="Z177" i="2"/>
  <c r="BN177" i="2"/>
  <c r="BN157" i="2"/>
  <c r="Z159" i="2"/>
  <c r="BN159" i="2"/>
  <c r="Y160" i="2"/>
  <c r="BN158" i="2"/>
  <c r="BP158" i="2"/>
  <c r="BP138" i="2"/>
  <c r="Y139" i="2"/>
  <c r="Z131" i="2"/>
  <c r="BN131" i="2"/>
  <c r="Y134" i="2"/>
  <c r="Z127" i="2"/>
  <c r="BN127" i="2"/>
  <c r="BN125" i="2"/>
  <c r="BP125" i="2"/>
  <c r="Z117" i="2"/>
  <c r="BN117" i="2"/>
  <c r="Y118" i="2"/>
  <c r="Y119" i="2"/>
  <c r="BN115" i="2"/>
  <c r="BP115" i="2"/>
  <c r="BN111" i="2"/>
  <c r="BN100" i="2"/>
  <c r="Y86" i="2"/>
  <c r="BN84" i="2"/>
  <c r="Z85" i="2"/>
  <c r="BN85" i="2"/>
  <c r="Y87" i="2"/>
  <c r="BP78" i="2"/>
  <c r="BN80" i="2"/>
  <c r="BP80" i="2"/>
  <c r="Z75" i="2"/>
  <c r="BN75" i="2"/>
  <c r="BP75" i="2"/>
  <c r="Z78" i="2"/>
  <c r="Z71" i="2"/>
  <c r="BN71" i="2"/>
  <c r="BN70" i="2"/>
  <c r="BP70" i="2"/>
  <c r="Z62" i="2"/>
  <c r="BN62" i="2"/>
  <c r="Z64" i="2"/>
  <c r="BN64" i="2"/>
  <c r="Y67" i="2"/>
  <c r="BN56" i="2"/>
  <c r="BP56" i="2"/>
  <c r="Z42" i="2"/>
  <c r="BN42" i="2"/>
  <c r="BN35" i="2"/>
  <c r="BP35" i="2"/>
  <c r="Y37" i="2"/>
  <c r="Z27" i="2"/>
  <c r="BN27" i="2"/>
  <c r="BN31" i="2"/>
  <c r="BP31" i="2"/>
  <c r="Z26" i="2"/>
  <c r="BN26" i="2"/>
  <c r="BP26" i="2"/>
  <c r="A10" i="2"/>
  <c r="Z48" i="2"/>
  <c r="Z49" i="2" s="1"/>
  <c r="Y82" i="2"/>
  <c r="Z92" i="2"/>
  <c r="Z97" i="2"/>
  <c r="BP99" i="2"/>
  <c r="BP110" i="2"/>
  <c r="Y133" i="2"/>
  <c r="BP143" i="2"/>
  <c r="Y155" i="2"/>
  <c r="Z176" i="2"/>
  <c r="Y189" i="2"/>
  <c r="Z209" i="2"/>
  <c r="Z252" i="2"/>
  <c r="Z263" i="2"/>
  <c r="Y286" i="2"/>
  <c r="Z294" i="2"/>
  <c r="Z295" i="2" s="1"/>
  <c r="Z319" i="2"/>
  <c r="Z329" i="2"/>
  <c r="Z349" i="2"/>
  <c r="Y355" i="2"/>
  <c r="Y424" i="2"/>
  <c r="Z458" i="2"/>
  <c r="Y506" i="2"/>
  <c r="Z521" i="2"/>
  <c r="M546" i="2"/>
  <c r="BN48" i="2"/>
  <c r="Z79" i="2"/>
  <c r="BN92" i="2"/>
  <c r="BN209" i="2"/>
  <c r="BN252" i="2"/>
  <c r="BN263" i="2"/>
  <c r="Y266" i="2"/>
  <c r="BN294" i="2"/>
  <c r="BN319" i="2"/>
  <c r="BN329" i="2"/>
  <c r="BN349" i="2"/>
  <c r="Z360" i="2"/>
  <c r="Z372" i="2"/>
  <c r="Z419" i="2"/>
  <c r="Y443" i="2"/>
  <c r="BN458" i="2"/>
  <c r="Z466" i="2"/>
  <c r="Z486" i="2"/>
  <c r="Z508" i="2"/>
  <c r="Z511" i="2"/>
  <c r="BN521" i="2"/>
  <c r="P546" i="2"/>
  <c r="Z69" i="2"/>
  <c r="BN97" i="2"/>
  <c r="BN176" i="2"/>
  <c r="Y32" i="2"/>
  <c r="Z84" i="2"/>
  <c r="Z100" i="2"/>
  <c r="Z111" i="2"/>
  <c r="Y149" i="2"/>
  <c r="Z157" i="2"/>
  <c r="Y184" i="2"/>
  <c r="Z192" i="2"/>
  <c r="Z194" i="2" s="1"/>
  <c r="Y227" i="2"/>
  <c r="Y287" i="2"/>
  <c r="Z312" i="2"/>
  <c r="Z322" i="2"/>
  <c r="Z342" i="2"/>
  <c r="Y356" i="2"/>
  <c r="Z377" i="2"/>
  <c r="Z414" i="2"/>
  <c r="Y425" i="2"/>
  <c r="Z481" i="2"/>
  <c r="Z491" i="2"/>
  <c r="Z503" i="2"/>
  <c r="Q546" i="2"/>
  <c r="Z22" i="2"/>
  <c r="Z23" i="2" s="1"/>
  <c r="BP48" i="2"/>
  <c r="Z57" i="2"/>
  <c r="BN69" i="2"/>
  <c r="Y72" i="2"/>
  <c r="BN79" i="2"/>
  <c r="Z90" i="2"/>
  <c r="Z116" i="2"/>
  <c r="Z126" i="2"/>
  <c r="Y140" i="2"/>
  <c r="Z174" i="2"/>
  <c r="Z197" i="2"/>
  <c r="Z199" i="2" s="1"/>
  <c r="Z207" i="2"/>
  <c r="Z217" i="2"/>
  <c r="Z238" i="2"/>
  <c r="BP252" i="2"/>
  <c r="BP263" i="2"/>
  <c r="BP294" i="2"/>
  <c r="BP319" i="2"/>
  <c r="BN360" i="2"/>
  <c r="BN372" i="2"/>
  <c r="Z382" i="2"/>
  <c r="Z383" i="2" s="1"/>
  <c r="BN419" i="2"/>
  <c r="Y430" i="2"/>
  <c r="Z440" i="2"/>
  <c r="BP458" i="2"/>
  <c r="BN466" i="2"/>
  <c r="BN486" i="2"/>
  <c r="Z496" i="2"/>
  <c r="Z497" i="2" s="1"/>
  <c r="BN508" i="2"/>
  <c r="BN511" i="2"/>
  <c r="Z533" i="2"/>
  <c r="Z534" i="2" s="1"/>
  <c r="R546" i="2"/>
  <c r="BN312" i="2"/>
  <c r="BN377" i="2"/>
  <c r="BN414" i="2"/>
  <c r="BN481" i="2"/>
  <c r="BN491" i="2"/>
  <c r="BN57" i="2"/>
  <c r="BP69" i="2"/>
  <c r="Z77" i="2"/>
  <c r="BN90" i="2"/>
  <c r="Y93" i="2"/>
  <c r="Z103" i="2"/>
  <c r="BN116" i="2"/>
  <c r="BN126" i="2"/>
  <c r="Z137" i="2"/>
  <c r="Y150" i="2"/>
  <c r="BN174" i="2"/>
  <c r="BN197" i="2"/>
  <c r="BN207" i="2"/>
  <c r="BN217" i="2"/>
  <c r="Y228" i="2"/>
  <c r="BN238" i="2"/>
  <c r="BN261" i="2"/>
  <c r="BN272" i="2"/>
  <c r="BN278" i="2"/>
  <c r="Z289" i="2"/>
  <c r="Z290" i="2" s="1"/>
  <c r="Y295" i="2"/>
  <c r="Z315" i="2"/>
  <c r="BN327" i="2"/>
  <c r="BN347" i="2"/>
  <c r="Y350" i="2"/>
  <c r="Z358" i="2"/>
  <c r="BP360" i="2"/>
  <c r="Z370" i="2"/>
  <c r="BN382" i="2"/>
  <c r="Z393" i="2"/>
  <c r="Z417" i="2"/>
  <c r="Z427" i="2"/>
  <c r="BN440" i="2"/>
  <c r="Z464" i="2"/>
  <c r="Z474" i="2"/>
  <c r="Z484" i="2"/>
  <c r="BN496" i="2"/>
  <c r="BP508" i="2"/>
  <c r="Y522" i="2"/>
  <c r="BN533" i="2"/>
  <c r="B546" i="2"/>
  <c r="BP22" i="2"/>
  <c r="Z30" i="2"/>
  <c r="Z55" i="2"/>
  <c r="Z65" i="2"/>
  <c r="BN77" i="2"/>
  <c r="BP90" i="2"/>
  <c r="BN103" i="2"/>
  <c r="Z124" i="2"/>
  <c r="Z147" i="2"/>
  <c r="Z149" i="2" s="1"/>
  <c r="Y161" i="2"/>
  <c r="Z172" i="2"/>
  <c r="Z182" i="2"/>
  <c r="Z205" i="2"/>
  <c r="Z225" i="2"/>
  <c r="Z227" i="2" s="1"/>
  <c r="Z236" i="2"/>
  <c r="Z270" i="2"/>
  <c r="BP278" i="2"/>
  <c r="BN289" i="2"/>
  <c r="BN315" i="2"/>
  <c r="Z340" i="2"/>
  <c r="BP347" i="2"/>
  <c r="BN358" i="2"/>
  <c r="Y361" i="2"/>
  <c r="BN370" i="2"/>
  <c r="BN393" i="2"/>
  <c r="Z403" i="2"/>
  <c r="BN417" i="2"/>
  <c r="BN427" i="2"/>
  <c r="Z438" i="2"/>
  <c r="Y453" i="2"/>
  <c r="BN464" i="2"/>
  <c r="BN474" i="2"/>
  <c r="BN484" i="2"/>
  <c r="BP496" i="2"/>
  <c r="Z509" i="2"/>
  <c r="Y512" i="2"/>
  <c r="BP533" i="2"/>
  <c r="BN44" i="2"/>
  <c r="BN137" i="2"/>
  <c r="Z35" i="2"/>
  <c r="Z36" i="2" s="1"/>
  <c r="Y50" i="2"/>
  <c r="BP62" i="2"/>
  <c r="Y94" i="2"/>
  <c r="Z153" i="2"/>
  <c r="Z154" i="2" s="1"/>
  <c r="BP169" i="2"/>
  <c r="Z187" i="2"/>
  <c r="Z188" i="2" s="1"/>
  <c r="Z231" i="2"/>
  <c r="BP243" i="2"/>
  <c r="Y256" i="2"/>
  <c r="Y323" i="2"/>
  <c r="Z408" i="2"/>
  <c r="Z409" i="2" s="1"/>
  <c r="Z420" i="2"/>
  <c r="BP446" i="2"/>
  <c r="Z467" i="2"/>
  <c r="Z504" i="2"/>
  <c r="Y523" i="2"/>
  <c r="BN124" i="2"/>
  <c r="BP137" i="2"/>
  <c r="BN147" i="2"/>
  <c r="BN172" i="2"/>
  <c r="BN182" i="2"/>
  <c r="BN205" i="2"/>
  <c r="BN225" i="2"/>
  <c r="BN236" i="2"/>
  <c r="Y239" i="2"/>
  <c r="BN270" i="2"/>
  <c r="BP289" i="2"/>
  <c r="Y302" i="2"/>
  <c r="BN340" i="2"/>
  <c r="BP358" i="2"/>
  <c r="Y383" i="2"/>
  <c r="BN403" i="2"/>
  <c r="BN438" i="2"/>
  <c r="Z492" i="2"/>
  <c r="Y497" i="2"/>
  <c r="BN509" i="2"/>
  <c r="Y534" i="2"/>
  <c r="BP84" i="2"/>
  <c r="Z58" i="2"/>
  <c r="BN504" i="2"/>
  <c r="Z525" i="2"/>
  <c r="Z528" i="2"/>
  <c r="Z44" i="2"/>
  <c r="BN55" i="2"/>
  <c r="Z91" i="2"/>
  <c r="Z28" i="2"/>
  <c r="BP30" i="2"/>
  <c r="Z63" i="2"/>
  <c r="BP65" i="2"/>
  <c r="Z96" i="2"/>
  <c r="Z122" i="2"/>
  <c r="Z132" i="2"/>
  <c r="Z133" i="2" s="1"/>
  <c r="Z170" i="2"/>
  <c r="Z203" i="2"/>
  <c r="Z213" i="2"/>
  <c r="Z234" i="2"/>
  <c r="BP270" i="2"/>
  <c r="Z285" i="2"/>
  <c r="Z286" i="2" s="1"/>
  <c r="Y290" i="2"/>
  <c r="Z299" i="2"/>
  <c r="BP340" i="2"/>
  <c r="Z354" i="2"/>
  <c r="Z355" i="2" s="1"/>
  <c r="Z423" i="2"/>
  <c r="Z520" i="2"/>
  <c r="BN91" i="2"/>
  <c r="BP187" i="2"/>
  <c r="Y240" i="2"/>
  <c r="Z305" i="2"/>
  <c r="Z306" i="2" s="1"/>
  <c r="Y331" i="2"/>
  <c r="Z359" i="2"/>
  <c r="Z371" i="2"/>
  <c r="Y384" i="2"/>
  <c r="Z394" i="2"/>
  <c r="BP408" i="2"/>
  <c r="Z418" i="2"/>
  <c r="Z428" i="2"/>
  <c r="BN457" i="2"/>
  <c r="Z465" i="2"/>
  <c r="Z475" i="2"/>
  <c r="Z485" i="2"/>
  <c r="Z515" i="2"/>
  <c r="BN525" i="2"/>
  <c r="BN528" i="2"/>
  <c r="Y535" i="2"/>
  <c r="H546" i="2"/>
  <c r="BP192" i="2"/>
  <c r="Y23" i="2"/>
  <c r="Z99" i="2"/>
  <c r="BN170" i="2"/>
  <c r="BN203" i="2"/>
  <c r="BN213" i="2"/>
  <c r="BN234" i="2"/>
  <c r="BN285" i="2"/>
  <c r="BN299" i="2"/>
  <c r="BN354" i="2"/>
  <c r="BN58" i="2"/>
  <c r="BN63" i="2"/>
  <c r="Z110" i="2"/>
  <c r="BN122" i="2"/>
  <c r="BN132" i="2"/>
  <c r="F9" i="2"/>
  <c r="Z326" i="2"/>
  <c r="Z502" i="2"/>
  <c r="Y505" i="2"/>
  <c r="BN28" i="2"/>
  <c r="BN96" i="2"/>
  <c r="Z517" i="2" l="1"/>
  <c r="Z118" i="2"/>
  <c r="Z350" i="2"/>
  <c r="Z139" i="2"/>
  <c r="Z244" i="2"/>
  <c r="Z144" i="2"/>
  <c r="Z435" i="2"/>
  <c r="Z331" i="2"/>
  <c r="Z301" i="2"/>
  <c r="Z344" i="2"/>
  <c r="Z274" i="2"/>
  <c r="Z160" i="2"/>
  <c r="Z266" i="2"/>
  <c r="Z442" i="2"/>
  <c r="Z378" i="2"/>
  <c r="Z256" i="2"/>
  <c r="Z72" i="2"/>
  <c r="Z32" i="2"/>
  <c r="Z316" i="2"/>
  <c r="Z81" i="2"/>
  <c r="Z476" i="2"/>
  <c r="Z184" i="2"/>
  <c r="Z361" i="2"/>
  <c r="Z493" i="2"/>
  <c r="Z323" i="2"/>
  <c r="Z86" i="2"/>
  <c r="Z66" i="2"/>
  <c r="Z424" i="2"/>
  <c r="Z529" i="2"/>
  <c r="Z93" i="2"/>
  <c r="Z522" i="2"/>
  <c r="Z239" i="2"/>
  <c r="Z429" i="2"/>
  <c r="Z512" i="2"/>
  <c r="Z505" i="2"/>
  <c r="BO53" i="2" l="1"/>
  <c r="BM53" i="2"/>
  <c r="Y53" i="2"/>
  <c r="BP53" i="2" l="1"/>
  <c r="Z53" i="2"/>
  <c r="BN53" i="2"/>
  <c r="BO367" i="2" l="1"/>
  <c r="Y367" i="2"/>
  <c r="BM367" i="2"/>
  <c r="BP367" i="2" l="1"/>
  <c r="Z367" i="2"/>
  <c r="BN367" i="2"/>
  <c r="BM369" i="2" l="1"/>
  <c r="BO369" i="2"/>
  <c r="Y369" i="2"/>
  <c r="BO54" i="2" l="1"/>
  <c r="Y54" i="2"/>
  <c r="BM54" i="2"/>
  <c r="X60" i="2"/>
  <c r="X59" i="2"/>
  <c r="BP369" i="2"/>
  <c r="Z369" i="2"/>
  <c r="BN369" i="2"/>
  <c r="BP54" i="2" l="1"/>
  <c r="Z54" i="2"/>
  <c r="Z59" i="2" s="1"/>
  <c r="BN54" i="2"/>
  <c r="Y60" i="2"/>
  <c r="D546" i="2"/>
  <c r="Y59" i="2"/>
  <c r="BO216" i="2" l="1"/>
  <c r="Y216" i="2"/>
  <c r="BM216" i="2"/>
  <c r="BM221" i="2"/>
  <c r="BO221" i="2"/>
  <c r="Y221" i="2"/>
  <c r="Z216" i="2" l="1"/>
  <c r="BP216" i="2"/>
  <c r="BN216" i="2"/>
  <c r="BP221" i="2"/>
  <c r="BN221" i="2"/>
  <c r="Z221" i="2"/>
  <c r="X373" i="2" l="1"/>
  <c r="BM366" i="2"/>
  <c r="X374" i="2"/>
  <c r="BO366" i="2"/>
  <c r="Y366" i="2"/>
  <c r="BN366" i="2" l="1"/>
  <c r="Y374" i="2"/>
  <c r="Y373" i="2"/>
  <c r="Z366" i="2"/>
  <c r="Z373" i="2" s="1"/>
  <c r="BP366" i="2"/>
  <c r="BO459" i="2" l="1"/>
  <c r="Y459" i="2"/>
  <c r="BM459" i="2"/>
  <c r="BP459" i="2" l="1"/>
  <c r="BN459" i="2"/>
  <c r="Z459" i="2"/>
  <c r="X395" i="2"/>
  <c r="BM392" i="2"/>
  <c r="BO392" i="2"/>
  <c r="Y392" i="2"/>
  <c r="BO175" i="2" l="1"/>
  <c r="Y175" i="2"/>
  <c r="BM175" i="2"/>
  <c r="BO479" i="2"/>
  <c r="Y479" i="2"/>
  <c r="BM479" i="2"/>
  <c r="X488" i="2"/>
  <c r="BM480" i="2"/>
  <c r="X487" i="2"/>
  <c r="BO480" i="2"/>
  <c r="Y480" i="2"/>
  <c r="X178" i="2"/>
  <c r="BM171" i="2"/>
  <c r="BO171" i="2"/>
  <c r="Y171" i="2"/>
  <c r="X211" i="2"/>
  <c r="BO202" i="2"/>
  <c r="Y202" i="2"/>
  <c r="X210" i="2"/>
  <c r="BM202" i="2"/>
  <c r="BM335" i="2"/>
  <c r="BO335" i="2"/>
  <c r="Y335" i="2"/>
  <c r="BM334" i="2"/>
  <c r="BO334" i="2"/>
  <c r="Y334" i="2"/>
  <c r="X388" i="2"/>
  <c r="BO386" i="2"/>
  <c r="Y386" i="2"/>
  <c r="X387" i="2"/>
  <c r="BM386" i="2"/>
  <c r="X337" i="2"/>
  <c r="BM336" i="2"/>
  <c r="X338" i="2"/>
  <c r="BO336" i="2"/>
  <c r="Y336" i="2"/>
  <c r="BO219" i="2"/>
  <c r="Y219" i="2"/>
  <c r="BM219" i="2"/>
  <c r="BM101" i="2"/>
  <c r="BO101" i="2"/>
  <c r="Y101" i="2"/>
  <c r="BO98" i="2"/>
  <c r="Y98" i="2"/>
  <c r="X104" i="2"/>
  <c r="BM98" i="2"/>
  <c r="BO404" i="2"/>
  <c r="Y404" i="2"/>
  <c r="BM404" i="2"/>
  <c r="X406" i="2"/>
  <c r="BO402" i="2"/>
  <c r="Y402" i="2"/>
  <c r="W546" i="2" s="1"/>
  <c r="X405" i="2"/>
  <c r="BM402" i="2"/>
  <c r="X129" i="2"/>
  <c r="BO121" i="2"/>
  <c r="Y121" i="2"/>
  <c r="X128" i="2"/>
  <c r="BM121" i="2"/>
  <c r="BM461" i="2"/>
  <c r="BO461" i="2"/>
  <c r="Y461" i="2"/>
  <c r="X470" i="2"/>
  <c r="X46" i="2"/>
  <c r="X45" i="2"/>
  <c r="BM41" i="2"/>
  <c r="BO41" i="2"/>
  <c r="Y41" i="2"/>
  <c r="BP392" i="2"/>
  <c r="BN392" i="2"/>
  <c r="Z392" i="2"/>
  <c r="Z395" i="2" s="1"/>
  <c r="Y396" i="2"/>
  <c r="Y395" i="2"/>
  <c r="X112" i="2"/>
  <c r="BM108" i="2"/>
  <c r="X113" i="2"/>
  <c r="BO108" i="2"/>
  <c r="Y108" i="2"/>
  <c r="BM280" i="2"/>
  <c r="BO280" i="2"/>
  <c r="Y280" i="2"/>
  <c r="BO279" i="2"/>
  <c r="Y279" i="2"/>
  <c r="X281" i="2"/>
  <c r="BM279" i="2"/>
  <c r="BO215" i="2"/>
  <c r="Y215" i="2"/>
  <c r="X222" i="2"/>
  <c r="BM215" i="2"/>
  <c r="X540" i="2" l="1"/>
  <c r="BP175" i="2"/>
  <c r="Z175" i="2"/>
  <c r="BN175" i="2"/>
  <c r="Z479" i="2"/>
  <c r="BP479" i="2"/>
  <c r="BN479" i="2"/>
  <c r="BP480" i="2"/>
  <c r="BN480" i="2"/>
  <c r="Y488" i="2"/>
  <c r="Y487" i="2"/>
  <c r="Z480" i="2"/>
  <c r="BP171" i="2"/>
  <c r="Y179" i="2"/>
  <c r="I546" i="2"/>
  <c r="BN171" i="2"/>
  <c r="Z171" i="2"/>
  <c r="Z178" i="2" s="1"/>
  <c r="Y178" i="2"/>
  <c r="BN202" i="2"/>
  <c r="BP202" i="2"/>
  <c r="Z202" i="2"/>
  <c r="Z210" i="2" s="1"/>
  <c r="Y211" i="2"/>
  <c r="Y210" i="2"/>
  <c r="BP335" i="2"/>
  <c r="BN335" i="2"/>
  <c r="Z335" i="2"/>
  <c r="BP334" i="2"/>
  <c r="Z334" i="2"/>
  <c r="BN334" i="2"/>
  <c r="Y388" i="2"/>
  <c r="Z386" i="2"/>
  <c r="Z387" i="2" s="1"/>
  <c r="BP386" i="2"/>
  <c r="BN386" i="2"/>
  <c r="Y387" i="2"/>
  <c r="V546" i="2"/>
  <c r="Z336" i="2"/>
  <c r="Z337" i="2" s="1"/>
  <c r="BN336" i="2"/>
  <c r="Y338" i="2"/>
  <c r="BP336" i="2"/>
  <c r="T546" i="2"/>
  <c r="Y337" i="2"/>
  <c r="Z219" i="2"/>
  <c r="BN219" i="2"/>
  <c r="BP219" i="2"/>
  <c r="BO218" i="2"/>
  <c r="X538" i="2" s="1"/>
  <c r="Y218" i="2"/>
  <c r="J546" i="2" s="1"/>
  <c r="BM218" i="2"/>
  <c r="X537" i="2" s="1"/>
  <c r="Z101" i="2"/>
  <c r="BN101" i="2"/>
  <c r="BP101" i="2"/>
  <c r="BP98" i="2"/>
  <c r="E546" i="2"/>
  <c r="BN98" i="2"/>
  <c r="Y104" i="2"/>
  <c r="Z98" i="2"/>
  <c r="Y105" i="2"/>
  <c r="Z404" i="2"/>
  <c r="BN404" i="2"/>
  <c r="BP404" i="2"/>
  <c r="Y406" i="2"/>
  <c r="Z402" i="2"/>
  <c r="Z405" i="2" s="1"/>
  <c r="BP402" i="2"/>
  <c r="BN402" i="2"/>
  <c r="Y405" i="2"/>
  <c r="BP121" i="2"/>
  <c r="BN121" i="2"/>
  <c r="Y129" i="2"/>
  <c r="Z121" i="2"/>
  <c r="Z128" i="2" s="1"/>
  <c r="Y128" i="2"/>
  <c r="BN461" i="2"/>
  <c r="BP461" i="2"/>
  <c r="Z461" i="2"/>
  <c r="Z470" i="2" s="1"/>
  <c r="Y471" i="2"/>
  <c r="AB546" i="2"/>
  <c r="Y470" i="2"/>
  <c r="X536" i="2"/>
  <c r="BP41" i="2"/>
  <c r="BN41" i="2"/>
  <c r="C546" i="2"/>
  <c r="Y45" i="2"/>
  <c r="Z41" i="2"/>
  <c r="Z45" i="2" s="1"/>
  <c r="Y46" i="2"/>
  <c r="Y113" i="2"/>
  <c r="Z108" i="2"/>
  <c r="Z112" i="2" s="1"/>
  <c r="BN108" i="2"/>
  <c r="BP108" i="2"/>
  <c r="Y112" i="2"/>
  <c r="F546" i="2"/>
  <c r="BP280" i="2"/>
  <c r="Z280" i="2"/>
  <c r="BN280" i="2"/>
  <c r="BP279" i="2"/>
  <c r="Y282" i="2"/>
  <c r="Z279" i="2"/>
  <c r="Z281" i="2" s="1"/>
  <c r="BN279" i="2"/>
  <c r="O546" i="2"/>
  <c r="Y281" i="2"/>
  <c r="BP215" i="2"/>
  <c r="Z215" i="2"/>
  <c r="Y223" i="2"/>
  <c r="Y222" i="2"/>
  <c r="BN215" i="2"/>
  <c r="Z487" i="2" l="1"/>
  <c r="X539" i="2"/>
  <c r="BP218" i="2"/>
  <c r="Y538" i="2" s="1"/>
  <c r="BN218" i="2"/>
  <c r="Z218" i="2"/>
  <c r="Z222" i="2" s="1"/>
  <c r="Z104" i="2"/>
  <c r="Y540" i="2"/>
  <c r="Y537" i="2"/>
  <c r="Y536" i="2"/>
  <c r="Z541" i="2" l="1"/>
  <c r="Y539" i="2"/>
</calcChain>
</file>

<file path=xl/sharedStrings.xml><?xml version="1.0" encoding="utf-8"?>
<sst xmlns="http://schemas.openxmlformats.org/spreadsheetml/2006/main" count="3992" uniqueCount="845">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</sst>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7"/>
  <sheetViews>
    <sheetView showGridLines="0" tabSelected="1" zoomScale="85" zoomScaleNormal="85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33" t="s">
        <v>26</v>
      </c>
      <c r="E1" s="933"/>
      <c r="F1" s="933"/>
      <c r="G1" s="14" t="s">
        <v>66</v>
      </c>
      <c r="H1" s="933" t="s">
        <v>46</v>
      </c>
      <c r="I1" s="933"/>
      <c r="J1" s="933"/>
      <c r="K1" s="933"/>
      <c r="L1" s="933"/>
      <c r="M1" s="933"/>
      <c r="N1" s="933"/>
      <c r="O1" s="933"/>
      <c r="P1" s="933"/>
      <c r="Q1" s="933"/>
      <c r="R1" s="934" t="s">
        <v>67</v>
      </c>
      <c r="S1" s="935"/>
      <c r="T1" s="9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36"/>
      <c r="R2" s="936"/>
      <c r="S2" s="936"/>
      <c r="T2" s="936"/>
      <c r="U2" s="936"/>
      <c r="V2" s="936"/>
      <c r="W2" s="9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36"/>
      <c r="Q3" s="936"/>
      <c r="R3" s="936"/>
      <c r="S3" s="936"/>
      <c r="T3" s="936"/>
      <c r="U3" s="936"/>
      <c r="V3" s="936"/>
      <c r="W3" s="9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15" t="s">
        <v>8</v>
      </c>
      <c r="B5" s="915"/>
      <c r="C5" s="915"/>
      <c r="D5" s="937"/>
      <c r="E5" s="937"/>
      <c r="F5" s="938" t="s">
        <v>14</v>
      </c>
      <c r="G5" s="938"/>
      <c r="H5" s="937"/>
      <c r="I5" s="937"/>
      <c r="J5" s="937"/>
      <c r="K5" s="937"/>
      <c r="L5" s="937"/>
      <c r="M5" s="937"/>
      <c r="N5" s="72"/>
      <c r="P5" s="27" t="s">
        <v>4</v>
      </c>
      <c r="Q5" s="939"/>
      <c r="R5" s="939"/>
      <c r="T5" s="940" t="s">
        <v>3</v>
      </c>
      <c r="U5" s="941"/>
      <c r="V5" s="942" t="s">
        <v>816</v>
      </c>
      <c r="W5" s="943"/>
      <c r="AB5" s="59"/>
      <c r="AC5" s="59"/>
      <c r="AD5" s="59"/>
      <c r="AE5" s="59"/>
    </row>
    <row r="6" spans="1:32" s="17" customFormat="1" ht="24" customHeight="1" x14ac:dyDescent="0.2">
      <c r="A6" s="915" t="s">
        <v>1</v>
      </c>
      <c r="B6" s="915"/>
      <c r="C6" s="915"/>
      <c r="D6" s="916" t="s">
        <v>821</v>
      </c>
      <c r="E6" s="916"/>
      <c r="F6" s="916"/>
      <c r="G6" s="916"/>
      <c r="H6" s="916"/>
      <c r="I6" s="916"/>
      <c r="J6" s="916"/>
      <c r="K6" s="916"/>
      <c r="L6" s="916"/>
      <c r="M6" s="916"/>
      <c r="N6" s="73"/>
      <c r="P6" s="27" t="s">
        <v>27</v>
      </c>
      <c r="Q6" s="917" t="str">
        <f>IF(Q5=0," ",CHOOSE(WEEKDAY(Q5,2),"Понедельник","Вторник","Среда","Четверг","Пятница","Суббота","Воскресенье"))</f>
        <v xml:space="preserve"> </v>
      </c>
      <c r="R6" s="917"/>
      <c r="T6" s="918" t="s">
        <v>5</v>
      </c>
      <c r="U6" s="919"/>
      <c r="V6" s="920" t="s">
        <v>69</v>
      </c>
      <c r="W6" s="92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26" t="str">
        <f>IFERROR(VLOOKUP(DeliveryAddress,Table,3,0),1)</f>
        <v>2</v>
      </c>
      <c r="E7" s="927"/>
      <c r="F7" s="927"/>
      <c r="G7" s="927"/>
      <c r="H7" s="927"/>
      <c r="I7" s="927"/>
      <c r="J7" s="927"/>
      <c r="K7" s="927"/>
      <c r="L7" s="927"/>
      <c r="M7" s="928"/>
      <c r="N7" s="74"/>
      <c r="P7" s="29"/>
      <c r="Q7" s="48"/>
      <c r="R7" s="48"/>
      <c r="T7" s="918"/>
      <c r="U7" s="919"/>
      <c r="V7" s="922"/>
      <c r="W7" s="923"/>
      <c r="AB7" s="59"/>
      <c r="AC7" s="59"/>
      <c r="AD7" s="59"/>
      <c r="AE7" s="59"/>
    </row>
    <row r="8" spans="1:32" s="17" customFormat="1" ht="25.5" customHeight="1" x14ac:dyDescent="0.2">
      <c r="A8" s="929" t="s">
        <v>57</v>
      </c>
      <c r="B8" s="929"/>
      <c r="C8" s="929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75"/>
      <c r="P8" s="27" t="s">
        <v>11</v>
      </c>
      <c r="Q8" s="913"/>
      <c r="R8" s="913"/>
      <c r="T8" s="918"/>
      <c r="U8" s="919"/>
      <c r="V8" s="922"/>
      <c r="W8" s="923"/>
      <c r="AB8" s="59"/>
      <c r="AC8" s="59"/>
      <c r="AD8" s="59"/>
      <c r="AE8" s="59"/>
    </row>
    <row r="9" spans="1:32" s="17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5"/>
      <c r="C9" s="905"/>
      <c r="D9" s="906" t="s">
        <v>45</v>
      </c>
      <c r="E9" s="907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5"/>
      <c r="H9" s="931" t="str">
        <f>IF(AND($A$9="Тип доверенности/получателя при получении в адресе перегруза:",$D$9="Разовая доверенность"),"Введите ФИО","")</f>
        <v/>
      </c>
      <c r="I9" s="931"/>
      <c r="J9" s="9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31"/>
      <c r="L9" s="931"/>
      <c r="M9" s="931"/>
      <c r="N9" s="70"/>
      <c r="P9" s="31" t="s">
        <v>15</v>
      </c>
      <c r="Q9" s="932">
        <v>45811</v>
      </c>
      <c r="R9" s="932"/>
      <c r="T9" s="918"/>
      <c r="U9" s="919"/>
      <c r="V9" s="924"/>
      <c r="W9" s="9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5"/>
      <c r="C10" s="905"/>
      <c r="D10" s="906"/>
      <c r="E10" s="907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5"/>
      <c r="H10" s="908" t="str">
        <f>IFERROR(VLOOKUP($D$10,Proxy,2,FALSE),"")</f>
        <v/>
      </c>
      <c r="I10" s="908"/>
      <c r="J10" s="908"/>
      <c r="K10" s="908"/>
      <c r="L10" s="908"/>
      <c r="M10" s="908"/>
      <c r="N10" s="71"/>
      <c r="P10" s="31" t="s">
        <v>32</v>
      </c>
      <c r="Q10" s="909"/>
      <c r="R10" s="909"/>
      <c r="U10" s="29" t="s">
        <v>12</v>
      </c>
      <c r="V10" s="910" t="s">
        <v>70</v>
      </c>
      <c r="W10" s="9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12"/>
      <c r="R11" s="912"/>
      <c r="U11" s="29" t="s">
        <v>28</v>
      </c>
      <c r="V11" s="891" t="s">
        <v>54</v>
      </c>
      <c r="W11" s="8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90" t="s">
        <v>71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76"/>
      <c r="P12" s="27" t="s">
        <v>30</v>
      </c>
      <c r="Q12" s="913"/>
      <c r="R12" s="913"/>
      <c r="S12" s="28"/>
      <c r="T12"/>
      <c r="U12" s="29" t="s">
        <v>45</v>
      </c>
      <c r="V12" s="914"/>
      <c r="W12" s="914"/>
      <c r="X12"/>
      <c r="AB12" s="59"/>
      <c r="AC12" s="59"/>
      <c r="AD12" s="59"/>
      <c r="AE12" s="59"/>
    </row>
    <row r="13" spans="1:32" s="17" customFormat="1" ht="23.25" customHeight="1" x14ac:dyDescent="0.2">
      <c r="A13" s="890" t="s">
        <v>72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0"/>
      <c r="N13" s="76"/>
      <c r="O13" s="31"/>
      <c r="P13" s="31" t="s">
        <v>31</v>
      </c>
      <c r="Q13" s="891"/>
      <c r="R13" s="8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90" t="s">
        <v>73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92" t="s">
        <v>74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2"/>
      <c r="N15" s="77"/>
      <c r="O15"/>
      <c r="P15" s="893" t="s">
        <v>60</v>
      </c>
      <c r="Q15" s="893"/>
      <c r="R15" s="893"/>
      <c r="S15" s="893"/>
      <c r="T15" s="8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76" t="s">
        <v>58</v>
      </c>
      <c r="B17" s="876" t="s">
        <v>48</v>
      </c>
      <c r="C17" s="897" t="s">
        <v>47</v>
      </c>
      <c r="D17" s="899" t="s">
        <v>49</v>
      </c>
      <c r="E17" s="900"/>
      <c r="F17" s="876" t="s">
        <v>21</v>
      </c>
      <c r="G17" s="876" t="s">
        <v>24</v>
      </c>
      <c r="H17" s="876" t="s">
        <v>22</v>
      </c>
      <c r="I17" s="876" t="s">
        <v>23</v>
      </c>
      <c r="J17" s="876" t="s">
        <v>16</v>
      </c>
      <c r="K17" s="876" t="s">
        <v>65</v>
      </c>
      <c r="L17" s="876" t="s">
        <v>63</v>
      </c>
      <c r="M17" s="876" t="s">
        <v>2</v>
      </c>
      <c r="N17" s="876" t="s">
        <v>62</v>
      </c>
      <c r="O17" s="876" t="s">
        <v>25</v>
      </c>
      <c r="P17" s="899" t="s">
        <v>17</v>
      </c>
      <c r="Q17" s="903"/>
      <c r="R17" s="903"/>
      <c r="S17" s="903"/>
      <c r="T17" s="900"/>
      <c r="U17" s="895" t="s">
        <v>55</v>
      </c>
      <c r="V17" s="896"/>
      <c r="W17" s="876" t="s">
        <v>6</v>
      </c>
      <c r="X17" s="876" t="s">
        <v>41</v>
      </c>
      <c r="Y17" s="878" t="s">
        <v>53</v>
      </c>
      <c r="Z17" s="880" t="s">
        <v>18</v>
      </c>
      <c r="AA17" s="882" t="s">
        <v>59</v>
      </c>
      <c r="AB17" s="882" t="s">
        <v>19</v>
      </c>
      <c r="AC17" s="882" t="s">
        <v>64</v>
      </c>
      <c r="AD17" s="884" t="s">
        <v>56</v>
      </c>
      <c r="AE17" s="885"/>
      <c r="AF17" s="886"/>
      <c r="AG17" s="82"/>
      <c r="BD17" s="81" t="s">
        <v>61</v>
      </c>
    </row>
    <row r="18" spans="1:68" ht="14.25" customHeight="1" x14ac:dyDescent="0.2">
      <c r="A18" s="877"/>
      <c r="B18" s="877"/>
      <c r="C18" s="898"/>
      <c r="D18" s="901"/>
      <c r="E18" s="902"/>
      <c r="F18" s="877"/>
      <c r="G18" s="877"/>
      <c r="H18" s="877"/>
      <c r="I18" s="877"/>
      <c r="J18" s="877"/>
      <c r="K18" s="877"/>
      <c r="L18" s="877"/>
      <c r="M18" s="877"/>
      <c r="N18" s="877"/>
      <c r="O18" s="877"/>
      <c r="P18" s="901"/>
      <c r="Q18" s="904"/>
      <c r="R18" s="904"/>
      <c r="S18" s="904"/>
      <c r="T18" s="902"/>
      <c r="U18" s="83" t="s">
        <v>44</v>
      </c>
      <c r="V18" s="83" t="s">
        <v>43</v>
      </c>
      <c r="W18" s="877"/>
      <c r="X18" s="877"/>
      <c r="Y18" s="879"/>
      <c r="Z18" s="881"/>
      <c r="AA18" s="883"/>
      <c r="AB18" s="883"/>
      <c r="AC18" s="883"/>
      <c r="AD18" s="887"/>
      <c r="AE18" s="888"/>
      <c r="AF18" s="889"/>
      <c r="AG18" s="82"/>
      <c r="BD18" s="81"/>
    </row>
    <row r="19" spans="1:68" ht="27.75" customHeight="1" x14ac:dyDescent="0.2">
      <c r="A19" s="631" t="s">
        <v>75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54"/>
      <c r="AB19" s="54"/>
      <c r="AC19" s="54"/>
    </row>
    <row r="20" spans="1:68" ht="16.5" customHeight="1" x14ac:dyDescent="0.25">
      <c r="A20" s="613" t="s">
        <v>75</v>
      </c>
      <c r="B20" s="613"/>
      <c r="C20" s="613"/>
      <c r="D20" s="613"/>
      <c r="E20" s="613"/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5"/>
      <c r="AB20" s="65"/>
      <c r="AC20" s="79"/>
    </row>
    <row r="21" spans="1:68" ht="14.25" customHeight="1" x14ac:dyDescent="0.25">
      <c r="A21" s="614" t="s">
        <v>76</v>
      </c>
      <c r="B21" s="614"/>
      <c r="C21" s="614"/>
      <c r="D21" s="614"/>
      <c r="E21" s="614"/>
      <c r="F21" s="614"/>
      <c r="G21" s="614"/>
      <c r="H21" s="614"/>
      <c r="I21" s="614"/>
      <c r="J21" s="614"/>
      <c r="K21" s="614"/>
      <c r="L21" s="614"/>
      <c r="M21" s="614"/>
      <c r="N21" s="614"/>
      <c r="O21" s="614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5">
        <v>4680115886643</v>
      </c>
      <c r="E22" s="61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74" t="s">
        <v>79</v>
      </c>
      <c r="Q22" s="617"/>
      <c r="R22" s="617"/>
      <c r="S22" s="617"/>
      <c r="T22" s="61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04"/>
      <c r="B23" s="604"/>
      <c r="C23" s="604"/>
      <c r="D23" s="604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12"/>
      <c r="P23" s="609" t="s">
        <v>40</v>
      </c>
      <c r="Q23" s="610"/>
      <c r="R23" s="610"/>
      <c r="S23" s="610"/>
      <c r="T23" s="610"/>
      <c r="U23" s="610"/>
      <c r="V23" s="61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04"/>
      <c r="B24" s="604"/>
      <c r="C24" s="604"/>
      <c r="D24" s="604"/>
      <c r="E24" s="604"/>
      <c r="F24" s="604"/>
      <c r="G24" s="604"/>
      <c r="H24" s="604"/>
      <c r="I24" s="604"/>
      <c r="J24" s="604"/>
      <c r="K24" s="604"/>
      <c r="L24" s="604"/>
      <c r="M24" s="604"/>
      <c r="N24" s="604"/>
      <c r="O24" s="612"/>
      <c r="P24" s="609" t="s">
        <v>40</v>
      </c>
      <c r="Q24" s="610"/>
      <c r="R24" s="610"/>
      <c r="S24" s="610"/>
      <c r="T24" s="610"/>
      <c r="U24" s="610"/>
      <c r="V24" s="61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4" t="s">
        <v>83</v>
      </c>
      <c r="B25" s="614"/>
      <c r="C25" s="614"/>
      <c r="D25" s="614"/>
      <c r="E25" s="614"/>
      <c r="F25" s="614"/>
      <c r="G25" s="614"/>
      <c r="H25" s="614"/>
      <c r="I25" s="614"/>
      <c r="J25" s="614"/>
      <c r="K25" s="614"/>
      <c r="L25" s="614"/>
      <c r="M25" s="614"/>
      <c r="N25" s="614"/>
      <c r="O25" s="614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6"/>
      <c r="AB25" s="66"/>
      <c r="AC25" s="80"/>
    </row>
    <row r="26" spans="1:68" ht="37.5" customHeight="1" x14ac:dyDescent="0.25">
      <c r="A26" s="63" t="s">
        <v>84</v>
      </c>
      <c r="B26" s="63" t="s">
        <v>85</v>
      </c>
      <c r="C26" s="36">
        <v>4301051865</v>
      </c>
      <c r="D26" s="615">
        <v>4680115885912</v>
      </c>
      <c r="E26" s="61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81</v>
      </c>
      <c r="N26" s="38"/>
      <c r="O26" s="37">
        <v>40</v>
      </c>
      <c r="P26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7"/>
      <c r="R26" s="617"/>
      <c r="S26" s="617"/>
      <c r="T26" s="61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4301051552</v>
      </c>
      <c r="D27" s="615">
        <v>4607091388237</v>
      </c>
      <c r="E27" s="61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81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7"/>
      <c r="R27" s="617"/>
      <c r="S27" s="617"/>
      <c r="T27" s="61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15">
        <v>4680115886230</v>
      </c>
      <c r="E28" s="61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81</v>
      </c>
      <c r="N28" s="38"/>
      <c r="O28" s="37">
        <v>40</v>
      </c>
      <c r="P28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17"/>
      <c r="R28" s="617"/>
      <c r="S28" s="617"/>
      <c r="T28" s="61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15">
        <v>4680115886247</v>
      </c>
      <c r="E29" s="61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81</v>
      </c>
      <c r="N29" s="38"/>
      <c r="O29" s="37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17"/>
      <c r="R29" s="617"/>
      <c r="S29" s="617"/>
      <c r="T29" s="61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15">
        <v>4680115885905</v>
      </c>
      <c r="E30" s="61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81</v>
      </c>
      <c r="N30" s="38"/>
      <c r="O30" s="37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7"/>
      <c r="R30" s="617"/>
      <c r="S30" s="617"/>
      <c r="T30" s="61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100</v>
      </c>
      <c r="B31" s="63" t="s">
        <v>101</v>
      </c>
      <c r="C31" s="36">
        <v>4301051592</v>
      </c>
      <c r="D31" s="615">
        <v>4607091388244</v>
      </c>
      <c r="E31" s="61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81</v>
      </c>
      <c r="N31" s="38"/>
      <c r="O31" s="37">
        <v>40</v>
      </c>
      <c r="P31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7"/>
      <c r="R31" s="617"/>
      <c r="S31" s="617"/>
      <c r="T31" s="61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04"/>
      <c r="B32" s="604"/>
      <c r="C32" s="604"/>
      <c r="D32" s="604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12"/>
      <c r="P32" s="609" t="s">
        <v>40</v>
      </c>
      <c r="Q32" s="610"/>
      <c r="R32" s="610"/>
      <c r="S32" s="610"/>
      <c r="T32" s="610"/>
      <c r="U32" s="610"/>
      <c r="V32" s="61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04"/>
      <c r="B33" s="604"/>
      <c r="C33" s="604"/>
      <c r="D33" s="604"/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12"/>
      <c r="P33" s="609" t="s">
        <v>40</v>
      </c>
      <c r="Q33" s="610"/>
      <c r="R33" s="610"/>
      <c r="S33" s="610"/>
      <c r="T33" s="610"/>
      <c r="U33" s="610"/>
      <c r="V33" s="61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14" t="s">
        <v>103</v>
      </c>
      <c r="B34" s="614"/>
      <c r="C34" s="614"/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6"/>
      <c r="AB34" s="66"/>
      <c r="AC34" s="80"/>
    </row>
    <row r="35" spans="1:68" ht="27" customHeight="1" x14ac:dyDescent="0.25">
      <c r="A35" s="63" t="s">
        <v>104</v>
      </c>
      <c r="B35" s="63" t="s">
        <v>105</v>
      </c>
      <c r="C35" s="36">
        <v>4301032013</v>
      </c>
      <c r="D35" s="615">
        <v>4607091388503</v>
      </c>
      <c r="E35" s="61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108</v>
      </c>
      <c r="N35" s="38"/>
      <c r="O35" s="37">
        <v>120</v>
      </c>
      <c r="P35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7"/>
      <c r="R35" s="617"/>
      <c r="S35" s="617"/>
      <c r="T35" s="61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106</v>
      </c>
      <c r="AG35" s="78"/>
      <c r="AJ35" s="84" t="s">
        <v>45</v>
      </c>
      <c r="AK35" s="84">
        <v>0</v>
      </c>
      <c r="BB35" s="101" t="s">
        <v>107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04"/>
      <c r="B36" s="604"/>
      <c r="C36" s="604"/>
      <c r="D36" s="604"/>
      <c r="E36" s="604"/>
      <c r="F36" s="604"/>
      <c r="G36" s="604"/>
      <c r="H36" s="604"/>
      <c r="I36" s="604"/>
      <c r="J36" s="604"/>
      <c r="K36" s="604"/>
      <c r="L36" s="604"/>
      <c r="M36" s="604"/>
      <c r="N36" s="604"/>
      <c r="O36" s="612"/>
      <c r="P36" s="609" t="s">
        <v>40</v>
      </c>
      <c r="Q36" s="610"/>
      <c r="R36" s="610"/>
      <c r="S36" s="610"/>
      <c r="T36" s="610"/>
      <c r="U36" s="610"/>
      <c r="V36" s="61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04"/>
      <c r="B37" s="604"/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  <c r="O37" s="612"/>
      <c r="P37" s="609" t="s">
        <v>40</v>
      </c>
      <c r="Q37" s="610"/>
      <c r="R37" s="610"/>
      <c r="S37" s="610"/>
      <c r="T37" s="610"/>
      <c r="U37" s="610"/>
      <c r="V37" s="61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1" t="s">
        <v>109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54"/>
      <c r="AB38" s="54"/>
      <c r="AC38" s="54"/>
    </row>
    <row r="39" spans="1:68" ht="16.5" customHeight="1" x14ac:dyDescent="0.25">
      <c r="A39" s="613" t="s">
        <v>110</v>
      </c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3"/>
      <c r="W39" s="613"/>
      <c r="X39" s="613"/>
      <c r="Y39" s="613"/>
      <c r="Z39" s="613"/>
      <c r="AA39" s="65"/>
      <c r="AB39" s="65"/>
      <c r="AC39" s="79"/>
    </row>
    <row r="40" spans="1:68" ht="14.25" customHeight="1" x14ac:dyDescent="0.25">
      <c r="A40" s="614" t="s">
        <v>111</v>
      </c>
      <c r="B40" s="614"/>
      <c r="C40" s="614"/>
      <c r="D40" s="614"/>
      <c r="E40" s="614"/>
      <c r="F40" s="614"/>
      <c r="G40" s="614"/>
      <c r="H40" s="614"/>
      <c r="I40" s="614"/>
      <c r="J40" s="614"/>
      <c r="K40" s="614"/>
      <c r="L40" s="614"/>
      <c r="M40" s="614"/>
      <c r="N40" s="614"/>
      <c r="O40" s="614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6"/>
      <c r="AB40" s="66"/>
      <c r="AC40" s="80"/>
    </row>
    <row r="41" spans="1:68" ht="16.5" customHeight="1" x14ac:dyDescent="0.25">
      <c r="A41" s="63" t="s">
        <v>112</v>
      </c>
      <c r="B41" s="63" t="s">
        <v>113</v>
      </c>
      <c r="C41" s="36">
        <v>4301011380</v>
      </c>
      <c r="D41" s="615">
        <v>4607091385670</v>
      </c>
      <c r="E41" s="61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116</v>
      </c>
      <c r="L41" s="37" t="s">
        <v>45</v>
      </c>
      <c r="M41" s="38" t="s">
        <v>115</v>
      </c>
      <c r="N41" s="38"/>
      <c r="O41" s="37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7"/>
      <c r="R41" s="617"/>
      <c r="S41" s="617"/>
      <c r="T41" s="618"/>
      <c r="U41" s="39" t="s">
        <v>45</v>
      </c>
      <c r="V41" s="39" t="s">
        <v>45</v>
      </c>
      <c r="W41" s="40" t="s">
        <v>0</v>
      </c>
      <c r="X41" s="58">
        <v>1036.8</v>
      </c>
      <c r="Y41" s="55">
        <f>IFERROR(IF(X41="",0,CEILING((X41/$H41),1)*$H41),"")</f>
        <v>1036.8000000000002</v>
      </c>
      <c r="Z41" s="41">
        <f>IFERROR(IF(Y41=0,"",ROUNDUP(Y41/H41,0)*0.01898),"")</f>
        <v>1.8220800000000001</v>
      </c>
      <c r="AA41" s="68" t="s">
        <v>45</v>
      </c>
      <c r="AB41" s="69" t="s">
        <v>45</v>
      </c>
      <c r="AC41" s="102" t="s">
        <v>114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1078.5599999999997</v>
      </c>
      <c r="BN41" s="78">
        <f>IFERROR(Y41*I41/H41,"0")</f>
        <v>1078.5600000000002</v>
      </c>
      <c r="BO41" s="78">
        <f>IFERROR(1/J41*(X41/H41),"0")</f>
        <v>1.4999999999999998</v>
      </c>
      <c r="BP41" s="78">
        <f>IFERROR(1/J41*(Y41/H41),"0")</f>
        <v>1.5000000000000002</v>
      </c>
    </row>
    <row r="42" spans="1:68" ht="27" customHeight="1" x14ac:dyDescent="0.25">
      <c r="A42" s="63" t="s">
        <v>117</v>
      </c>
      <c r="B42" s="63" t="s">
        <v>118</v>
      </c>
      <c r="C42" s="36">
        <v>4301011382</v>
      </c>
      <c r="D42" s="615">
        <v>4607091385687</v>
      </c>
      <c r="E42" s="61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119</v>
      </c>
      <c r="N42" s="38"/>
      <c r="O42" s="37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7"/>
      <c r="R42" s="617"/>
      <c r="S42" s="617"/>
      <c r="T42" s="61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114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15">
        <v>4680115882539</v>
      </c>
      <c r="E43" s="61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119</v>
      </c>
      <c r="N43" s="38"/>
      <c r="O43" s="37">
        <v>50</v>
      </c>
      <c r="P43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7"/>
      <c r="R43" s="617"/>
      <c r="S43" s="617"/>
      <c r="T43" s="61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114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15">
        <v>4680115883949</v>
      </c>
      <c r="E44" s="61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115</v>
      </c>
      <c r="N44" s="38"/>
      <c r="O44" s="37">
        <v>50</v>
      </c>
      <c r="P44" s="8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17"/>
      <c r="R44" s="617"/>
      <c r="S44" s="617"/>
      <c r="T44" s="61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04"/>
      <c r="B45" s="604"/>
      <c r="C45" s="604"/>
      <c r="D45" s="604"/>
      <c r="E45" s="604"/>
      <c r="F45" s="604"/>
      <c r="G45" s="604"/>
      <c r="H45" s="604"/>
      <c r="I45" s="604"/>
      <c r="J45" s="604"/>
      <c r="K45" s="604"/>
      <c r="L45" s="604"/>
      <c r="M45" s="604"/>
      <c r="N45" s="604"/>
      <c r="O45" s="612"/>
      <c r="P45" s="609" t="s">
        <v>40</v>
      </c>
      <c r="Q45" s="610"/>
      <c r="R45" s="610"/>
      <c r="S45" s="610"/>
      <c r="T45" s="610"/>
      <c r="U45" s="610"/>
      <c r="V45" s="611"/>
      <c r="W45" s="42" t="s">
        <v>39</v>
      </c>
      <c r="X45" s="43">
        <f>IFERROR(X41/H41,"0")+IFERROR(X42/H42,"0")+IFERROR(X43/H43,"0")+IFERROR(X44/H44,"0")</f>
        <v>95.999999999999986</v>
      </c>
      <c r="Y45" s="43">
        <f>IFERROR(Y41/H41,"0")+IFERROR(Y42/H42,"0")+IFERROR(Y43/H43,"0")+IFERROR(Y44/H44,"0")</f>
        <v>96.000000000000014</v>
      </c>
      <c r="Z45" s="43">
        <f>IFERROR(IF(Z41="",0,Z41),"0")+IFERROR(IF(Z42="",0,Z42),"0")+IFERROR(IF(Z43="",0,Z43),"0")+IFERROR(IF(Z44="",0,Z44),"0")</f>
        <v>1.8220800000000001</v>
      </c>
      <c r="AA45" s="67"/>
      <c r="AB45" s="67"/>
      <c r="AC45" s="67"/>
    </row>
    <row r="46" spans="1:68" x14ac:dyDescent="0.2">
      <c r="A46" s="604"/>
      <c r="B46" s="604"/>
      <c r="C46" s="604"/>
      <c r="D46" s="604"/>
      <c r="E46" s="604"/>
      <c r="F46" s="604"/>
      <c r="G46" s="604"/>
      <c r="H46" s="604"/>
      <c r="I46" s="604"/>
      <c r="J46" s="604"/>
      <c r="K46" s="604"/>
      <c r="L46" s="604"/>
      <c r="M46" s="604"/>
      <c r="N46" s="604"/>
      <c r="O46" s="612"/>
      <c r="P46" s="609" t="s">
        <v>40</v>
      </c>
      <c r="Q46" s="610"/>
      <c r="R46" s="610"/>
      <c r="S46" s="610"/>
      <c r="T46" s="610"/>
      <c r="U46" s="610"/>
      <c r="V46" s="611"/>
      <c r="W46" s="42" t="s">
        <v>0</v>
      </c>
      <c r="X46" s="43">
        <f>IFERROR(SUM(X41:X44),"0")</f>
        <v>1036.8</v>
      </c>
      <c r="Y46" s="43">
        <f>IFERROR(SUM(Y41:Y44),"0")</f>
        <v>1036.8000000000002</v>
      </c>
      <c r="Z46" s="42"/>
      <c r="AA46" s="67"/>
      <c r="AB46" s="67"/>
      <c r="AC46" s="67"/>
    </row>
    <row r="47" spans="1:68" ht="14.25" customHeight="1" x14ac:dyDescent="0.25">
      <c r="A47" s="614" t="s">
        <v>83</v>
      </c>
      <c r="B47" s="614"/>
      <c r="C47" s="614"/>
      <c r="D47" s="614"/>
      <c r="E47" s="614"/>
      <c r="F47" s="614"/>
      <c r="G47" s="614"/>
      <c r="H47" s="614"/>
      <c r="I47" s="614"/>
      <c r="J47" s="614"/>
      <c r="K47" s="614"/>
      <c r="L47" s="614"/>
      <c r="M47" s="614"/>
      <c r="N47" s="614"/>
      <c r="O47" s="614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15">
        <v>4680115884915</v>
      </c>
      <c r="E48" s="61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87</v>
      </c>
      <c r="L48" s="37" t="s">
        <v>45</v>
      </c>
      <c r="M48" s="38" t="s">
        <v>119</v>
      </c>
      <c r="N48" s="38"/>
      <c r="O48" s="37">
        <v>40</v>
      </c>
      <c r="P48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17"/>
      <c r="R48" s="617"/>
      <c r="S48" s="617"/>
      <c r="T48" s="61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04"/>
      <c r="B49" s="604"/>
      <c r="C49" s="604"/>
      <c r="D49" s="604"/>
      <c r="E49" s="604"/>
      <c r="F49" s="604"/>
      <c r="G49" s="604"/>
      <c r="H49" s="604"/>
      <c r="I49" s="604"/>
      <c r="J49" s="604"/>
      <c r="K49" s="604"/>
      <c r="L49" s="604"/>
      <c r="M49" s="604"/>
      <c r="N49" s="604"/>
      <c r="O49" s="612"/>
      <c r="P49" s="609" t="s">
        <v>40</v>
      </c>
      <c r="Q49" s="610"/>
      <c r="R49" s="610"/>
      <c r="S49" s="610"/>
      <c r="T49" s="610"/>
      <c r="U49" s="610"/>
      <c r="V49" s="61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04"/>
      <c r="B50" s="604"/>
      <c r="C50" s="604"/>
      <c r="D50" s="604"/>
      <c r="E50" s="604"/>
      <c r="F50" s="604"/>
      <c r="G50" s="604"/>
      <c r="H50" s="604"/>
      <c r="I50" s="604"/>
      <c r="J50" s="604"/>
      <c r="K50" s="604"/>
      <c r="L50" s="604"/>
      <c r="M50" s="604"/>
      <c r="N50" s="604"/>
      <c r="O50" s="612"/>
      <c r="P50" s="609" t="s">
        <v>40</v>
      </c>
      <c r="Q50" s="610"/>
      <c r="R50" s="610"/>
      <c r="S50" s="610"/>
      <c r="T50" s="610"/>
      <c r="U50" s="610"/>
      <c r="V50" s="61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13" t="s">
        <v>129</v>
      </c>
      <c r="B51" s="613"/>
      <c r="C51" s="613"/>
      <c r="D51" s="613"/>
      <c r="E51" s="613"/>
      <c r="F51" s="613"/>
      <c r="G51" s="613"/>
      <c r="H51" s="613"/>
      <c r="I51" s="613"/>
      <c r="J51" s="613"/>
      <c r="K51" s="613"/>
      <c r="L51" s="613"/>
      <c r="M51" s="613"/>
      <c r="N51" s="613"/>
      <c r="O51" s="613"/>
      <c r="P51" s="613"/>
      <c r="Q51" s="613"/>
      <c r="R51" s="613"/>
      <c r="S51" s="613"/>
      <c r="T51" s="613"/>
      <c r="U51" s="613"/>
      <c r="V51" s="613"/>
      <c r="W51" s="613"/>
      <c r="X51" s="613"/>
      <c r="Y51" s="613"/>
      <c r="Z51" s="613"/>
      <c r="AA51" s="65"/>
      <c r="AB51" s="65"/>
      <c r="AC51" s="79"/>
    </row>
    <row r="52" spans="1:68" ht="14.25" customHeight="1" x14ac:dyDescent="0.25">
      <c r="A52" s="614" t="s">
        <v>111</v>
      </c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  <c r="M52" s="614"/>
      <c r="N52" s="614"/>
      <c r="O52" s="614"/>
      <c r="P52" s="614"/>
      <c r="Q52" s="614"/>
      <c r="R52" s="614"/>
      <c r="S52" s="614"/>
      <c r="T52" s="614"/>
      <c r="U52" s="614"/>
      <c r="V52" s="614"/>
      <c r="W52" s="614"/>
      <c r="X52" s="614"/>
      <c r="Y52" s="614"/>
      <c r="Z52" s="614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15">
        <v>4680115885882</v>
      </c>
      <c r="E53" s="61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116</v>
      </c>
      <c r="L53" s="37" t="s">
        <v>45</v>
      </c>
      <c r="M53" s="38" t="s">
        <v>119</v>
      </c>
      <c r="N53" s="38"/>
      <c r="O53" s="37">
        <v>50</v>
      </c>
      <c r="P53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17"/>
      <c r="R53" s="617"/>
      <c r="S53" s="617"/>
      <c r="T53" s="618"/>
      <c r="U53" s="39" t="s">
        <v>45</v>
      </c>
      <c r="V53" s="39" t="s">
        <v>45</v>
      </c>
      <c r="W53" s="40" t="s">
        <v>0</v>
      </c>
      <c r="X53" s="58">
        <v>358.4</v>
      </c>
      <c r="Y53" s="55">
        <f t="shared" ref="Y53:Y58" si="6">IFERROR(IF(X53="",0,CEILING((X53/$H53),1)*$H53),"")</f>
        <v>358.4</v>
      </c>
      <c r="Z53" s="41">
        <f>IFERROR(IF(Y53=0,"",ROUNDUP(Y53/H53,0)*0.01898),"")</f>
        <v>0.60736000000000001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372.32</v>
      </c>
      <c r="BN53" s="78">
        <f t="shared" ref="BN53:BN58" si="8">IFERROR(Y53*I53/H53,"0")</f>
        <v>372.32</v>
      </c>
      <c r="BO53" s="78">
        <f t="shared" ref="BO53:BO58" si="9">IFERROR(1/J53*(X53/H53),"0")</f>
        <v>0.5</v>
      </c>
      <c r="BP53" s="78">
        <f t="shared" ref="BP53:BP58" si="10">IFERROR(1/J53*(Y53/H53),"0")</f>
        <v>0.5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15">
        <v>4680115881426</v>
      </c>
      <c r="E54" s="61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116</v>
      </c>
      <c r="L54" s="37" t="s">
        <v>45</v>
      </c>
      <c r="M54" s="38" t="s">
        <v>115</v>
      </c>
      <c r="N54" s="38"/>
      <c r="O54" s="37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17"/>
      <c r="R54" s="617"/>
      <c r="S54" s="617"/>
      <c r="T54" s="618"/>
      <c r="U54" s="39" t="s">
        <v>45</v>
      </c>
      <c r="V54" s="39" t="s">
        <v>45</v>
      </c>
      <c r="W54" s="40" t="s">
        <v>0</v>
      </c>
      <c r="X54" s="58">
        <v>691.2</v>
      </c>
      <c r="Y54" s="55">
        <f t="shared" si="6"/>
        <v>691.2</v>
      </c>
      <c r="Z54" s="41">
        <f>IFERROR(IF(Y54=0,"",ROUNDUP(Y54/H54,0)*0.01898),"")</f>
        <v>1.21472</v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719.04</v>
      </c>
      <c r="BN54" s="78">
        <f t="shared" si="8"/>
        <v>719.04</v>
      </c>
      <c r="BO54" s="78">
        <f t="shared" si="9"/>
        <v>1</v>
      </c>
      <c r="BP54" s="78">
        <f t="shared" si="10"/>
        <v>1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15">
        <v>4680115880283</v>
      </c>
      <c r="E55" s="61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115</v>
      </c>
      <c r="N55" s="38"/>
      <c r="O55" s="37">
        <v>45</v>
      </c>
      <c r="P55" s="8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17"/>
      <c r="R55" s="617"/>
      <c r="S55" s="617"/>
      <c r="T55" s="61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15">
        <v>4680115881525</v>
      </c>
      <c r="E56" s="61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115</v>
      </c>
      <c r="N56" s="38"/>
      <c r="O56" s="37">
        <v>50</v>
      </c>
      <c r="P56" s="8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17"/>
      <c r="R56" s="617"/>
      <c r="S56" s="617"/>
      <c r="T56" s="61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15">
        <v>4680115885899</v>
      </c>
      <c r="E57" s="61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87</v>
      </c>
      <c r="L57" s="37" t="s">
        <v>45</v>
      </c>
      <c r="M57" s="38" t="s">
        <v>144</v>
      </c>
      <c r="N57" s="38"/>
      <c r="O57" s="37">
        <v>50</v>
      </c>
      <c r="P57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17"/>
      <c r="R57" s="617"/>
      <c r="S57" s="617"/>
      <c r="T57" s="61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4301011801</v>
      </c>
      <c r="D58" s="615">
        <v>4680115881419</v>
      </c>
      <c r="E58" s="61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115</v>
      </c>
      <c r="N58" s="38"/>
      <c r="O58" s="37">
        <v>50</v>
      </c>
      <c r="P58" s="8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17"/>
      <c r="R58" s="617"/>
      <c r="S58" s="617"/>
      <c r="T58" s="61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04"/>
      <c r="B59" s="604"/>
      <c r="C59" s="604"/>
      <c r="D59" s="604"/>
      <c r="E59" s="604"/>
      <c r="F59" s="604"/>
      <c r="G59" s="604"/>
      <c r="H59" s="604"/>
      <c r="I59" s="604"/>
      <c r="J59" s="604"/>
      <c r="K59" s="604"/>
      <c r="L59" s="604"/>
      <c r="M59" s="604"/>
      <c r="N59" s="604"/>
      <c r="O59" s="612"/>
      <c r="P59" s="609" t="s">
        <v>40</v>
      </c>
      <c r="Q59" s="610"/>
      <c r="R59" s="610"/>
      <c r="S59" s="610"/>
      <c r="T59" s="610"/>
      <c r="U59" s="610"/>
      <c r="V59" s="611"/>
      <c r="W59" s="42" t="s">
        <v>39</v>
      </c>
      <c r="X59" s="43">
        <f>IFERROR(X53/H53,"0")+IFERROR(X54/H54,"0")+IFERROR(X55/H55,"0")+IFERROR(X56/H56,"0")+IFERROR(X57/H57,"0")+IFERROR(X58/H58,"0")</f>
        <v>96</v>
      </c>
      <c r="Y59" s="43">
        <f>IFERROR(Y53/H53,"0")+IFERROR(Y54/H54,"0")+IFERROR(Y55/H55,"0")+IFERROR(Y56/H56,"0")+IFERROR(Y57/H57,"0")+IFERROR(Y58/H58,"0")</f>
        <v>96</v>
      </c>
      <c r="Z59" s="43">
        <f>IFERROR(IF(Z53="",0,Z53),"0")+IFERROR(IF(Z54="",0,Z54),"0")+IFERROR(IF(Z55="",0,Z55),"0")+IFERROR(IF(Z56="",0,Z56),"0")+IFERROR(IF(Z57="",0,Z57),"0")+IFERROR(IF(Z58="",0,Z58),"0")</f>
        <v>1.8220800000000001</v>
      </c>
      <c r="AA59" s="67"/>
      <c r="AB59" s="67"/>
      <c r="AC59" s="67"/>
    </row>
    <row r="60" spans="1:68" x14ac:dyDescent="0.2">
      <c r="A60" s="604"/>
      <c r="B60" s="604"/>
      <c r="C60" s="604"/>
      <c r="D60" s="604"/>
      <c r="E60" s="604"/>
      <c r="F60" s="604"/>
      <c r="G60" s="604"/>
      <c r="H60" s="604"/>
      <c r="I60" s="604"/>
      <c r="J60" s="604"/>
      <c r="K60" s="604"/>
      <c r="L60" s="604"/>
      <c r="M60" s="604"/>
      <c r="N60" s="604"/>
      <c r="O60" s="612"/>
      <c r="P60" s="609" t="s">
        <v>40</v>
      </c>
      <c r="Q60" s="610"/>
      <c r="R60" s="610"/>
      <c r="S60" s="610"/>
      <c r="T60" s="610"/>
      <c r="U60" s="610"/>
      <c r="V60" s="611"/>
      <c r="W60" s="42" t="s">
        <v>0</v>
      </c>
      <c r="X60" s="43">
        <f>IFERROR(SUM(X53:X58),"0")</f>
        <v>1049.5999999999999</v>
      </c>
      <c r="Y60" s="43">
        <f>IFERROR(SUM(Y53:Y58),"0")</f>
        <v>1049.5999999999999</v>
      </c>
      <c r="Z60" s="42"/>
      <c r="AA60" s="67"/>
      <c r="AB60" s="67"/>
      <c r="AC60" s="67"/>
    </row>
    <row r="61" spans="1:68" ht="14.25" customHeight="1" x14ac:dyDescent="0.25">
      <c r="A61" s="614" t="s">
        <v>148</v>
      </c>
      <c r="B61" s="614"/>
      <c r="C61" s="614"/>
      <c r="D61" s="614"/>
      <c r="E61" s="614"/>
      <c r="F61" s="614"/>
      <c r="G61" s="614"/>
      <c r="H61" s="614"/>
      <c r="I61" s="614"/>
      <c r="J61" s="614"/>
      <c r="K61" s="614"/>
      <c r="L61" s="614"/>
      <c r="M61" s="614"/>
      <c r="N61" s="614"/>
      <c r="O61" s="614"/>
      <c r="P61" s="614"/>
      <c r="Q61" s="614"/>
      <c r="R61" s="614"/>
      <c r="S61" s="614"/>
      <c r="T61" s="614"/>
      <c r="U61" s="614"/>
      <c r="V61" s="614"/>
      <c r="W61" s="614"/>
      <c r="X61" s="614"/>
      <c r="Y61" s="614"/>
      <c r="Z61" s="614"/>
      <c r="AA61" s="66"/>
      <c r="AB61" s="66"/>
      <c r="AC61" s="80"/>
    </row>
    <row r="62" spans="1:68" ht="16.5" customHeight="1" x14ac:dyDescent="0.25">
      <c r="A62" s="63" t="s">
        <v>149</v>
      </c>
      <c r="B62" s="63" t="s">
        <v>150</v>
      </c>
      <c r="C62" s="36">
        <v>4301020298</v>
      </c>
      <c r="D62" s="615">
        <v>4680115881440</v>
      </c>
      <c r="E62" s="61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116</v>
      </c>
      <c r="L62" s="37" t="s">
        <v>45</v>
      </c>
      <c r="M62" s="38" t="s">
        <v>115</v>
      </c>
      <c r="N62" s="38"/>
      <c r="O62" s="37">
        <v>50</v>
      </c>
      <c r="P62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17"/>
      <c r="R62" s="617"/>
      <c r="S62" s="617"/>
      <c r="T62" s="618"/>
      <c r="U62" s="39" t="s">
        <v>45</v>
      </c>
      <c r="V62" s="39" t="s">
        <v>45</v>
      </c>
      <c r="W62" s="40" t="s">
        <v>0</v>
      </c>
      <c r="X62" s="58">
        <v>518.4</v>
      </c>
      <c r="Y62" s="55">
        <f>IFERROR(IF(X62="",0,CEILING((X62/$H62),1)*$H62),"")</f>
        <v>518.40000000000009</v>
      </c>
      <c r="Z62" s="41">
        <f>IFERROR(IF(Y62=0,"",ROUNDUP(Y62/H62,0)*0.01898),"")</f>
        <v>0.91104000000000007</v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539.27999999999986</v>
      </c>
      <c r="BN62" s="78">
        <f>IFERROR(Y62*I62/H62,"0")</f>
        <v>539.28000000000009</v>
      </c>
      <c r="BO62" s="78">
        <f>IFERROR(1/J62*(X62/H62),"0")</f>
        <v>0.74999999999999989</v>
      </c>
      <c r="BP62" s="78">
        <f>IFERROR(1/J62*(Y62/H62),"0")</f>
        <v>0.75000000000000011</v>
      </c>
    </row>
    <row r="63" spans="1:68" ht="27" customHeight="1" x14ac:dyDescent="0.25">
      <c r="A63" s="63" t="s">
        <v>152</v>
      </c>
      <c r="B63" s="63" t="s">
        <v>153</v>
      </c>
      <c r="C63" s="36">
        <v>4301020228</v>
      </c>
      <c r="D63" s="615">
        <v>4680115882751</v>
      </c>
      <c r="E63" s="61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115</v>
      </c>
      <c r="N63" s="38"/>
      <c r="O63" s="37">
        <v>90</v>
      </c>
      <c r="P63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17"/>
      <c r="R63" s="617"/>
      <c r="S63" s="617"/>
      <c r="T63" s="61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154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155</v>
      </c>
      <c r="B64" s="63" t="s">
        <v>156</v>
      </c>
      <c r="C64" s="36">
        <v>4301020358</v>
      </c>
      <c r="D64" s="615">
        <v>4680115885950</v>
      </c>
      <c r="E64" s="61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87</v>
      </c>
      <c r="L64" s="37" t="s">
        <v>45</v>
      </c>
      <c r="M64" s="38" t="s">
        <v>119</v>
      </c>
      <c r="N64" s="38"/>
      <c r="O64" s="37">
        <v>50</v>
      </c>
      <c r="P64" s="8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17"/>
      <c r="R64" s="617"/>
      <c r="S64" s="617"/>
      <c r="T64" s="61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4301020296</v>
      </c>
      <c r="D65" s="615">
        <v>4680115881433</v>
      </c>
      <c r="E65" s="61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87</v>
      </c>
      <c r="L65" s="37" t="s">
        <v>45</v>
      </c>
      <c r="M65" s="38" t="s">
        <v>115</v>
      </c>
      <c r="N65" s="38"/>
      <c r="O65" s="37">
        <v>50</v>
      </c>
      <c r="P65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17"/>
      <c r="R65" s="617"/>
      <c r="S65" s="617"/>
      <c r="T65" s="61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04"/>
      <c r="B66" s="604"/>
      <c r="C66" s="604"/>
      <c r="D66" s="604"/>
      <c r="E66" s="604"/>
      <c r="F66" s="604"/>
      <c r="G66" s="604"/>
      <c r="H66" s="604"/>
      <c r="I66" s="604"/>
      <c r="J66" s="604"/>
      <c r="K66" s="604"/>
      <c r="L66" s="604"/>
      <c r="M66" s="604"/>
      <c r="N66" s="604"/>
      <c r="O66" s="612"/>
      <c r="P66" s="609" t="s">
        <v>40</v>
      </c>
      <c r="Q66" s="610"/>
      <c r="R66" s="610"/>
      <c r="S66" s="610"/>
      <c r="T66" s="610"/>
      <c r="U66" s="610"/>
      <c r="V66" s="611"/>
      <c r="W66" s="42" t="s">
        <v>39</v>
      </c>
      <c r="X66" s="43">
        <f>IFERROR(X62/H62,"0")+IFERROR(X63/H63,"0")+IFERROR(X64/H64,"0")+IFERROR(X65/H65,"0")</f>
        <v>47.999999999999993</v>
      </c>
      <c r="Y66" s="43">
        <f>IFERROR(Y62/H62,"0")+IFERROR(Y63/H63,"0")+IFERROR(Y64/H64,"0")+IFERROR(Y65/H65,"0")</f>
        <v>48.000000000000007</v>
      </c>
      <c r="Z66" s="43">
        <f>IFERROR(IF(Z62="",0,Z62),"0")+IFERROR(IF(Z63="",0,Z63),"0")+IFERROR(IF(Z64="",0,Z64),"0")+IFERROR(IF(Z65="",0,Z65),"0")</f>
        <v>0.91104000000000007</v>
      </c>
      <c r="AA66" s="67"/>
      <c r="AB66" s="67"/>
      <c r="AC66" s="67"/>
    </row>
    <row r="67" spans="1:68" x14ac:dyDescent="0.2">
      <c r="A67" s="604"/>
      <c r="B67" s="604"/>
      <c r="C67" s="604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12"/>
      <c r="P67" s="609" t="s">
        <v>40</v>
      </c>
      <c r="Q67" s="610"/>
      <c r="R67" s="610"/>
      <c r="S67" s="610"/>
      <c r="T67" s="610"/>
      <c r="U67" s="610"/>
      <c r="V67" s="611"/>
      <c r="W67" s="42" t="s">
        <v>0</v>
      </c>
      <c r="X67" s="43">
        <f>IFERROR(SUM(X62:X65),"0")</f>
        <v>518.4</v>
      </c>
      <c r="Y67" s="43">
        <f>IFERROR(SUM(Y62:Y65),"0")</f>
        <v>518.40000000000009</v>
      </c>
      <c r="Z67" s="42"/>
      <c r="AA67" s="67"/>
      <c r="AB67" s="67"/>
      <c r="AC67" s="67"/>
    </row>
    <row r="68" spans="1:68" ht="14.25" customHeight="1" x14ac:dyDescent="0.25">
      <c r="A68" s="614" t="s">
        <v>76</v>
      </c>
      <c r="B68" s="614"/>
      <c r="C68" s="614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6"/>
      <c r="AB68" s="66"/>
      <c r="AC68" s="80"/>
    </row>
    <row r="69" spans="1:68" ht="27" customHeight="1" x14ac:dyDescent="0.25">
      <c r="A69" s="63" t="s">
        <v>159</v>
      </c>
      <c r="B69" s="63" t="s">
        <v>160</v>
      </c>
      <c r="C69" s="36">
        <v>4301031243</v>
      </c>
      <c r="D69" s="615">
        <v>4680115885073</v>
      </c>
      <c r="E69" s="61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17"/>
      <c r="R69" s="617"/>
      <c r="S69" s="617"/>
      <c r="T69" s="61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162</v>
      </c>
      <c r="B70" s="63" t="s">
        <v>163</v>
      </c>
      <c r="C70" s="36">
        <v>4301031241</v>
      </c>
      <c r="D70" s="615">
        <v>4680115885059</v>
      </c>
      <c r="E70" s="61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17"/>
      <c r="R70" s="617"/>
      <c r="S70" s="617"/>
      <c r="T70" s="61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164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165</v>
      </c>
      <c r="B71" s="63" t="s">
        <v>166</v>
      </c>
      <c r="C71" s="36">
        <v>4301031316</v>
      </c>
      <c r="D71" s="615">
        <v>4680115885097</v>
      </c>
      <c r="E71" s="61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17"/>
      <c r="R71" s="617"/>
      <c r="S71" s="617"/>
      <c r="T71" s="61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04"/>
      <c r="B72" s="604"/>
      <c r="C72" s="604"/>
      <c r="D72" s="604"/>
      <c r="E72" s="604"/>
      <c r="F72" s="604"/>
      <c r="G72" s="604"/>
      <c r="H72" s="604"/>
      <c r="I72" s="604"/>
      <c r="J72" s="604"/>
      <c r="K72" s="604"/>
      <c r="L72" s="604"/>
      <c r="M72" s="604"/>
      <c r="N72" s="604"/>
      <c r="O72" s="612"/>
      <c r="P72" s="609" t="s">
        <v>40</v>
      </c>
      <c r="Q72" s="610"/>
      <c r="R72" s="610"/>
      <c r="S72" s="610"/>
      <c r="T72" s="610"/>
      <c r="U72" s="610"/>
      <c r="V72" s="61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04"/>
      <c r="B73" s="604"/>
      <c r="C73" s="604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12"/>
      <c r="P73" s="609" t="s">
        <v>40</v>
      </c>
      <c r="Q73" s="610"/>
      <c r="R73" s="610"/>
      <c r="S73" s="610"/>
      <c r="T73" s="610"/>
      <c r="U73" s="610"/>
      <c r="V73" s="61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14" t="s">
        <v>83</v>
      </c>
      <c r="B74" s="614"/>
      <c r="C74" s="614"/>
      <c r="D74" s="614"/>
      <c r="E74" s="614"/>
      <c r="F74" s="614"/>
      <c r="G74" s="614"/>
      <c r="H74" s="614"/>
      <c r="I74" s="614"/>
      <c r="J74" s="614"/>
      <c r="K74" s="614"/>
      <c r="L74" s="614"/>
      <c r="M74" s="614"/>
      <c r="N74" s="614"/>
      <c r="O74" s="614"/>
      <c r="P74" s="614"/>
      <c r="Q74" s="614"/>
      <c r="R74" s="614"/>
      <c r="S74" s="614"/>
      <c r="T74" s="614"/>
      <c r="U74" s="614"/>
      <c r="V74" s="614"/>
      <c r="W74" s="614"/>
      <c r="X74" s="614"/>
      <c r="Y74" s="614"/>
      <c r="Z74" s="614"/>
      <c r="AA74" s="66"/>
      <c r="AB74" s="66"/>
      <c r="AC74" s="80"/>
    </row>
    <row r="75" spans="1:68" ht="16.5" customHeight="1" x14ac:dyDescent="0.25">
      <c r="A75" s="63" t="s">
        <v>168</v>
      </c>
      <c r="B75" s="63" t="s">
        <v>169</v>
      </c>
      <c r="C75" s="36">
        <v>4301051838</v>
      </c>
      <c r="D75" s="615">
        <v>4680115881891</v>
      </c>
      <c r="E75" s="61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116</v>
      </c>
      <c r="L75" s="37" t="s">
        <v>45</v>
      </c>
      <c r="M75" s="38" t="s">
        <v>119</v>
      </c>
      <c r="N75" s="38"/>
      <c r="O75" s="37">
        <v>40</v>
      </c>
      <c r="P75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17"/>
      <c r="R75" s="617"/>
      <c r="S75" s="617"/>
      <c r="T75" s="61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4301051846</v>
      </c>
      <c r="D76" s="615">
        <v>4680115885769</v>
      </c>
      <c r="E76" s="61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116</v>
      </c>
      <c r="L76" s="37" t="s">
        <v>45</v>
      </c>
      <c r="M76" s="38" t="s">
        <v>119</v>
      </c>
      <c r="N76" s="38"/>
      <c r="O76" s="37">
        <v>45</v>
      </c>
      <c r="P76" s="8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17"/>
      <c r="R76" s="617"/>
      <c r="S76" s="617"/>
      <c r="T76" s="61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173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4301051927</v>
      </c>
      <c r="D77" s="615">
        <v>4680115884410</v>
      </c>
      <c r="E77" s="61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116</v>
      </c>
      <c r="L77" s="37" t="s">
        <v>45</v>
      </c>
      <c r="M77" s="38" t="s">
        <v>119</v>
      </c>
      <c r="N77" s="38"/>
      <c r="O77" s="37">
        <v>40</v>
      </c>
      <c r="P77" s="8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17"/>
      <c r="R77" s="617"/>
      <c r="S77" s="617"/>
      <c r="T77" s="61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177</v>
      </c>
      <c r="B78" s="63" t="s">
        <v>178</v>
      </c>
      <c r="C78" s="36">
        <v>4301051837</v>
      </c>
      <c r="D78" s="615">
        <v>4680115884311</v>
      </c>
      <c r="E78" s="61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87</v>
      </c>
      <c r="L78" s="37" t="s">
        <v>45</v>
      </c>
      <c r="M78" s="38" t="s">
        <v>119</v>
      </c>
      <c r="N78" s="38"/>
      <c r="O78" s="37">
        <v>40</v>
      </c>
      <c r="P78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17"/>
      <c r="R78" s="617"/>
      <c r="S78" s="617"/>
      <c r="T78" s="61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170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179</v>
      </c>
      <c r="B79" s="63" t="s">
        <v>180</v>
      </c>
      <c r="C79" s="36">
        <v>4301051844</v>
      </c>
      <c r="D79" s="615">
        <v>4680115885929</v>
      </c>
      <c r="E79" s="61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87</v>
      </c>
      <c r="L79" s="37" t="s">
        <v>45</v>
      </c>
      <c r="M79" s="38" t="s">
        <v>119</v>
      </c>
      <c r="N79" s="38"/>
      <c r="O79" s="37">
        <v>45</v>
      </c>
      <c r="P79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17"/>
      <c r="R79" s="617"/>
      <c r="S79" s="617"/>
      <c r="T79" s="61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173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181</v>
      </c>
      <c r="B80" s="63" t="s">
        <v>182</v>
      </c>
      <c r="C80" s="36">
        <v>4301051929</v>
      </c>
      <c r="D80" s="615">
        <v>4680115884403</v>
      </c>
      <c r="E80" s="61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87</v>
      </c>
      <c r="L80" s="37" t="s">
        <v>45</v>
      </c>
      <c r="M80" s="38" t="s">
        <v>119</v>
      </c>
      <c r="N80" s="38"/>
      <c r="O80" s="37">
        <v>40</v>
      </c>
      <c r="P80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17"/>
      <c r="R80" s="617"/>
      <c r="S80" s="617"/>
      <c r="T80" s="61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176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04"/>
      <c r="B81" s="604"/>
      <c r="C81" s="604"/>
      <c r="D81" s="604"/>
      <c r="E81" s="604"/>
      <c r="F81" s="604"/>
      <c r="G81" s="604"/>
      <c r="H81" s="604"/>
      <c r="I81" s="604"/>
      <c r="J81" s="604"/>
      <c r="K81" s="604"/>
      <c r="L81" s="604"/>
      <c r="M81" s="604"/>
      <c r="N81" s="604"/>
      <c r="O81" s="612"/>
      <c r="P81" s="609" t="s">
        <v>40</v>
      </c>
      <c r="Q81" s="610"/>
      <c r="R81" s="610"/>
      <c r="S81" s="610"/>
      <c r="T81" s="610"/>
      <c r="U81" s="610"/>
      <c r="V81" s="61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04"/>
      <c r="B82" s="604"/>
      <c r="C82" s="604"/>
      <c r="D82" s="604"/>
      <c r="E82" s="604"/>
      <c r="F82" s="604"/>
      <c r="G82" s="604"/>
      <c r="H82" s="604"/>
      <c r="I82" s="604"/>
      <c r="J82" s="604"/>
      <c r="K82" s="604"/>
      <c r="L82" s="604"/>
      <c r="M82" s="604"/>
      <c r="N82" s="604"/>
      <c r="O82" s="612"/>
      <c r="P82" s="609" t="s">
        <v>40</v>
      </c>
      <c r="Q82" s="610"/>
      <c r="R82" s="610"/>
      <c r="S82" s="610"/>
      <c r="T82" s="610"/>
      <c r="U82" s="610"/>
      <c r="V82" s="61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14" t="s">
        <v>183</v>
      </c>
      <c r="B83" s="614"/>
      <c r="C83" s="614"/>
      <c r="D83" s="614"/>
      <c r="E83" s="614"/>
      <c r="F83" s="614"/>
      <c r="G83" s="614"/>
      <c r="H83" s="614"/>
      <c r="I83" s="614"/>
      <c r="J83" s="614"/>
      <c r="K83" s="614"/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14"/>
      <c r="AA83" s="66"/>
      <c r="AB83" s="66"/>
      <c r="AC83" s="80"/>
    </row>
    <row r="84" spans="1:68" ht="27" customHeight="1" x14ac:dyDescent="0.25">
      <c r="A84" s="63" t="s">
        <v>184</v>
      </c>
      <c r="B84" s="63" t="s">
        <v>185</v>
      </c>
      <c r="C84" s="36">
        <v>4301060455</v>
      </c>
      <c r="D84" s="615">
        <v>4680115881532</v>
      </c>
      <c r="E84" s="61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116</v>
      </c>
      <c r="L84" s="37" t="s">
        <v>45</v>
      </c>
      <c r="M84" s="38" t="s">
        <v>144</v>
      </c>
      <c r="N84" s="38"/>
      <c r="O84" s="37">
        <v>30</v>
      </c>
      <c r="P84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17"/>
      <c r="R84" s="617"/>
      <c r="S84" s="617"/>
      <c r="T84" s="618"/>
      <c r="U84" s="39" t="s">
        <v>45</v>
      </c>
      <c r="V84" s="39" t="s">
        <v>45</v>
      </c>
      <c r="W84" s="40" t="s">
        <v>0</v>
      </c>
      <c r="X84" s="58">
        <v>187.2</v>
      </c>
      <c r="Y84" s="55">
        <f>IFERROR(IF(X84="",0,CEILING((X84/$H84),1)*$H84),"")</f>
        <v>187.2</v>
      </c>
      <c r="Z84" s="41">
        <f>IFERROR(IF(Y84=0,"",ROUNDUP(Y84/H84,0)*0.01898),"")</f>
        <v>0.45552000000000004</v>
      </c>
      <c r="AA84" s="68" t="s">
        <v>45</v>
      </c>
      <c r="AB84" s="69" t="s">
        <v>45</v>
      </c>
      <c r="AC84" s="150" t="s">
        <v>186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197.64</v>
      </c>
      <c r="BN84" s="78">
        <f>IFERROR(Y84*I84/H84,"0")</f>
        <v>197.64</v>
      </c>
      <c r="BO84" s="78">
        <f>IFERROR(1/J84*(X84/H84),"0")</f>
        <v>0.375</v>
      </c>
      <c r="BP84" s="78">
        <f>IFERROR(1/J84*(Y84/H84),"0")</f>
        <v>0.375</v>
      </c>
    </row>
    <row r="85" spans="1:68" ht="27" customHeight="1" x14ac:dyDescent="0.25">
      <c r="A85" s="63" t="s">
        <v>187</v>
      </c>
      <c r="B85" s="63" t="s">
        <v>188</v>
      </c>
      <c r="C85" s="36">
        <v>4301060351</v>
      </c>
      <c r="D85" s="615">
        <v>4680115881464</v>
      </c>
      <c r="E85" s="61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119</v>
      </c>
      <c r="N85" s="38"/>
      <c r="O85" s="37">
        <v>30</v>
      </c>
      <c r="P85" s="8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17"/>
      <c r="R85" s="617"/>
      <c r="S85" s="617"/>
      <c r="T85" s="61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189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04"/>
      <c r="B86" s="604"/>
      <c r="C86" s="604"/>
      <c r="D86" s="604"/>
      <c r="E86" s="604"/>
      <c r="F86" s="604"/>
      <c r="G86" s="604"/>
      <c r="H86" s="604"/>
      <c r="I86" s="604"/>
      <c r="J86" s="604"/>
      <c r="K86" s="604"/>
      <c r="L86" s="604"/>
      <c r="M86" s="604"/>
      <c r="N86" s="604"/>
      <c r="O86" s="612"/>
      <c r="P86" s="609" t="s">
        <v>40</v>
      </c>
      <c r="Q86" s="610"/>
      <c r="R86" s="610"/>
      <c r="S86" s="610"/>
      <c r="T86" s="610"/>
      <c r="U86" s="610"/>
      <c r="V86" s="611"/>
      <c r="W86" s="42" t="s">
        <v>39</v>
      </c>
      <c r="X86" s="43">
        <f>IFERROR(X84/H84,"0")+IFERROR(X85/H85,"0")</f>
        <v>24</v>
      </c>
      <c r="Y86" s="43">
        <f>IFERROR(Y84/H84,"0")+IFERROR(Y85/H85,"0")</f>
        <v>24</v>
      </c>
      <c r="Z86" s="43">
        <f>IFERROR(IF(Z84="",0,Z84),"0")+IFERROR(IF(Z85="",0,Z85),"0")</f>
        <v>0.45552000000000004</v>
      </c>
      <c r="AA86" s="67"/>
      <c r="AB86" s="67"/>
      <c r="AC86" s="67"/>
    </row>
    <row r="87" spans="1:68" x14ac:dyDescent="0.2">
      <c r="A87" s="604"/>
      <c r="B87" s="604"/>
      <c r="C87" s="604"/>
      <c r="D87" s="604"/>
      <c r="E87" s="604"/>
      <c r="F87" s="604"/>
      <c r="G87" s="604"/>
      <c r="H87" s="604"/>
      <c r="I87" s="604"/>
      <c r="J87" s="604"/>
      <c r="K87" s="604"/>
      <c r="L87" s="604"/>
      <c r="M87" s="604"/>
      <c r="N87" s="604"/>
      <c r="O87" s="612"/>
      <c r="P87" s="609" t="s">
        <v>40</v>
      </c>
      <c r="Q87" s="610"/>
      <c r="R87" s="610"/>
      <c r="S87" s="610"/>
      <c r="T87" s="610"/>
      <c r="U87" s="610"/>
      <c r="V87" s="611"/>
      <c r="W87" s="42" t="s">
        <v>0</v>
      </c>
      <c r="X87" s="43">
        <f>IFERROR(SUM(X84:X85),"0")</f>
        <v>187.2</v>
      </c>
      <c r="Y87" s="43">
        <f>IFERROR(SUM(Y84:Y85),"0")</f>
        <v>187.2</v>
      </c>
      <c r="Z87" s="42"/>
      <c r="AA87" s="67"/>
      <c r="AB87" s="67"/>
      <c r="AC87" s="67"/>
    </row>
    <row r="88" spans="1:68" ht="16.5" customHeight="1" x14ac:dyDescent="0.25">
      <c r="A88" s="613" t="s">
        <v>190</v>
      </c>
      <c r="B88" s="613"/>
      <c r="C88" s="613"/>
      <c r="D88" s="613"/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3"/>
      <c r="AA88" s="65"/>
      <c r="AB88" s="65"/>
      <c r="AC88" s="79"/>
    </row>
    <row r="89" spans="1:68" ht="14.25" customHeight="1" x14ac:dyDescent="0.25">
      <c r="A89" s="614" t="s">
        <v>111</v>
      </c>
      <c r="B89" s="614"/>
      <c r="C89" s="614"/>
      <c r="D89" s="614"/>
      <c r="E89" s="614"/>
      <c r="F89" s="614"/>
      <c r="G89" s="614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14"/>
      <c r="AA89" s="66"/>
      <c r="AB89" s="66"/>
      <c r="AC89" s="80"/>
    </row>
    <row r="90" spans="1:68" ht="27" customHeight="1" x14ac:dyDescent="0.25">
      <c r="A90" s="63" t="s">
        <v>191</v>
      </c>
      <c r="B90" s="63" t="s">
        <v>192</v>
      </c>
      <c r="C90" s="36">
        <v>4301011468</v>
      </c>
      <c r="D90" s="615">
        <v>4680115881327</v>
      </c>
      <c r="E90" s="61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116</v>
      </c>
      <c r="L90" s="37" t="s">
        <v>45</v>
      </c>
      <c r="M90" s="38" t="s">
        <v>144</v>
      </c>
      <c r="N90" s="38"/>
      <c r="O90" s="37">
        <v>50</v>
      </c>
      <c r="P90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17"/>
      <c r="R90" s="617"/>
      <c r="S90" s="617"/>
      <c r="T90" s="61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194</v>
      </c>
      <c r="B91" s="63" t="s">
        <v>195</v>
      </c>
      <c r="C91" s="36">
        <v>4301011476</v>
      </c>
      <c r="D91" s="615">
        <v>4680115881518</v>
      </c>
      <c r="E91" s="61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119</v>
      </c>
      <c r="N91" s="38"/>
      <c r="O91" s="37">
        <v>50</v>
      </c>
      <c r="P91" s="8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17"/>
      <c r="R91" s="617"/>
      <c r="S91" s="617"/>
      <c r="T91" s="61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196</v>
      </c>
      <c r="B92" s="63" t="s">
        <v>197</v>
      </c>
      <c r="C92" s="36">
        <v>4301011443</v>
      </c>
      <c r="D92" s="615">
        <v>4680115881303</v>
      </c>
      <c r="E92" s="61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144</v>
      </c>
      <c r="N92" s="38"/>
      <c r="O92" s="37">
        <v>50</v>
      </c>
      <c r="P92" s="8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17"/>
      <c r="R92" s="617"/>
      <c r="S92" s="617"/>
      <c r="T92" s="61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04"/>
      <c r="B93" s="604"/>
      <c r="C93" s="604"/>
      <c r="D93" s="604"/>
      <c r="E93" s="604"/>
      <c r="F93" s="604"/>
      <c r="G93" s="604"/>
      <c r="H93" s="604"/>
      <c r="I93" s="604"/>
      <c r="J93" s="604"/>
      <c r="K93" s="604"/>
      <c r="L93" s="604"/>
      <c r="M93" s="604"/>
      <c r="N93" s="604"/>
      <c r="O93" s="612"/>
      <c r="P93" s="609" t="s">
        <v>40</v>
      </c>
      <c r="Q93" s="610"/>
      <c r="R93" s="610"/>
      <c r="S93" s="610"/>
      <c r="T93" s="610"/>
      <c r="U93" s="610"/>
      <c r="V93" s="61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04"/>
      <c r="B94" s="604"/>
      <c r="C94" s="604"/>
      <c r="D94" s="604"/>
      <c r="E94" s="604"/>
      <c r="F94" s="604"/>
      <c r="G94" s="604"/>
      <c r="H94" s="604"/>
      <c r="I94" s="604"/>
      <c r="J94" s="604"/>
      <c r="K94" s="604"/>
      <c r="L94" s="604"/>
      <c r="M94" s="604"/>
      <c r="N94" s="604"/>
      <c r="O94" s="612"/>
      <c r="P94" s="609" t="s">
        <v>40</v>
      </c>
      <c r="Q94" s="610"/>
      <c r="R94" s="610"/>
      <c r="S94" s="610"/>
      <c r="T94" s="610"/>
      <c r="U94" s="610"/>
      <c r="V94" s="61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14" t="s">
        <v>83</v>
      </c>
      <c r="B95" s="614"/>
      <c r="C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6"/>
      <c r="AB95" s="66"/>
      <c r="AC95" s="80"/>
    </row>
    <row r="96" spans="1:68" ht="16.5" customHeight="1" x14ac:dyDescent="0.25">
      <c r="A96" s="63" t="s">
        <v>199</v>
      </c>
      <c r="B96" s="63" t="s">
        <v>200</v>
      </c>
      <c r="C96" s="36">
        <v>4301051546</v>
      </c>
      <c r="D96" s="615">
        <v>4607091386967</v>
      </c>
      <c r="E96" s="615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116</v>
      </c>
      <c r="L96" s="37" t="s">
        <v>45</v>
      </c>
      <c r="M96" s="38" t="s">
        <v>119</v>
      </c>
      <c r="N96" s="38"/>
      <c r="O96" s="37">
        <v>45</v>
      </c>
      <c r="P96" s="84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17"/>
      <c r="R96" s="617"/>
      <c r="S96" s="617"/>
      <c r="T96" s="61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199</v>
      </c>
      <c r="B97" s="63" t="s">
        <v>202</v>
      </c>
      <c r="C97" s="36">
        <v>4301051712</v>
      </c>
      <c r="D97" s="615">
        <v>4607091386967</v>
      </c>
      <c r="E97" s="61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116</v>
      </c>
      <c r="L97" s="37" t="s">
        <v>45</v>
      </c>
      <c r="M97" s="38" t="s">
        <v>144</v>
      </c>
      <c r="N97" s="38"/>
      <c r="O97" s="37">
        <v>45</v>
      </c>
      <c r="P97" s="833" t="s">
        <v>203</v>
      </c>
      <c r="Q97" s="617"/>
      <c r="R97" s="617"/>
      <c r="S97" s="617"/>
      <c r="T97" s="61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199</v>
      </c>
      <c r="B98" s="63" t="s">
        <v>204</v>
      </c>
      <c r="C98" s="36">
        <v>4301051437</v>
      </c>
      <c r="D98" s="615">
        <v>4607091386967</v>
      </c>
      <c r="E98" s="615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116</v>
      </c>
      <c r="L98" s="37" t="s">
        <v>45</v>
      </c>
      <c r="M98" s="38" t="s">
        <v>119</v>
      </c>
      <c r="N98" s="38"/>
      <c r="O98" s="37">
        <v>45</v>
      </c>
      <c r="P98" s="8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17"/>
      <c r="R98" s="617"/>
      <c r="S98" s="617"/>
      <c r="T98" s="618"/>
      <c r="U98" s="39" t="s">
        <v>45</v>
      </c>
      <c r="V98" s="39" t="s">
        <v>45</v>
      </c>
      <c r="W98" s="40" t="s">
        <v>0</v>
      </c>
      <c r="X98" s="58">
        <v>388.8</v>
      </c>
      <c r="Y98" s="55">
        <f t="shared" si="16"/>
        <v>388.79999999999995</v>
      </c>
      <c r="Z98" s="41">
        <f>IFERROR(IF(Y98=0,"",ROUNDUP(Y98/H98,0)*0.01898),"")</f>
        <v>0.91104000000000007</v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413.71199999999999</v>
      </c>
      <c r="BN98" s="78">
        <f t="shared" si="18"/>
        <v>413.71199999999993</v>
      </c>
      <c r="BO98" s="78">
        <f t="shared" si="19"/>
        <v>0.75</v>
      </c>
      <c r="BP98" s="78">
        <f t="shared" si="20"/>
        <v>0.75</v>
      </c>
    </row>
    <row r="99" spans="1:68" ht="27" customHeight="1" x14ac:dyDescent="0.25">
      <c r="A99" s="63" t="s">
        <v>205</v>
      </c>
      <c r="B99" s="63" t="s">
        <v>206</v>
      </c>
      <c r="C99" s="36">
        <v>4301051788</v>
      </c>
      <c r="D99" s="615">
        <v>4680115884953</v>
      </c>
      <c r="E99" s="615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87</v>
      </c>
      <c r="L99" s="37" t="s">
        <v>45</v>
      </c>
      <c r="M99" s="38" t="s">
        <v>119</v>
      </c>
      <c r="N99" s="38"/>
      <c r="O99" s="37">
        <v>45</v>
      </c>
      <c r="P99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17"/>
      <c r="R99" s="617"/>
      <c r="S99" s="617"/>
      <c r="T99" s="61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208</v>
      </c>
      <c r="B100" s="63" t="s">
        <v>209</v>
      </c>
      <c r="C100" s="36">
        <v>4301051718</v>
      </c>
      <c r="D100" s="615">
        <v>4607091385731</v>
      </c>
      <c r="E100" s="61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87</v>
      </c>
      <c r="L100" s="37" t="s">
        <v>45</v>
      </c>
      <c r="M100" s="38" t="s">
        <v>144</v>
      </c>
      <c r="N100" s="38"/>
      <c r="O100" s="37">
        <v>45</v>
      </c>
      <c r="P100" s="8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17"/>
      <c r="R100" s="617"/>
      <c r="S100" s="617"/>
      <c r="T100" s="61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201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208</v>
      </c>
      <c r="B101" s="63" t="s">
        <v>210</v>
      </c>
      <c r="C101" s="36">
        <v>4301052039</v>
      </c>
      <c r="D101" s="615">
        <v>4607091385731</v>
      </c>
      <c r="E101" s="615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87</v>
      </c>
      <c r="L101" s="37" t="s">
        <v>45</v>
      </c>
      <c r="M101" s="38" t="s">
        <v>119</v>
      </c>
      <c r="N101" s="38"/>
      <c r="O101" s="37">
        <v>45</v>
      </c>
      <c r="P101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17"/>
      <c r="R101" s="617"/>
      <c r="S101" s="617"/>
      <c r="T101" s="618"/>
      <c r="U101" s="39" t="s">
        <v>45</v>
      </c>
      <c r="V101" s="39" t="s">
        <v>45</v>
      </c>
      <c r="W101" s="40" t="s">
        <v>0</v>
      </c>
      <c r="X101" s="58">
        <v>151.19999999999999</v>
      </c>
      <c r="Y101" s="55">
        <f t="shared" si="16"/>
        <v>151.20000000000002</v>
      </c>
      <c r="Z101" s="41">
        <f>IFERROR(IF(Y101=0,"",ROUNDUP(Y101/H101,0)*0.00651),"")</f>
        <v>0.36456</v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165.31199999999995</v>
      </c>
      <c r="BN101" s="78">
        <f t="shared" si="18"/>
        <v>165.31200000000001</v>
      </c>
      <c r="BO101" s="78">
        <f t="shared" si="19"/>
        <v>0.30769230769230765</v>
      </c>
      <c r="BP101" s="78">
        <f t="shared" si="20"/>
        <v>0.30769230769230771</v>
      </c>
    </row>
    <row r="102" spans="1:68" ht="16.5" customHeight="1" x14ac:dyDescent="0.25">
      <c r="A102" s="63" t="s">
        <v>212</v>
      </c>
      <c r="B102" s="63" t="s">
        <v>213</v>
      </c>
      <c r="C102" s="36">
        <v>4301051438</v>
      </c>
      <c r="D102" s="615">
        <v>4680115880894</v>
      </c>
      <c r="E102" s="615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87</v>
      </c>
      <c r="L102" s="37" t="s">
        <v>45</v>
      </c>
      <c r="M102" s="38" t="s">
        <v>119</v>
      </c>
      <c r="N102" s="38"/>
      <c r="O102" s="37">
        <v>45</v>
      </c>
      <c r="P102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17"/>
      <c r="R102" s="617"/>
      <c r="S102" s="617"/>
      <c r="T102" s="618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214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215</v>
      </c>
      <c r="B103" s="63" t="s">
        <v>216</v>
      </c>
      <c r="C103" s="36">
        <v>4301051687</v>
      </c>
      <c r="D103" s="615">
        <v>4680115880214</v>
      </c>
      <c r="E103" s="615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87</v>
      </c>
      <c r="L103" s="37" t="s">
        <v>45</v>
      </c>
      <c r="M103" s="38" t="s">
        <v>119</v>
      </c>
      <c r="N103" s="38"/>
      <c r="O103" s="37">
        <v>45</v>
      </c>
      <c r="P103" s="83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17"/>
      <c r="R103" s="617"/>
      <c r="S103" s="617"/>
      <c r="T103" s="618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214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04"/>
      <c r="B104" s="604"/>
      <c r="C104" s="604"/>
      <c r="D104" s="604"/>
      <c r="E104" s="604"/>
      <c r="F104" s="604"/>
      <c r="G104" s="604"/>
      <c r="H104" s="604"/>
      <c r="I104" s="604"/>
      <c r="J104" s="604"/>
      <c r="K104" s="604"/>
      <c r="L104" s="604"/>
      <c r="M104" s="604"/>
      <c r="N104" s="604"/>
      <c r="O104" s="612"/>
      <c r="P104" s="609" t="s">
        <v>40</v>
      </c>
      <c r="Q104" s="610"/>
      <c r="R104" s="610"/>
      <c r="S104" s="610"/>
      <c r="T104" s="610"/>
      <c r="U104" s="610"/>
      <c r="V104" s="611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104</v>
      </c>
      <c r="Y104" s="43">
        <f>IFERROR(Y96/H96,"0")+IFERROR(Y97/H97,"0")+IFERROR(Y98/H98,"0")+IFERROR(Y99/H99,"0")+IFERROR(Y100/H100,"0")+IFERROR(Y101/H101,"0")+IFERROR(Y102/H102,"0")+IFERROR(Y103/H103,"0")</f>
        <v>104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1.2756000000000001</v>
      </c>
      <c r="AA104" s="67"/>
      <c r="AB104" s="67"/>
      <c r="AC104" s="67"/>
    </row>
    <row r="105" spans="1:68" x14ac:dyDescent="0.2">
      <c r="A105" s="604"/>
      <c r="B105" s="604"/>
      <c r="C105" s="604"/>
      <c r="D105" s="604"/>
      <c r="E105" s="604"/>
      <c r="F105" s="604"/>
      <c r="G105" s="604"/>
      <c r="H105" s="604"/>
      <c r="I105" s="604"/>
      <c r="J105" s="604"/>
      <c r="K105" s="604"/>
      <c r="L105" s="604"/>
      <c r="M105" s="604"/>
      <c r="N105" s="604"/>
      <c r="O105" s="612"/>
      <c r="P105" s="609" t="s">
        <v>40</v>
      </c>
      <c r="Q105" s="610"/>
      <c r="R105" s="610"/>
      <c r="S105" s="610"/>
      <c r="T105" s="610"/>
      <c r="U105" s="610"/>
      <c r="V105" s="611"/>
      <c r="W105" s="42" t="s">
        <v>0</v>
      </c>
      <c r="X105" s="43">
        <f>IFERROR(SUM(X96:X103),"0")</f>
        <v>540</v>
      </c>
      <c r="Y105" s="43">
        <f>IFERROR(SUM(Y96:Y103),"0")</f>
        <v>540</v>
      </c>
      <c r="Z105" s="42"/>
      <c r="AA105" s="67"/>
      <c r="AB105" s="67"/>
      <c r="AC105" s="67"/>
    </row>
    <row r="106" spans="1:68" ht="16.5" customHeight="1" x14ac:dyDescent="0.25">
      <c r="A106" s="613" t="s">
        <v>217</v>
      </c>
      <c r="B106" s="613"/>
      <c r="C106" s="613"/>
      <c r="D106" s="613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  <c r="V106" s="613"/>
      <c r="W106" s="613"/>
      <c r="X106" s="613"/>
      <c r="Y106" s="613"/>
      <c r="Z106" s="613"/>
      <c r="AA106" s="65"/>
      <c r="AB106" s="65"/>
      <c r="AC106" s="79"/>
    </row>
    <row r="107" spans="1:68" ht="14.25" customHeight="1" x14ac:dyDescent="0.25">
      <c r="A107" s="614" t="s">
        <v>111</v>
      </c>
      <c r="B107" s="614"/>
      <c r="C107" s="614"/>
      <c r="D107" s="614"/>
      <c r="E107" s="614"/>
      <c r="F107" s="614"/>
      <c r="G107" s="614"/>
      <c r="H107" s="614"/>
      <c r="I107" s="614"/>
      <c r="J107" s="614"/>
      <c r="K107" s="614"/>
      <c r="L107" s="614"/>
      <c r="M107" s="614"/>
      <c r="N107" s="614"/>
      <c r="O107" s="614"/>
      <c r="P107" s="614"/>
      <c r="Q107" s="614"/>
      <c r="R107" s="614"/>
      <c r="S107" s="614"/>
      <c r="T107" s="614"/>
      <c r="U107" s="614"/>
      <c r="V107" s="614"/>
      <c r="W107" s="614"/>
      <c r="X107" s="614"/>
      <c r="Y107" s="614"/>
      <c r="Z107" s="614"/>
      <c r="AA107" s="66"/>
      <c r="AB107" s="66"/>
      <c r="AC107" s="80"/>
    </row>
    <row r="108" spans="1:68" ht="16.5" customHeight="1" x14ac:dyDescent="0.25">
      <c r="A108" s="63" t="s">
        <v>218</v>
      </c>
      <c r="B108" s="63" t="s">
        <v>219</v>
      </c>
      <c r="C108" s="36">
        <v>4301011514</v>
      </c>
      <c r="D108" s="615">
        <v>4680115882133</v>
      </c>
      <c r="E108" s="615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17"/>
      <c r="R108" s="617"/>
      <c r="S108" s="617"/>
      <c r="T108" s="618"/>
      <c r="U108" s="39" t="s">
        <v>45</v>
      </c>
      <c r="V108" s="39" t="s">
        <v>45</v>
      </c>
      <c r="W108" s="40" t="s">
        <v>0</v>
      </c>
      <c r="X108" s="58">
        <v>950.4</v>
      </c>
      <c r="Y108" s="55">
        <f>IFERROR(IF(X108="",0,CEILING((X108/$H108),1)*$H108),"")</f>
        <v>950.40000000000009</v>
      </c>
      <c r="Z108" s="41">
        <f>IFERROR(IF(Y108=0,"",ROUNDUP(Y108/H108,0)*0.01898),"")</f>
        <v>1.6702399999999999</v>
      </c>
      <c r="AA108" s="68" t="s">
        <v>45</v>
      </c>
      <c r="AB108" s="69" t="s">
        <v>45</v>
      </c>
      <c r="AC108" s="176" t="s">
        <v>220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988.67999999999984</v>
      </c>
      <c r="BN108" s="78">
        <f>IFERROR(Y108*I108/H108,"0")</f>
        <v>988.68</v>
      </c>
      <c r="BO108" s="78">
        <f>IFERROR(1/J108*(X108/H108),"0")</f>
        <v>1.3749999999999998</v>
      </c>
      <c r="BP108" s="78">
        <f>IFERROR(1/J108*(Y108/H108),"0")</f>
        <v>1.375</v>
      </c>
    </row>
    <row r="109" spans="1:68" ht="16.5" customHeight="1" x14ac:dyDescent="0.25">
      <c r="A109" s="63" t="s">
        <v>221</v>
      </c>
      <c r="B109" s="63" t="s">
        <v>222</v>
      </c>
      <c r="C109" s="36">
        <v>4301011417</v>
      </c>
      <c r="D109" s="615">
        <v>4680115880269</v>
      </c>
      <c r="E109" s="615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120</v>
      </c>
      <c r="L109" s="37" t="s">
        <v>45</v>
      </c>
      <c r="M109" s="38" t="s">
        <v>119</v>
      </c>
      <c r="N109" s="38"/>
      <c r="O109" s="37">
        <v>50</v>
      </c>
      <c r="P109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17"/>
      <c r="R109" s="617"/>
      <c r="S109" s="617"/>
      <c r="T109" s="61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220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223</v>
      </c>
      <c r="B110" s="63" t="s">
        <v>224</v>
      </c>
      <c r="C110" s="36">
        <v>4301011415</v>
      </c>
      <c r="D110" s="615">
        <v>4680115880429</v>
      </c>
      <c r="E110" s="615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119</v>
      </c>
      <c r="N110" s="38"/>
      <c r="O110" s="37">
        <v>50</v>
      </c>
      <c r="P110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17"/>
      <c r="R110" s="617"/>
      <c r="S110" s="617"/>
      <c r="T110" s="61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220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225</v>
      </c>
      <c r="B111" s="63" t="s">
        <v>226</v>
      </c>
      <c r="C111" s="36">
        <v>4301011462</v>
      </c>
      <c r="D111" s="615">
        <v>4680115881457</v>
      </c>
      <c r="E111" s="615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120</v>
      </c>
      <c r="L111" s="37" t="s">
        <v>45</v>
      </c>
      <c r="M111" s="38" t="s">
        <v>119</v>
      </c>
      <c r="N111" s="38"/>
      <c r="O111" s="37">
        <v>50</v>
      </c>
      <c r="P111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17"/>
      <c r="R111" s="617"/>
      <c r="S111" s="617"/>
      <c r="T111" s="61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220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04"/>
      <c r="B112" s="604"/>
      <c r="C112" s="604"/>
      <c r="D112" s="604"/>
      <c r="E112" s="604"/>
      <c r="F112" s="604"/>
      <c r="G112" s="604"/>
      <c r="H112" s="604"/>
      <c r="I112" s="604"/>
      <c r="J112" s="604"/>
      <c r="K112" s="604"/>
      <c r="L112" s="604"/>
      <c r="M112" s="604"/>
      <c r="N112" s="604"/>
      <c r="O112" s="612"/>
      <c r="P112" s="609" t="s">
        <v>40</v>
      </c>
      <c r="Q112" s="610"/>
      <c r="R112" s="610"/>
      <c r="S112" s="610"/>
      <c r="T112" s="610"/>
      <c r="U112" s="610"/>
      <c r="V112" s="611"/>
      <c r="W112" s="42" t="s">
        <v>39</v>
      </c>
      <c r="X112" s="43">
        <f>IFERROR(X108/H108,"0")+IFERROR(X109/H109,"0")+IFERROR(X110/H110,"0")+IFERROR(X111/H111,"0")</f>
        <v>87.999999999999986</v>
      </c>
      <c r="Y112" s="43">
        <f>IFERROR(Y108/H108,"0")+IFERROR(Y109/H109,"0")+IFERROR(Y110/H110,"0")+IFERROR(Y111/H111,"0")</f>
        <v>88</v>
      </c>
      <c r="Z112" s="43">
        <f>IFERROR(IF(Z108="",0,Z108),"0")+IFERROR(IF(Z109="",0,Z109),"0")+IFERROR(IF(Z110="",0,Z110),"0")+IFERROR(IF(Z111="",0,Z111),"0")</f>
        <v>1.6702399999999999</v>
      </c>
      <c r="AA112" s="67"/>
      <c r="AB112" s="67"/>
      <c r="AC112" s="67"/>
    </row>
    <row r="113" spans="1:68" x14ac:dyDescent="0.2">
      <c r="A113" s="604"/>
      <c r="B113" s="604"/>
      <c r="C113" s="604"/>
      <c r="D113" s="604"/>
      <c r="E113" s="604"/>
      <c r="F113" s="604"/>
      <c r="G113" s="604"/>
      <c r="H113" s="604"/>
      <c r="I113" s="604"/>
      <c r="J113" s="604"/>
      <c r="K113" s="604"/>
      <c r="L113" s="604"/>
      <c r="M113" s="604"/>
      <c r="N113" s="604"/>
      <c r="O113" s="612"/>
      <c r="P113" s="609" t="s">
        <v>40</v>
      </c>
      <c r="Q113" s="610"/>
      <c r="R113" s="610"/>
      <c r="S113" s="610"/>
      <c r="T113" s="610"/>
      <c r="U113" s="610"/>
      <c r="V113" s="611"/>
      <c r="W113" s="42" t="s">
        <v>0</v>
      </c>
      <c r="X113" s="43">
        <f>IFERROR(SUM(X108:X111),"0")</f>
        <v>950.4</v>
      </c>
      <c r="Y113" s="43">
        <f>IFERROR(SUM(Y108:Y111),"0")</f>
        <v>950.40000000000009</v>
      </c>
      <c r="Z113" s="42"/>
      <c r="AA113" s="67"/>
      <c r="AB113" s="67"/>
      <c r="AC113" s="67"/>
    </row>
    <row r="114" spans="1:68" ht="14.25" customHeight="1" x14ac:dyDescent="0.25">
      <c r="A114" s="614" t="s">
        <v>148</v>
      </c>
      <c r="B114" s="614"/>
      <c r="C114" s="614"/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4"/>
      <c r="S114" s="614"/>
      <c r="T114" s="614"/>
      <c r="U114" s="614"/>
      <c r="V114" s="614"/>
      <c r="W114" s="614"/>
      <c r="X114" s="614"/>
      <c r="Y114" s="614"/>
      <c r="Z114" s="614"/>
      <c r="AA114" s="66"/>
      <c r="AB114" s="66"/>
      <c r="AC114" s="80"/>
    </row>
    <row r="115" spans="1:68" ht="16.5" customHeight="1" x14ac:dyDescent="0.25">
      <c r="A115" s="63" t="s">
        <v>227</v>
      </c>
      <c r="B115" s="63" t="s">
        <v>228</v>
      </c>
      <c r="C115" s="36">
        <v>4301020345</v>
      </c>
      <c r="D115" s="615">
        <v>4680115881488</v>
      </c>
      <c r="E115" s="615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116</v>
      </c>
      <c r="L115" s="37" t="s">
        <v>45</v>
      </c>
      <c r="M115" s="38" t="s">
        <v>115</v>
      </c>
      <c r="N115" s="38"/>
      <c r="O115" s="37">
        <v>55</v>
      </c>
      <c r="P115" s="8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17"/>
      <c r="R115" s="617"/>
      <c r="S115" s="617"/>
      <c r="T115" s="61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229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4301020346</v>
      </c>
      <c r="D116" s="615">
        <v>4680115882775</v>
      </c>
      <c r="E116" s="615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82</v>
      </c>
      <c r="L116" s="37" t="s">
        <v>45</v>
      </c>
      <c r="M116" s="38" t="s">
        <v>115</v>
      </c>
      <c r="N116" s="38"/>
      <c r="O116" s="37">
        <v>55</v>
      </c>
      <c r="P116" s="8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17"/>
      <c r="R116" s="617"/>
      <c r="S116" s="617"/>
      <c r="T116" s="61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229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232</v>
      </c>
      <c r="B117" s="63" t="s">
        <v>233</v>
      </c>
      <c r="C117" s="36">
        <v>4301020344</v>
      </c>
      <c r="D117" s="615">
        <v>4680115880658</v>
      </c>
      <c r="E117" s="615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87</v>
      </c>
      <c r="L117" s="37" t="s">
        <v>45</v>
      </c>
      <c r="M117" s="38" t="s">
        <v>115</v>
      </c>
      <c r="N117" s="38"/>
      <c r="O117" s="37">
        <v>55</v>
      </c>
      <c r="P117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17"/>
      <c r="R117" s="617"/>
      <c r="S117" s="617"/>
      <c r="T117" s="61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229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04"/>
      <c r="B118" s="604"/>
      <c r="C118" s="604"/>
      <c r="D118" s="604"/>
      <c r="E118" s="604"/>
      <c r="F118" s="604"/>
      <c r="G118" s="604"/>
      <c r="H118" s="604"/>
      <c r="I118" s="604"/>
      <c r="J118" s="604"/>
      <c r="K118" s="604"/>
      <c r="L118" s="604"/>
      <c r="M118" s="604"/>
      <c r="N118" s="604"/>
      <c r="O118" s="612"/>
      <c r="P118" s="609" t="s">
        <v>40</v>
      </c>
      <c r="Q118" s="610"/>
      <c r="R118" s="610"/>
      <c r="S118" s="610"/>
      <c r="T118" s="610"/>
      <c r="U118" s="610"/>
      <c r="V118" s="611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04"/>
      <c r="B119" s="604"/>
      <c r="C119" s="604"/>
      <c r="D119" s="604"/>
      <c r="E119" s="604"/>
      <c r="F119" s="604"/>
      <c r="G119" s="604"/>
      <c r="H119" s="604"/>
      <c r="I119" s="604"/>
      <c r="J119" s="604"/>
      <c r="K119" s="604"/>
      <c r="L119" s="604"/>
      <c r="M119" s="604"/>
      <c r="N119" s="604"/>
      <c r="O119" s="612"/>
      <c r="P119" s="609" t="s">
        <v>40</v>
      </c>
      <c r="Q119" s="610"/>
      <c r="R119" s="610"/>
      <c r="S119" s="610"/>
      <c r="T119" s="610"/>
      <c r="U119" s="610"/>
      <c r="V119" s="611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14" t="s">
        <v>83</v>
      </c>
      <c r="B120" s="614"/>
      <c r="C120" s="614"/>
      <c r="D120" s="614"/>
      <c r="E120" s="614"/>
      <c r="F120" s="614"/>
      <c r="G120" s="614"/>
      <c r="H120" s="614"/>
      <c r="I120" s="614"/>
      <c r="J120" s="614"/>
      <c r="K120" s="614"/>
      <c r="L120" s="614"/>
      <c r="M120" s="614"/>
      <c r="N120" s="614"/>
      <c r="O120" s="614"/>
      <c r="P120" s="614"/>
      <c r="Q120" s="614"/>
      <c r="R120" s="614"/>
      <c r="S120" s="614"/>
      <c r="T120" s="614"/>
      <c r="U120" s="614"/>
      <c r="V120" s="614"/>
      <c r="W120" s="614"/>
      <c r="X120" s="614"/>
      <c r="Y120" s="614"/>
      <c r="Z120" s="614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4301051360</v>
      </c>
      <c r="D121" s="615">
        <v>4607091385168</v>
      </c>
      <c r="E121" s="61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116</v>
      </c>
      <c r="L121" s="37" t="s">
        <v>45</v>
      </c>
      <c r="M121" s="38" t="s">
        <v>119</v>
      </c>
      <c r="N121" s="38"/>
      <c r="O121" s="37">
        <v>45</v>
      </c>
      <c r="P121" s="8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17"/>
      <c r="R121" s="617"/>
      <c r="S121" s="617"/>
      <c r="T121" s="618"/>
      <c r="U121" s="39" t="s">
        <v>45</v>
      </c>
      <c r="V121" s="39" t="s">
        <v>45</v>
      </c>
      <c r="W121" s="40" t="s">
        <v>0</v>
      </c>
      <c r="X121" s="58">
        <v>583.20000000000005</v>
      </c>
      <c r="Y121" s="55">
        <f t="shared" ref="Y121:Y127" si="21">IFERROR(IF(X121="",0,CEILING((X121/$H121),1)*$H121),"")</f>
        <v>583.19999999999993</v>
      </c>
      <c r="Z121" s="41">
        <f>IFERROR(IF(Y121=0,"",ROUNDUP(Y121/H121,0)*0.01898),"")</f>
        <v>1.36656</v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620.13599999999997</v>
      </c>
      <c r="BN121" s="78">
        <f t="shared" ref="BN121:BN127" si="23">IFERROR(Y121*I121/H121,"0")</f>
        <v>620.13599999999985</v>
      </c>
      <c r="BO121" s="78">
        <f t="shared" ref="BO121:BO127" si="24">IFERROR(1/J121*(X121/H121),"0")</f>
        <v>1.1250000000000002</v>
      </c>
      <c r="BP121" s="78">
        <f t="shared" ref="BP121:BP127" si="25">IFERROR(1/J121*(Y121/H121),"0")</f>
        <v>1.125</v>
      </c>
    </row>
    <row r="122" spans="1:68" ht="16.5" customHeight="1" x14ac:dyDescent="0.25">
      <c r="A122" s="63" t="s">
        <v>234</v>
      </c>
      <c r="B122" s="63" t="s">
        <v>237</v>
      </c>
      <c r="C122" s="36">
        <v>4301051724</v>
      </c>
      <c r="D122" s="615">
        <v>4607091385168</v>
      </c>
      <c r="E122" s="615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116</v>
      </c>
      <c r="L122" s="37" t="s">
        <v>45</v>
      </c>
      <c r="M122" s="38" t="s">
        <v>144</v>
      </c>
      <c r="N122" s="38"/>
      <c r="O122" s="37">
        <v>45</v>
      </c>
      <c r="P122" s="8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17"/>
      <c r="R122" s="617"/>
      <c r="S122" s="617"/>
      <c r="T122" s="61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238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234</v>
      </c>
      <c r="B123" s="63" t="s">
        <v>239</v>
      </c>
      <c r="C123" s="36">
        <v>4301051625</v>
      </c>
      <c r="D123" s="615">
        <v>4607091385168</v>
      </c>
      <c r="E123" s="615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116</v>
      </c>
      <c r="L123" s="37" t="s">
        <v>45</v>
      </c>
      <c r="M123" s="38" t="s">
        <v>119</v>
      </c>
      <c r="N123" s="38"/>
      <c r="O123" s="37">
        <v>45</v>
      </c>
      <c r="P123" s="8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17"/>
      <c r="R123" s="617"/>
      <c r="S123" s="617"/>
      <c r="T123" s="61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238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4301051730</v>
      </c>
      <c r="D124" s="615">
        <v>4607091383256</v>
      </c>
      <c r="E124" s="615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87</v>
      </c>
      <c r="L124" s="37" t="s">
        <v>45</v>
      </c>
      <c r="M124" s="38" t="s">
        <v>144</v>
      </c>
      <c r="N124" s="38"/>
      <c r="O124" s="37">
        <v>45</v>
      </c>
      <c r="P124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17"/>
      <c r="R124" s="617"/>
      <c r="S124" s="617"/>
      <c r="T124" s="61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238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242</v>
      </c>
      <c r="B125" s="63" t="s">
        <v>243</v>
      </c>
      <c r="C125" s="36">
        <v>4301051721</v>
      </c>
      <c r="D125" s="615">
        <v>4607091385748</v>
      </c>
      <c r="E125" s="61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87</v>
      </c>
      <c r="L125" s="37" t="s">
        <v>45</v>
      </c>
      <c r="M125" s="38" t="s">
        <v>144</v>
      </c>
      <c r="N125" s="38"/>
      <c r="O125" s="37">
        <v>45</v>
      </c>
      <c r="P125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17"/>
      <c r="R125" s="617"/>
      <c r="S125" s="617"/>
      <c r="T125" s="618"/>
      <c r="U125" s="39" t="s">
        <v>45</v>
      </c>
      <c r="V125" s="39" t="s">
        <v>45</v>
      </c>
      <c r="W125" s="40" t="s">
        <v>0</v>
      </c>
      <c r="X125" s="58">
        <v>162</v>
      </c>
      <c r="Y125" s="55">
        <f t="shared" si="21"/>
        <v>162</v>
      </c>
      <c r="Z125" s="41">
        <f>IFERROR(IF(Y125=0,"",ROUNDUP(Y125/H125,0)*0.00651),"")</f>
        <v>0.3906</v>
      </c>
      <c r="AA125" s="68" t="s">
        <v>45</v>
      </c>
      <c r="AB125" s="69" t="s">
        <v>45</v>
      </c>
      <c r="AC125" s="198" t="s">
        <v>238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177.11999999999998</v>
      </c>
      <c r="BN125" s="78">
        <f t="shared" si="23"/>
        <v>177.11999999999998</v>
      </c>
      <c r="BO125" s="78">
        <f t="shared" si="24"/>
        <v>0.32967032967032966</v>
      </c>
      <c r="BP125" s="78">
        <f t="shared" si="25"/>
        <v>0.32967032967032966</v>
      </c>
    </row>
    <row r="126" spans="1:68" ht="16.5" customHeight="1" x14ac:dyDescent="0.25">
      <c r="A126" s="63" t="s">
        <v>244</v>
      </c>
      <c r="B126" s="63" t="s">
        <v>245</v>
      </c>
      <c r="C126" s="36">
        <v>4301051740</v>
      </c>
      <c r="D126" s="615">
        <v>4680115884533</v>
      </c>
      <c r="E126" s="61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87</v>
      </c>
      <c r="L126" s="37" t="s">
        <v>45</v>
      </c>
      <c r="M126" s="38" t="s">
        <v>119</v>
      </c>
      <c r="N126" s="38"/>
      <c r="O126" s="37">
        <v>45</v>
      </c>
      <c r="P126" s="8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17"/>
      <c r="R126" s="617"/>
      <c r="S126" s="617"/>
      <c r="T126" s="61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246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4301051486</v>
      </c>
      <c r="D127" s="615">
        <v>4680115882645</v>
      </c>
      <c r="E127" s="61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87</v>
      </c>
      <c r="L127" s="37" t="s">
        <v>45</v>
      </c>
      <c r="M127" s="38" t="s">
        <v>119</v>
      </c>
      <c r="N127" s="38"/>
      <c r="O127" s="37">
        <v>40</v>
      </c>
      <c r="P127" s="8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17"/>
      <c r="R127" s="617"/>
      <c r="S127" s="617"/>
      <c r="T127" s="61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249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04"/>
      <c r="B128" s="604"/>
      <c r="C128" s="604"/>
      <c r="D128" s="604"/>
      <c r="E128" s="604"/>
      <c r="F128" s="604"/>
      <c r="G128" s="604"/>
      <c r="H128" s="604"/>
      <c r="I128" s="604"/>
      <c r="J128" s="604"/>
      <c r="K128" s="604"/>
      <c r="L128" s="604"/>
      <c r="M128" s="604"/>
      <c r="N128" s="604"/>
      <c r="O128" s="612"/>
      <c r="P128" s="609" t="s">
        <v>40</v>
      </c>
      <c r="Q128" s="610"/>
      <c r="R128" s="610"/>
      <c r="S128" s="610"/>
      <c r="T128" s="610"/>
      <c r="U128" s="610"/>
      <c r="V128" s="611"/>
      <c r="W128" s="42" t="s">
        <v>39</v>
      </c>
      <c r="X128" s="43">
        <f>IFERROR(X121/H121,"0")+IFERROR(X122/H122,"0")+IFERROR(X123/H123,"0")+IFERROR(X124/H124,"0")+IFERROR(X125/H125,"0")+IFERROR(X126/H126,"0")+IFERROR(X127/H127,"0")</f>
        <v>132</v>
      </c>
      <c r="Y128" s="43">
        <f>IFERROR(Y121/H121,"0")+IFERROR(Y122/H122,"0")+IFERROR(Y123/H123,"0")+IFERROR(Y124/H124,"0")+IFERROR(Y125/H125,"0")+IFERROR(Y126/H126,"0")+IFERROR(Y127/H127,"0")</f>
        <v>132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1.7571600000000001</v>
      </c>
      <c r="AA128" s="67"/>
      <c r="AB128" s="67"/>
      <c r="AC128" s="67"/>
    </row>
    <row r="129" spans="1:68" x14ac:dyDescent="0.2">
      <c r="A129" s="604"/>
      <c r="B129" s="604"/>
      <c r="C129" s="604"/>
      <c r="D129" s="604"/>
      <c r="E129" s="604"/>
      <c r="F129" s="604"/>
      <c r="G129" s="604"/>
      <c r="H129" s="604"/>
      <c r="I129" s="604"/>
      <c r="J129" s="604"/>
      <c r="K129" s="604"/>
      <c r="L129" s="604"/>
      <c r="M129" s="604"/>
      <c r="N129" s="604"/>
      <c r="O129" s="612"/>
      <c r="P129" s="609" t="s">
        <v>40</v>
      </c>
      <c r="Q129" s="610"/>
      <c r="R129" s="610"/>
      <c r="S129" s="610"/>
      <c r="T129" s="610"/>
      <c r="U129" s="610"/>
      <c r="V129" s="611"/>
      <c r="W129" s="42" t="s">
        <v>0</v>
      </c>
      <c r="X129" s="43">
        <f>IFERROR(SUM(X121:X127),"0")</f>
        <v>745.2</v>
      </c>
      <c r="Y129" s="43">
        <f>IFERROR(SUM(Y121:Y127),"0")</f>
        <v>745.19999999999993</v>
      </c>
      <c r="Z129" s="42"/>
      <c r="AA129" s="67"/>
      <c r="AB129" s="67"/>
      <c r="AC129" s="67"/>
    </row>
    <row r="130" spans="1:68" ht="14.25" customHeight="1" x14ac:dyDescent="0.25">
      <c r="A130" s="614" t="s">
        <v>183</v>
      </c>
      <c r="B130" s="614"/>
      <c r="C130" s="614"/>
      <c r="D130" s="614"/>
      <c r="E130" s="614"/>
      <c r="F130" s="614"/>
      <c r="G130" s="614"/>
      <c r="H130" s="614"/>
      <c r="I130" s="614"/>
      <c r="J130" s="614"/>
      <c r="K130" s="614"/>
      <c r="L130" s="614"/>
      <c r="M130" s="614"/>
      <c r="N130" s="614"/>
      <c r="O130" s="614"/>
      <c r="P130" s="614"/>
      <c r="Q130" s="614"/>
      <c r="R130" s="614"/>
      <c r="S130" s="614"/>
      <c r="T130" s="614"/>
      <c r="U130" s="614"/>
      <c r="V130" s="614"/>
      <c r="W130" s="614"/>
      <c r="X130" s="614"/>
      <c r="Y130" s="614"/>
      <c r="Z130" s="614"/>
      <c r="AA130" s="66"/>
      <c r="AB130" s="66"/>
      <c r="AC130" s="80"/>
    </row>
    <row r="131" spans="1:68" ht="27" customHeight="1" x14ac:dyDescent="0.25">
      <c r="A131" s="63" t="s">
        <v>250</v>
      </c>
      <c r="B131" s="63" t="s">
        <v>251</v>
      </c>
      <c r="C131" s="36">
        <v>4301060357</v>
      </c>
      <c r="D131" s="615">
        <v>4680115882652</v>
      </c>
      <c r="E131" s="61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87</v>
      </c>
      <c r="L131" s="37" t="s">
        <v>45</v>
      </c>
      <c r="M131" s="38" t="s">
        <v>119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17"/>
      <c r="R131" s="617"/>
      <c r="S131" s="617"/>
      <c r="T131" s="61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252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253</v>
      </c>
      <c r="B132" s="63" t="s">
        <v>254</v>
      </c>
      <c r="C132" s="36">
        <v>4301060317</v>
      </c>
      <c r="D132" s="615">
        <v>4680115880238</v>
      </c>
      <c r="E132" s="61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87</v>
      </c>
      <c r="L132" s="37" t="s">
        <v>45</v>
      </c>
      <c r="M132" s="38" t="s">
        <v>119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17"/>
      <c r="R132" s="617"/>
      <c r="S132" s="617"/>
      <c r="T132" s="61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255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04"/>
      <c r="B133" s="604"/>
      <c r="C133" s="604"/>
      <c r="D133" s="604"/>
      <c r="E133" s="604"/>
      <c r="F133" s="604"/>
      <c r="G133" s="604"/>
      <c r="H133" s="604"/>
      <c r="I133" s="604"/>
      <c r="J133" s="604"/>
      <c r="K133" s="604"/>
      <c r="L133" s="604"/>
      <c r="M133" s="604"/>
      <c r="N133" s="604"/>
      <c r="O133" s="612"/>
      <c r="P133" s="609" t="s">
        <v>40</v>
      </c>
      <c r="Q133" s="610"/>
      <c r="R133" s="610"/>
      <c r="S133" s="610"/>
      <c r="T133" s="610"/>
      <c r="U133" s="610"/>
      <c r="V133" s="611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04"/>
      <c r="B134" s="604"/>
      <c r="C134" s="604"/>
      <c r="D134" s="604"/>
      <c r="E134" s="604"/>
      <c r="F134" s="604"/>
      <c r="G134" s="604"/>
      <c r="H134" s="604"/>
      <c r="I134" s="604"/>
      <c r="J134" s="604"/>
      <c r="K134" s="604"/>
      <c r="L134" s="604"/>
      <c r="M134" s="604"/>
      <c r="N134" s="604"/>
      <c r="O134" s="612"/>
      <c r="P134" s="609" t="s">
        <v>40</v>
      </c>
      <c r="Q134" s="610"/>
      <c r="R134" s="610"/>
      <c r="S134" s="610"/>
      <c r="T134" s="610"/>
      <c r="U134" s="610"/>
      <c r="V134" s="611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13" t="s">
        <v>256</v>
      </c>
      <c r="B135" s="613"/>
      <c r="C135" s="613"/>
      <c r="D135" s="613"/>
      <c r="E135" s="613"/>
      <c r="F135" s="613"/>
      <c r="G135" s="613"/>
      <c r="H135" s="613"/>
      <c r="I135" s="613"/>
      <c r="J135" s="613"/>
      <c r="K135" s="613"/>
      <c r="L135" s="613"/>
      <c r="M135" s="613"/>
      <c r="N135" s="613"/>
      <c r="O135" s="613"/>
      <c r="P135" s="613"/>
      <c r="Q135" s="613"/>
      <c r="R135" s="613"/>
      <c r="S135" s="613"/>
      <c r="T135" s="613"/>
      <c r="U135" s="613"/>
      <c r="V135" s="613"/>
      <c r="W135" s="613"/>
      <c r="X135" s="613"/>
      <c r="Y135" s="613"/>
      <c r="Z135" s="613"/>
      <c r="AA135" s="65"/>
      <c r="AB135" s="65"/>
      <c r="AC135" s="79"/>
    </row>
    <row r="136" spans="1:68" ht="14.25" customHeight="1" x14ac:dyDescent="0.25">
      <c r="A136" s="614" t="s">
        <v>111</v>
      </c>
      <c r="B136" s="614"/>
      <c r="C136" s="614"/>
      <c r="D136" s="614"/>
      <c r="E136" s="614"/>
      <c r="F136" s="614"/>
      <c r="G136" s="614"/>
      <c r="H136" s="614"/>
      <c r="I136" s="614"/>
      <c r="J136" s="614"/>
      <c r="K136" s="614"/>
      <c r="L136" s="614"/>
      <c r="M136" s="614"/>
      <c r="N136" s="614"/>
      <c r="O136" s="614"/>
      <c r="P136" s="614"/>
      <c r="Q136" s="614"/>
      <c r="R136" s="614"/>
      <c r="S136" s="614"/>
      <c r="T136" s="614"/>
      <c r="U136" s="614"/>
      <c r="V136" s="614"/>
      <c r="W136" s="614"/>
      <c r="X136" s="614"/>
      <c r="Y136" s="614"/>
      <c r="Z136" s="614"/>
      <c r="AA136" s="66"/>
      <c r="AB136" s="66"/>
      <c r="AC136" s="80"/>
    </row>
    <row r="137" spans="1:68" ht="27" customHeight="1" x14ac:dyDescent="0.25">
      <c r="A137" s="63" t="s">
        <v>257</v>
      </c>
      <c r="B137" s="63" t="s">
        <v>258</v>
      </c>
      <c r="C137" s="36">
        <v>4301011564</v>
      </c>
      <c r="D137" s="615">
        <v>4680115882577</v>
      </c>
      <c r="E137" s="61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87</v>
      </c>
      <c r="L137" s="37" t="s">
        <v>45</v>
      </c>
      <c r="M137" s="38" t="s">
        <v>108</v>
      </c>
      <c r="N137" s="38"/>
      <c r="O137" s="37">
        <v>90</v>
      </c>
      <c r="P137" s="8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17"/>
      <c r="R137" s="617"/>
      <c r="S137" s="617"/>
      <c r="T137" s="61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259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257</v>
      </c>
      <c r="B138" s="63" t="s">
        <v>260</v>
      </c>
      <c r="C138" s="36">
        <v>4301011562</v>
      </c>
      <c r="D138" s="615">
        <v>4680115882577</v>
      </c>
      <c r="E138" s="61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87</v>
      </c>
      <c r="L138" s="37" t="s">
        <v>45</v>
      </c>
      <c r="M138" s="38" t="s">
        <v>108</v>
      </c>
      <c r="N138" s="38"/>
      <c r="O138" s="37">
        <v>90</v>
      </c>
      <c r="P138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17"/>
      <c r="R138" s="617"/>
      <c r="S138" s="617"/>
      <c r="T138" s="61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259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04"/>
      <c r="B139" s="604"/>
      <c r="C139" s="604"/>
      <c r="D139" s="604"/>
      <c r="E139" s="604"/>
      <c r="F139" s="604"/>
      <c r="G139" s="604"/>
      <c r="H139" s="604"/>
      <c r="I139" s="604"/>
      <c r="J139" s="604"/>
      <c r="K139" s="604"/>
      <c r="L139" s="604"/>
      <c r="M139" s="604"/>
      <c r="N139" s="604"/>
      <c r="O139" s="612"/>
      <c r="P139" s="609" t="s">
        <v>40</v>
      </c>
      <c r="Q139" s="610"/>
      <c r="R139" s="610"/>
      <c r="S139" s="610"/>
      <c r="T139" s="610"/>
      <c r="U139" s="610"/>
      <c r="V139" s="61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04"/>
      <c r="B140" s="604"/>
      <c r="C140" s="604"/>
      <c r="D140" s="604"/>
      <c r="E140" s="604"/>
      <c r="F140" s="604"/>
      <c r="G140" s="604"/>
      <c r="H140" s="604"/>
      <c r="I140" s="604"/>
      <c r="J140" s="604"/>
      <c r="K140" s="604"/>
      <c r="L140" s="604"/>
      <c r="M140" s="604"/>
      <c r="N140" s="604"/>
      <c r="O140" s="612"/>
      <c r="P140" s="609" t="s">
        <v>40</v>
      </c>
      <c r="Q140" s="610"/>
      <c r="R140" s="610"/>
      <c r="S140" s="610"/>
      <c r="T140" s="610"/>
      <c r="U140" s="610"/>
      <c r="V140" s="61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14" t="s">
        <v>76</v>
      </c>
      <c r="B141" s="614"/>
      <c r="C141" s="614"/>
      <c r="D141" s="614"/>
      <c r="E141" s="614"/>
      <c r="F141" s="614"/>
      <c r="G141" s="614"/>
      <c r="H141" s="614"/>
      <c r="I141" s="614"/>
      <c r="J141" s="614"/>
      <c r="K141" s="614"/>
      <c r="L141" s="614"/>
      <c r="M141" s="614"/>
      <c r="N141" s="614"/>
      <c r="O141" s="614"/>
      <c r="P141" s="614"/>
      <c r="Q141" s="614"/>
      <c r="R141" s="614"/>
      <c r="S141" s="614"/>
      <c r="T141" s="614"/>
      <c r="U141" s="614"/>
      <c r="V141" s="614"/>
      <c r="W141" s="614"/>
      <c r="X141" s="614"/>
      <c r="Y141" s="614"/>
      <c r="Z141" s="614"/>
      <c r="AA141" s="66"/>
      <c r="AB141" s="66"/>
      <c r="AC141" s="80"/>
    </row>
    <row r="142" spans="1:68" ht="27" customHeight="1" x14ac:dyDescent="0.25">
      <c r="A142" s="63" t="s">
        <v>261</v>
      </c>
      <c r="B142" s="63" t="s">
        <v>262</v>
      </c>
      <c r="C142" s="36">
        <v>4301031235</v>
      </c>
      <c r="D142" s="615">
        <v>4680115883444</v>
      </c>
      <c r="E142" s="61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87</v>
      </c>
      <c r="L142" s="37" t="s">
        <v>45</v>
      </c>
      <c r="M142" s="38" t="s">
        <v>108</v>
      </c>
      <c r="N142" s="38"/>
      <c r="O142" s="37">
        <v>90</v>
      </c>
      <c r="P142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17"/>
      <c r="R142" s="617"/>
      <c r="S142" s="617"/>
      <c r="T142" s="61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263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261</v>
      </c>
      <c r="B143" s="63" t="s">
        <v>264</v>
      </c>
      <c r="C143" s="36">
        <v>4301031234</v>
      </c>
      <c r="D143" s="615">
        <v>4680115883444</v>
      </c>
      <c r="E143" s="61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87</v>
      </c>
      <c r="L143" s="37" t="s">
        <v>45</v>
      </c>
      <c r="M143" s="38" t="s">
        <v>108</v>
      </c>
      <c r="N143" s="38"/>
      <c r="O143" s="37">
        <v>90</v>
      </c>
      <c r="P143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17"/>
      <c r="R143" s="617"/>
      <c r="S143" s="617"/>
      <c r="T143" s="61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263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04"/>
      <c r="B144" s="604"/>
      <c r="C144" s="604"/>
      <c r="D144" s="604"/>
      <c r="E144" s="604"/>
      <c r="F144" s="604"/>
      <c r="G144" s="604"/>
      <c r="H144" s="604"/>
      <c r="I144" s="604"/>
      <c r="J144" s="604"/>
      <c r="K144" s="604"/>
      <c r="L144" s="604"/>
      <c r="M144" s="604"/>
      <c r="N144" s="604"/>
      <c r="O144" s="612"/>
      <c r="P144" s="609" t="s">
        <v>40</v>
      </c>
      <c r="Q144" s="610"/>
      <c r="R144" s="610"/>
      <c r="S144" s="610"/>
      <c r="T144" s="610"/>
      <c r="U144" s="610"/>
      <c r="V144" s="61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04"/>
      <c r="B145" s="604"/>
      <c r="C145" s="604"/>
      <c r="D145" s="604"/>
      <c r="E145" s="604"/>
      <c r="F145" s="604"/>
      <c r="G145" s="604"/>
      <c r="H145" s="604"/>
      <c r="I145" s="604"/>
      <c r="J145" s="604"/>
      <c r="K145" s="604"/>
      <c r="L145" s="604"/>
      <c r="M145" s="604"/>
      <c r="N145" s="604"/>
      <c r="O145" s="612"/>
      <c r="P145" s="609" t="s">
        <v>40</v>
      </c>
      <c r="Q145" s="610"/>
      <c r="R145" s="610"/>
      <c r="S145" s="610"/>
      <c r="T145" s="610"/>
      <c r="U145" s="610"/>
      <c r="V145" s="61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14" t="s">
        <v>83</v>
      </c>
      <c r="B146" s="614"/>
      <c r="C146" s="614"/>
      <c r="D146" s="614"/>
      <c r="E146" s="614"/>
      <c r="F146" s="614"/>
      <c r="G146" s="614"/>
      <c r="H146" s="614"/>
      <c r="I146" s="614"/>
      <c r="J146" s="614"/>
      <c r="K146" s="614"/>
      <c r="L146" s="614"/>
      <c r="M146" s="614"/>
      <c r="N146" s="614"/>
      <c r="O146" s="614"/>
      <c r="P146" s="614"/>
      <c r="Q146" s="614"/>
      <c r="R146" s="614"/>
      <c r="S146" s="614"/>
      <c r="T146" s="614"/>
      <c r="U146" s="614"/>
      <c r="V146" s="614"/>
      <c r="W146" s="614"/>
      <c r="X146" s="614"/>
      <c r="Y146" s="614"/>
      <c r="Z146" s="614"/>
      <c r="AA146" s="66"/>
      <c r="AB146" s="66"/>
      <c r="AC146" s="80"/>
    </row>
    <row r="147" spans="1:68" ht="16.5" customHeight="1" x14ac:dyDescent="0.25">
      <c r="A147" s="63" t="s">
        <v>265</v>
      </c>
      <c r="B147" s="63" t="s">
        <v>266</v>
      </c>
      <c r="C147" s="36">
        <v>4301051477</v>
      </c>
      <c r="D147" s="615">
        <v>4680115882584</v>
      </c>
      <c r="E147" s="61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87</v>
      </c>
      <c r="L147" s="37" t="s">
        <v>45</v>
      </c>
      <c r="M147" s="38" t="s">
        <v>108</v>
      </c>
      <c r="N147" s="38"/>
      <c r="O147" s="37">
        <v>60</v>
      </c>
      <c r="P147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17"/>
      <c r="R147" s="617"/>
      <c r="S147" s="617"/>
      <c r="T147" s="61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259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265</v>
      </c>
      <c r="B148" s="63" t="s">
        <v>267</v>
      </c>
      <c r="C148" s="36">
        <v>4301051476</v>
      </c>
      <c r="D148" s="615">
        <v>4680115882584</v>
      </c>
      <c r="E148" s="61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87</v>
      </c>
      <c r="L148" s="37" t="s">
        <v>45</v>
      </c>
      <c r="M148" s="38" t="s">
        <v>108</v>
      </c>
      <c r="N148" s="38"/>
      <c r="O148" s="37">
        <v>60</v>
      </c>
      <c r="P148" s="8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17"/>
      <c r="R148" s="617"/>
      <c r="S148" s="617"/>
      <c r="T148" s="61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259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04"/>
      <c r="B149" s="604"/>
      <c r="C149" s="604"/>
      <c r="D149" s="604"/>
      <c r="E149" s="604"/>
      <c r="F149" s="604"/>
      <c r="G149" s="604"/>
      <c r="H149" s="604"/>
      <c r="I149" s="604"/>
      <c r="J149" s="604"/>
      <c r="K149" s="604"/>
      <c r="L149" s="604"/>
      <c r="M149" s="604"/>
      <c r="N149" s="604"/>
      <c r="O149" s="612"/>
      <c r="P149" s="609" t="s">
        <v>40</v>
      </c>
      <c r="Q149" s="610"/>
      <c r="R149" s="610"/>
      <c r="S149" s="610"/>
      <c r="T149" s="610"/>
      <c r="U149" s="610"/>
      <c r="V149" s="611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04"/>
      <c r="B150" s="604"/>
      <c r="C150" s="604"/>
      <c r="D150" s="604"/>
      <c r="E150" s="604"/>
      <c r="F150" s="604"/>
      <c r="G150" s="604"/>
      <c r="H150" s="604"/>
      <c r="I150" s="604"/>
      <c r="J150" s="604"/>
      <c r="K150" s="604"/>
      <c r="L150" s="604"/>
      <c r="M150" s="604"/>
      <c r="N150" s="604"/>
      <c r="O150" s="612"/>
      <c r="P150" s="609" t="s">
        <v>40</v>
      </c>
      <c r="Q150" s="610"/>
      <c r="R150" s="610"/>
      <c r="S150" s="610"/>
      <c r="T150" s="610"/>
      <c r="U150" s="610"/>
      <c r="V150" s="611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13" t="s">
        <v>109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65"/>
      <c r="AB151" s="65"/>
      <c r="AC151" s="79"/>
    </row>
    <row r="152" spans="1:68" ht="14.25" customHeight="1" x14ac:dyDescent="0.25">
      <c r="A152" s="614" t="s">
        <v>111</v>
      </c>
      <c r="B152" s="614"/>
      <c r="C152" s="614"/>
      <c r="D152" s="614"/>
      <c r="E152" s="614"/>
      <c r="F152" s="614"/>
      <c r="G152" s="614"/>
      <c r="H152" s="614"/>
      <c r="I152" s="614"/>
      <c r="J152" s="614"/>
      <c r="K152" s="614"/>
      <c r="L152" s="614"/>
      <c r="M152" s="614"/>
      <c r="N152" s="614"/>
      <c r="O152" s="614"/>
      <c r="P152" s="614"/>
      <c r="Q152" s="614"/>
      <c r="R152" s="614"/>
      <c r="S152" s="614"/>
      <c r="T152" s="614"/>
      <c r="U152" s="614"/>
      <c r="V152" s="614"/>
      <c r="W152" s="614"/>
      <c r="X152" s="614"/>
      <c r="Y152" s="614"/>
      <c r="Z152" s="614"/>
      <c r="AA152" s="66"/>
      <c r="AB152" s="66"/>
      <c r="AC152" s="80"/>
    </row>
    <row r="153" spans="1:68" ht="27" customHeight="1" x14ac:dyDescent="0.25">
      <c r="A153" s="63" t="s">
        <v>268</v>
      </c>
      <c r="B153" s="63" t="s">
        <v>269</v>
      </c>
      <c r="C153" s="36">
        <v>4301011705</v>
      </c>
      <c r="D153" s="615">
        <v>4607091384604</v>
      </c>
      <c r="E153" s="61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120</v>
      </c>
      <c r="L153" s="37" t="s">
        <v>45</v>
      </c>
      <c r="M153" s="38" t="s">
        <v>115</v>
      </c>
      <c r="N153" s="38"/>
      <c r="O153" s="37">
        <v>50</v>
      </c>
      <c r="P153" s="8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17"/>
      <c r="R153" s="617"/>
      <c r="S153" s="617"/>
      <c r="T153" s="61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270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04"/>
      <c r="B154" s="604"/>
      <c r="C154" s="604"/>
      <c r="D154" s="604"/>
      <c r="E154" s="604"/>
      <c r="F154" s="604"/>
      <c r="G154" s="604"/>
      <c r="H154" s="604"/>
      <c r="I154" s="604"/>
      <c r="J154" s="604"/>
      <c r="K154" s="604"/>
      <c r="L154" s="604"/>
      <c r="M154" s="604"/>
      <c r="N154" s="604"/>
      <c r="O154" s="612"/>
      <c r="P154" s="609" t="s">
        <v>40</v>
      </c>
      <c r="Q154" s="610"/>
      <c r="R154" s="610"/>
      <c r="S154" s="610"/>
      <c r="T154" s="610"/>
      <c r="U154" s="610"/>
      <c r="V154" s="611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04"/>
      <c r="B155" s="604"/>
      <c r="C155" s="604"/>
      <c r="D155" s="604"/>
      <c r="E155" s="604"/>
      <c r="F155" s="604"/>
      <c r="G155" s="604"/>
      <c r="H155" s="604"/>
      <c r="I155" s="604"/>
      <c r="J155" s="604"/>
      <c r="K155" s="604"/>
      <c r="L155" s="604"/>
      <c r="M155" s="604"/>
      <c r="N155" s="604"/>
      <c r="O155" s="612"/>
      <c r="P155" s="609" t="s">
        <v>40</v>
      </c>
      <c r="Q155" s="610"/>
      <c r="R155" s="610"/>
      <c r="S155" s="610"/>
      <c r="T155" s="610"/>
      <c r="U155" s="610"/>
      <c r="V155" s="611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14" t="s">
        <v>76</v>
      </c>
      <c r="B156" s="614"/>
      <c r="C156" s="614"/>
      <c r="D156" s="614"/>
      <c r="E156" s="614"/>
      <c r="F156" s="614"/>
      <c r="G156" s="614"/>
      <c r="H156" s="614"/>
      <c r="I156" s="614"/>
      <c r="J156" s="614"/>
      <c r="K156" s="614"/>
      <c r="L156" s="614"/>
      <c r="M156" s="614"/>
      <c r="N156" s="614"/>
      <c r="O156" s="614"/>
      <c r="P156" s="614"/>
      <c r="Q156" s="614"/>
      <c r="R156" s="614"/>
      <c r="S156" s="614"/>
      <c r="T156" s="614"/>
      <c r="U156" s="614"/>
      <c r="V156" s="614"/>
      <c r="W156" s="614"/>
      <c r="X156" s="614"/>
      <c r="Y156" s="614"/>
      <c r="Z156" s="614"/>
      <c r="AA156" s="66"/>
      <c r="AB156" s="66"/>
      <c r="AC156" s="80"/>
    </row>
    <row r="157" spans="1:68" ht="16.5" customHeight="1" x14ac:dyDescent="0.25">
      <c r="A157" s="63" t="s">
        <v>271</v>
      </c>
      <c r="B157" s="63" t="s">
        <v>272</v>
      </c>
      <c r="C157" s="36">
        <v>4301030895</v>
      </c>
      <c r="D157" s="615">
        <v>4607091387667</v>
      </c>
      <c r="E157" s="61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116</v>
      </c>
      <c r="L157" s="37" t="s">
        <v>45</v>
      </c>
      <c r="M157" s="38" t="s">
        <v>115</v>
      </c>
      <c r="N157" s="38"/>
      <c r="O157" s="37">
        <v>40</v>
      </c>
      <c r="P157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17"/>
      <c r="R157" s="617"/>
      <c r="S157" s="617"/>
      <c r="T157" s="61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273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274</v>
      </c>
      <c r="B158" s="63" t="s">
        <v>275</v>
      </c>
      <c r="C158" s="36">
        <v>4301030961</v>
      </c>
      <c r="D158" s="615">
        <v>4607091387636</v>
      </c>
      <c r="E158" s="61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87</v>
      </c>
      <c r="L158" s="37" t="s">
        <v>45</v>
      </c>
      <c r="M158" s="38" t="s">
        <v>81</v>
      </c>
      <c r="N158" s="38"/>
      <c r="O158" s="37">
        <v>40</v>
      </c>
      <c r="P158" s="8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17"/>
      <c r="R158" s="617"/>
      <c r="S158" s="617"/>
      <c r="T158" s="61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276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4301030963</v>
      </c>
      <c r="D159" s="615">
        <v>4607091382426</v>
      </c>
      <c r="E159" s="61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116</v>
      </c>
      <c r="L159" s="37" t="s">
        <v>45</v>
      </c>
      <c r="M159" s="38" t="s">
        <v>81</v>
      </c>
      <c r="N159" s="38"/>
      <c r="O159" s="37">
        <v>40</v>
      </c>
      <c r="P159" s="8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17"/>
      <c r="R159" s="617"/>
      <c r="S159" s="617"/>
      <c r="T159" s="61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279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04"/>
      <c r="B160" s="604"/>
      <c r="C160" s="604"/>
      <c r="D160" s="604"/>
      <c r="E160" s="604"/>
      <c r="F160" s="604"/>
      <c r="G160" s="604"/>
      <c r="H160" s="604"/>
      <c r="I160" s="604"/>
      <c r="J160" s="604"/>
      <c r="K160" s="604"/>
      <c r="L160" s="604"/>
      <c r="M160" s="604"/>
      <c r="N160" s="604"/>
      <c r="O160" s="612"/>
      <c r="P160" s="609" t="s">
        <v>40</v>
      </c>
      <c r="Q160" s="610"/>
      <c r="R160" s="610"/>
      <c r="S160" s="610"/>
      <c r="T160" s="610"/>
      <c r="U160" s="610"/>
      <c r="V160" s="611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04"/>
      <c r="B161" s="604"/>
      <c r="C161" s="604"/>
      <c r="D161" s="604"/>
      <c r="E161" s="604"/>
      <c r="F161" s="604"/>
      <c r="G161" s="604"/>
      <c r="H161" s="604"/>
      <c r="I161" s="604"/>
      <c r="J161" s="604"/>
      <c r="K161" s="604"/>
      <c r="L161" s="604"/>
      <c r="M161" s="604"/>
      <c r="N161" s="604"/>
      <c r="O161" s="612"/>
      <c r="P161" s="609" t="s">
        <v>40</v>
      </c>
      <c r="Q161" s="610"/>
      <c r="R161" s="610"/>
      <c r="S161" s="610"/>
      <c r="T161" s="610"/>
      <c r="U161" s="610"/>
      <c r="V161" s="611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31" t="s">
        <v>280</v>
      </c>
      <c r="B162" s="631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54"/>
      <c r="AB162" s="54"/>
      <c r="AC162" s="54"/>
    </row>
    <row r="163" spans="1:68" ht="16.5" customHeight="1" x14ac:dyDescent="0.25">
      <c r="A163" s="613" t="s">
        <v>281</v>
      </c>
      <c r="B163" s="613"/>
      <c r="C163" s="613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  <c r="V163" s="613"/>
      <c r="W163" s="613"/>
      <c r="X163" s="613"/>
      <c r="Y163" s="613"/>
      <c r="Z163" s="613"/>
      <c r="AA163" s="65"/>
      <c r="AB163" s="65"/>
      <c r="AC163" s="79"/>
    </row>
    <row r="164" spans="1:68" ht="14.25" customHeight="1" x14ac:dyDescent="0.25">
      <c r="A164" s="614" t="s">
        <v>148</v>
      </c>
      <c r="B164" s="614"/>
      <c r="C164" s="614"/>
      <c r="D164" s="614"/>
      <c r="E164" s="614"/>
      <c r="F164" s="614"/>
      <c r="G164" s="614"/>
      <c r="H164" s="614"/>
      <c r="I164" s="614"/>
      <c r="J164" s="614"/>
      <c r="K164" s="614"/>
      <c r="L164" s="614"/>
      <c r="M164" s="614"/>
      <c r="N164" s="614"/>
      <c r="O164" s="614"/>
      <c r="P164" s="614"/>
      <c r="Q164" s="614"/>
      <c r="R164" s="614"/>
      <c r="S164" s="614"/>
      <c r="T164" s="614"/>
      <c r="U164" s="614"/>
      <c r="V164" s="614"/>
      <c r="W164" s="614"/>
      <c r="X164" s="614"/>
      <c r="Y164" s="614"/>
      <c r="Z164" s="614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4301020323</v>
      </c>
      <c r="D165" s="615">
        <v>4680115886223</v>
      </c>
      <c r="E165" s="61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8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17"/>
      <c r="R165" s="617"/>
      <c r="S165" s="617"/>
      <c r="T165" s="61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284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04"/>
      <c r="B166" s="604"/>
      <c r="C166" s="604"/>
      <c r="D166" s="604"/>
      <c r="E166" s="604"/>
      <c r="F166" s="604"/>
      <c r="G166" s="604"/>
      <c r="H166" s="604"/>
      <c r="I166" s="604"/>
      <c r="J166" s="604"/>
      <c r="K166" s="604"/>
      <c r="L166" s="604"/>
      <c r="M166" s="604"/>
      <c r="N166" s="604"/>
      <c r="O166" s="612"/>
      <c r="P166" s="609" t="s">
        <v>40</v>
      </c>
      <c r="Q166" s="610"/>
      <c r="R166" s="610"/>
      <c r="S166" s="610"/>
      <c r="T166" s="610"/>
      <c r="U166" s="610"/>
      <c r="V166" s="611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04"/>
      <c r="B167" s="604"/>
      <c r="C167" s="604"/>
      <c r="D167" s="604"/>
      <c r="E167" s="604"/>
      <c r="F167" s="604"/>
      <c r="G167" s="604"/>
      <c r="H167" s="604"/>
      <c r="I167" s="604"/>
      <c r="J167" s="604"/>
      <c r="K167" s="604"/>
      <c r="L167" s="604"/>
      <c r="M167" s="604"/>
      <c r="N167" s="604"/>
      <c r="O167" s="612"/>
      <c r="P167" s="609" t="s">
        <v>40</v>
      </c>
      <c r="Q167" s="610"/>
      <c r="R167" s="610"/>
      <c r="S167" s="610"/>
      <c r="T167" s="610"/>
      <c r="U167" s="610"/>
      <c r="V167" s="611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14" t="s">
        <v>76</v>
      </c>
      <c r="B168" s="614"/>
      <c r="C168" s="614"/>
      <c r="D168" s="614"/>
      <c r="E168" s="614"/>
      <c r="F168" s="614"/>
      <c r="G168" s="614"/>
      <c r="H168" s="614"/>
      <c r="I168" s="614"/>
      <c r="J168" s="614"/>
      <c r="K168" s="614"/>
      <c r="L168" s="614"/>
      <c r="M168" s="614"/>
      <c r="N168" s="614"/>
      <c r="O168" s="614"/>
      <c r="P168" s="614"/>
      <c r="Q168" s="614"/>
      <c r="R168" s="614"/>
      <c r="S168" s="614"/>
      <c r="T168" s="614"/>
      <c r="U168" s="614"/>
      <c r="V168" s="614"/>
      <c r="W168" s="614"/>
      <c r="X168" s="614"/>
      <c r="Y168" s="614"/>
      <c r="Z168" s="614"/>
      <c r="AA168" s="66"/>
      <c r="AB168" s="66"/>
      <c r="AC168" s="80"/>
    </row>
    <row r="169" spans="1:68" ht="27" customHeight="1" x14ac:dyDescent="0.25">
      <c r="A169" s="63" t="s">
        <v>285</v>
      </c>
      <c r="B169" s="63" t="s">
        <v>286</v>
      </c>
      <c r="C169" s="36">
        <v>4301031191</v>
      </c>
      <c r="D169" s="615">
        <v>4680115880993</v>
      </c>
      <c r="E169" s="61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17"/>
      <c r="R169" s="617"/>
      <c r="S169" s="617"/>
      <c r="T169" s="61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4301031204</v>
      </c>
      <c r="D170" s="615">
        <v>4680115881761</v>
      </c>
      <c r="E170" s="61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120</v>
      </c>
      <c r="L170" s="37" t="s">
        <v>45</v>
      </c>
      <c r="M170" s="38" t="s">
        <v>81</v>
      </c>
      <c r="N170" s="38"/>
      <c r="O170" s="37">
        <v>40</v>
      </c>
      <c r="P170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17"/>
      <c r="R170" s="617"/>
      <c r="S170" s="617"/>
      <c r="T170" s="61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290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4301031201</v>
      </c>
      <c r="D171" s="615">
        <v>4680115881563</v>
      </c>
      <c r="E171" s="61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120</v>
      </c>
      <c r="L171" s="37" t="s">
        <v>45</v>
      </c>
      <c r="M171" s="38" t="s">
        <v>81</v>
      </c>
      <c r="N171" s="38"/>
      <c r="O171" s="37">
        <v>40</v>
      </c>
      <c r="P171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17"/>
      <c r="R171" s="617"/>
      <c r="S171" s="617"/>
      <c r="T171" s="618"/>
      <c r="U171" s="39" t="s">
        <v>45</v>
      </c>
      <c r="V171" s="39" t="s">
        <v>45</v>
      </c>
      <c r="W171" s="40" t="s">
        <v>0</v>
      </c>
      <c r="X171" s="58">
        <v>302.39999999999998</v>
      </c>
      <c r="Y171" s="55">
        <f t="shared" si="26"/>
        <v>302.40000000000003</v>
      </c>
      <c r="Z171" s="41">
        <f>IFERROR(IF(Y171=0,"",ROUNDUP(Y171/H171,0)*0.00902),"")</f>
        <v>0.64944000000000002</v>
      </c>
      <c r="AA171" s="68" t="s">
        <v>45</v>
      </c>
      <c r="AB171" s="69" t="s">
        <v>45</v>
      </c>
      <c r="AC171" s="234" t="s">
        <v>293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317.51999999999992</v>
      </c>
      <c r="BN171" s="78">
        <f t="shared" si="28"/>
        <v>317.52000000000004</v>
      </c>
      <c r="BO171" s="78">
        <f t="shared" si="29"/>
        <v>0.54545454545454541</v>
      </c>
      <c r="BP171" s="78">
        <f t="shared" si="30"/>
        <v>0.54545454545454541</v>
      </c>
    </row>
    <row r="172" spans="1:68" ht="27" customHeight="1" x14ac:dyDescent="0.25">
      <c r="A172" s="63" t="s">
        <v>294</v>
      </c>
      <c r="B172" s="63" t="s">
        <v>295</v>
      </c>
      <c r="C172" s="36">
        <v>4301031199</v>
      </c>
      <c r="D172" s="615">
        <v>4680115880986</v>
      </c>
      <c r="E172" s="61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8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17"/>
      <c r="R172" s="617"/>
      <c r="S172" s="617"/>
      <c r="T172" s="618"/>
      <c r="U172" s="39" t="s">
        <v>45</v>
      </c>
      <c r="V172" s="39" t="s">
        <v>45</v>
      </c>
      <c r="W172" s="40" t="s">
        <v>0</v>
      </c>
      <c r="X172" s="58">
        <v>151.19999999999999</v>
      </c>
      <c r="Y172" s="55">
        <f t="shared" si="26"/>
        <v>151.20000000000002</v>
      </c>
      <c r="Z172" s="41">
        <f>IFERROR(IF(Y172=0,"",ROUNDUP(Y172/H172,0)*0.00502),"")</f>
        <v>0.36143999999999998</v>
      </c>
      <c r="AA172" s="68" t="s">
        <v>45</v>
      </c>
      <c r="AB172" s="69" t="s">
        <v>45</v>
      </c>
      <c r="AC172" s="236" t="s">
        <v>287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160.55999999999997</v>
      </c>
      <c r="BN172" s="78">
        <f t="shared" si="28"/>
        <v>160.56</v>
      </c>
      <c r="BO172" s="78">
        <f t="shared" si="29"/>
        <v>0.30769230769230765</v>
      </c>
      <c r="BP172" s="78">
        <f t="shared" si="30"/>
        <v>0.30769230769230771</v>
      </c>
    </row>
    <row r="173" spans="1:68" ht="27" customHeight="1" x14ac:dyDescent="0.25">
      <c r="A173" s="63" t="s">
        <v>296</v>
      </c>
      <c r="B173" s="63" t="s">
        <v>297</v>
      </c>
      <c r="C173" s="36">
        <v>4301031205</v>
      </c>
      <c r="D173" s="615">
        <v>4680115881785</v>
      </c>
      <c r="E173" s="61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17"/>
      <c r="R173" s="617"/>
      <c r="S173" s="617"/>
      <c r="T173" s="61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290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4301031399</v>
      </c>
      <c r="D174" s="615">
        <v>4680115886537</v>
      </c>
      <c r="E174" s="61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82</v>
      </c>
      <c r="L174" s="37" t="s">
        <v>45</v>
      </c>
      <c r="M174" s="38" t="s">
        <v>81</v>
      </c>
      <c r="N174" s="38"/>
      <c r="O174" s="37">
        <v>40</v>
      </c>
      <c r="P17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17"/>
      <c r="R174" s="617"/>
      <c r="S174" s="617"/>
      <c r="T174" s="61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301</v>
      </c>
      <c r="B175" s="63" t="s">
        <v>302</v>
      </c>
      <c r="C175" s="36">
        <v>4301031202</v>
      </c>
      <c r="D175" s="615">
        <v>4680115881679</v>
      </c>
      <c r="E175" s="61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17"/>
      <c r="R175" s="617"/>
      <c r="S175" s="617"/>
      <c r="T175" s="618"/>
      <c r="U175" s="39" t="s">
        <v>45</v>
      </c>
      <c r="V175" s="39" t="s">
        <v>45</v>
      </c>
      <c r="W175" s="40" t="s">
        <v>0</v>
      </c>
      <c r="X175" s="58">
        <v>415.8</v>
      </c>
      <c r="Y175" s="55">
        <f t="shared" si="26"/>
        <v>415.8</v>
      </c>
      <c r="Z175" s="41">
        <f>IFERROR(IF(Y175=0,"",ROUNDUP(Y175/H175,0)*0.00502),"")</f>
        <v>0.99396000000000007</v>
      </c>
      <c r="AA175" s="68" t="s">
        <v>45</v>
      </c>
      <c r="AB175" s="69" t="s">
        <v>45</v>
      </c>
      <c r="AC175" s="242" t="s">
        <v>293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435.6</v>
      </c>
      <c r="BN175" s="78">
        <f t="shared" si="28"/>
        <v>435.6</v>
      </c>
      <c r="BO175" s="78">
        <f t="shared" si="29"/>
        <v>0.84615384615384626</v>
      </c>
      <c r="BP175" s="78">
        <f t="shared" si="30"/>
        <v>0.84615384615384626</v>
      </c>
    </row>
    <row r="176" spans="1:68" ht="27" customHeight="1" x14ac:dyDescent="0.25">
      <c r="A176" s="63" t="s">
        <v>303</v>
      </c>
      <c r="B176" s="63" t="s">
        <v>304</v>
      </c>
      <c r="C176" s="36">
        <v>4301031158</v>
      </c>
      <c r="D176" s="615">
        <v>4680115880191</v>
      </c>
      <c r="E176" s="61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87</v>
      </c>
      <c r="L176" s="37" t="s">
        <v>45</v>
      </c>
      <c r="M176" s="38" t="s">
        <v>81</v>
      </c>
      <c r="N176" s="38"/>
      <c r="O176" s="37">
        <v>40</v>
      </c>
      <c r="P176" s="7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17"/>
      <c r="R176" s="617"/>
      <c r="S176" s="617"/>
      <c r="T176" s="61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293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4301031245</v>
      </c>
      <c r="D177" s="615">
        <v>4680115883963</v>
      </c>
      <c r="E177" s="61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82</v>
      </c>
      <c r="L177" s="37" t="s">
        <v>45</v>
      </c>
      <c r="M177" s="38" t="s">
        <v>81</v>
      </c>
      <c r="N177" s="38"/>
      <c r="O177" s="37">
        <v>40</v>
      </c>
      <c r="P177" s="7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17"/>
      <c r="R177" s="617"/>
      <c r="S177" s="617"/>
      <c r="T177" s="61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04"/>
      <c r="B178" s="604"/>
      <c r="C178" s="604"/>
      <c r="D178" s="604"/>
      <c r="E178" s="604"/>
      <c r="F178" s="604"/>
      <c r="G178" s="604"/>
      <c r="H178" s="604"/>
      <c r="I178" s="604"/>
      <c r="J178" s="604"/>
      <c r="K178" s="604"/>
      <c r="L178" s="604"/>
      <c r="M178" s="604"/>
      <c r="N178" s="604"/>
      <c r="O178" s="612"/>
      <c r="P178" s="609" t="s">
        <v>40</v>
      </c>
      <c r="Q178" s="610"/>
      <c r="R178" s="610"/>
      <c r="S178" s="610"/>
      <c r="T178" s="610"/>
      <c r="U178" s="610"/>
      <c r="V178" s="611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342</v>
      </c>
      <c r="Y178" s="43">
        <f>IFERROR(Y169/H169,"0")+IFERROR(Y170/H170,"0")+IFERROR(Y171/H171,"0")+IFERROR(Y172/H172,"0")+IFERROR(Y173/H173,"0")+IFERROR(Y174/H174,"0")+IFERROR(Y175/H175,"0")+IFERROR(Y176/H176,"0")+IFERROR(Y177/H177,"0")</f>
        <v>342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2.0048400000000002</v>
      </c>
      <c r="AA178" s="67"/>
      <c r="AB178" s="67"/>
      <c r="AC178" s="67"/>
    </row>
    <row r="179" spans="1:68" x14ac:dyDescent="0.2">
      <c r="A179" s="604"/>
      <c r="B179" s="604"/>
      <c r="C179" s="604"/>
      <c r="D179" s="604"/>
      <c r="E179" s="604"/>
      <c r="F179" s="604"/>
      <c r="G179" s="604"/>
      <c r="H179" s="604"/>
      <c r="I179" s="604"/>
      <c r="J179" s="604"/>
      <c r="K179" s="604"/>
      <c r="L179" s="604"/>
      <c r="M179" s="604"/>
      <c r="N179" s="604"/>
      <c r="O179" s="612"/>
      <c r="P179" s="609" t="s">
        <v>40</v>
      </c>
      <c r="Q179" s="610"/>
      <c r="R179" s="610"/>
      <c r="S179" s="610"/>
      <c r="T179" s="610"/>
      <c r="U179" s="610"/>
      <c r="V179" s="611"/>
      <c r="W179" s="42" t="s">
        <v>0</v>
      </c>
      <c r="X179" s="43">
        <f>IFERROR(SUM(X169:X177),"0")</f>
        <v>869.4</v>
      </c>
      <c r="Y179" s="43">
        <f>IFERROR(SUM(Y169:Y177),"0")</f>
        <v>869.40000000000009</v>
      </c>
      <c r="Z179" s="42"/>
      <c r="AA179" s="67"/>
      <c r="AB179" s="67"/>
      <c r="AC179" s="67"/>
    </row>
    <row r="180" spans="1:68" ht="14.25" customHeight="1" x14ac:dyDescent="0.25">
      <c r="A180" s="614" t="s">
        <v>103</v>
      </c>
      <c r="B180" s="614"/>
      <c r="C180" s="614"/>
      <c r="D180" s="614"/>
      <c r="E180" s="614"/>
      <c r="F180" s="614"/>
      <c r="G180" s="614"/>
      <c r="H180" s="614"/>
      <c r="I180" s="614"/>
      <c r="J180" s="614"/>
      <c r="K180" s="614"/>
      <c r="L180" s="614"/>
      <c r="M180" s="614"/>
      <c r="N180" s="614"/>
      <c r="O180" s="614"/>
      <c r="P180" s="614"/>
      <c r="Q180" s="614"/>
      <c r="R180" s="614"/>
      <c r="S180" s="614"/>
      <c r="T180" s="614"/>
      <c r="U180" s="614"/>
      <c r="V180" s="614"/>
      <c r="W180" s="614"/>
      <c r="X180" s="614"/>
      <c r="Y180" s="614"/>
      <c r="Z180" s="614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4301032053</v>
      </c>
      <c r="D181" s="615">
        <v>4680115886780</v>
      </c>
      <c r="E181" s="61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312</v>
      </c>
      <c r="L181" s="37" t="s">
        <v>45</v>
      </c>
      <c r="M181" s="38" t="s">
        <v>311</v>
      </c>
      <c r="N181" s="38"/>
      <c r="O181" s="37">
        <v>60</v>
      </c>
      <c r="P181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17"/>
      <c r="R181" s="617"/>
      <c r="S181" s="617"/>
      <c r="T181" s="61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310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4301032051</v>
      </c>
      <c r="D182" s="615">
        <v>4680115886742</v>
      </c>
      <c r="E182" s="61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312</v>
      </c>
      <c r="L182" s="37" t="s">
        <v>45</v>
      </c>
      <c r="M182" s="38" t="s">
        <v>311</v>
      </c>
      <c r="N182" s="38"/>
      <c r="O182" s="37">
        <v>90</v>
      </c>
      <c r="P182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17"/>
      <c r="R182" s="617"/>
      <c r="S182" s="617"/>
      <c r="T182" s="61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315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316</v>
      </c>
      <c r="B183" s="63" t="s">
        <v>317</v>
      </c>
      <c r="C183" s="36">
        <v>4301032052</v>
      </c>
      <c r="D183" s="615">
        <v>4680115886766</v>
      </c>
      <c r="E183" s="61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312</v>
      </c>
      <c r="L183" s="37" t="s">
        <v>45</v>
      </c>
      <c r="M183" s="38" t="s">
        <v>311</v>
      </c>
      <c r="N183" s="38"/>
      <c r="O183" s="37">
        <v>90</v>
      </c>
      <c r="P183" s="79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17"/>
      <c r="R183" s="617"/>
      <c r="S183" s="617"/>
      <c r="T183" s="61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315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04"/>
      <c r="B184" s="604"/>
      <c r="C184" s="604"/>
      <c r="D184" s="604"/>
      <c r="E184" s="604"/>
      <c r="F184" s="604"/>
      <c r="G184" s="604"/>
      <c r="H184" s="604"/>
      <c r="I184" s="604"/>
      <c r="J184" s="604"/>
      <c r="K184" s="604"/>
      <c r="L184" s="604"/>
      <c r="M184" s="604"/>
      <c r="N184" s="604"/>
      <c r="O184" s="612"/>
      <c r="P184" s="609" t="s">
        <v>40</v>
      </c>
      <c r="Q184" s="610"/>
      <c r="R184" s="610"/>
      <c r="S184" s="610"/>
      <c r="T184" s="610"/>
      <c r="U184" s="610"/>
      <c r="V184" s="611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04"/>
      <c r="B185" s="604"/>
      <c r="C185" s="604"/>
      <c r="D185" s="604"/>
      <c r="E185" s="604"/>
      <c r="F185" s="604"/>
      <c r="G185" s="604"/>
      <c r="H185" s="604"/>
      <c r="I185" s="604"/>
      <c r="J185" s="604"/>
      <c r="K185" s="604"/>
      <c r="L185" s="604"/>
      <c r="M185" s="604"/>
      <c r="N185" s="604"/>
      <c r="O185" s="612"/>
      <c r="P185" s="609" t="s">
        <v>40</v>
      </c>
      <c r="Q185" s="610"/>
      <c r="R185" s="610"/>
      <c r="S185" s="610"/>
      <c r="T185" s="610"/>
      <c r="U185" s="610"/>
      <c r="V185" s="611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14" t="s">
        <v>318</v>
      </c>
      <c r="B186" s="614"/>
      <c r="C186" s="614"/>
      <c r="D186" s="614"/>
      <c r="E186" s="614"/>
      <c r="F186" s="614"/>
      <c r="G186" s="614"/>
      <c r="H186" s="614"/>
      <c r="I186" s="614"/>
      <c r="J186" s="614"/>
      <c r="K186" s="614"/>
      <c r="L186" s="614"/>
      <c r="M186" s="614"/>
      <c r="N186" s="614"/>
      <c r="O186" s="614"/>
      <c r="P186" s="614"/>
      <c r="Q186" s="614"/>
      <c r="R186" s="614"/>
      <c r="S186" s="614"/>
      <c r="T186" s="614"/>
      <c r="U186" s="614"/>
      <c r="V186" s="614"/>
      <c r="W186" s="614"/>
      <c r="X186" s="614"/>
      <c r="Y186" s="614"/>
      <c r="Z186" s="614"/>
      <c r="AA186" s="66"/>
      <c r="AB186" s="66"/>
      <c r="AC186" s="80"/>
    </row>
    <row r="187" spans="1:68" ht="27" customHeight="1" x14ac:dyDescent="0.25">
      <c r="A187" s="63" t="s">
        <v>319</v>
      </c>
      <c r="B187" s="63" t="s">
        <v>320</v>
      </c>
      <c r="C187" s="36">
        <v>4301170013</v>
      </c>
      <c r="D187" s="615">
        <v>4680115886797</v>
      </c>
      <c r="E187" s="61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312</v>
      </c>
      <c r="L187" s="37" t="s">
        <v>45</v>
      </c>
      <c r="M187" s="38" t="s">
        <v>311</v>
      </c>
      <c r="N187" s="38"/>
      <c r="O187" s="37">
        <v>90</v>
      </c>
      <c r="P187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17"/>
      <c r="R187" s="617"/>
      <c r="S187" s="617"/>
      <c r="T187" s="61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315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04"/>
      <c r="B188" s="604"/>
      <c r="C188" s="604"/>
      <c r="D188" s="604"/>
      <c r="E188" s="604"/>
      <c r="F188" s="604"/>
      <c r="G188" s="604"/>
      <c r="H188" s="604"/>
      <c r="I188" s="604"/>
      <c r="J188" s="604"/>
      <c r="K188" s="604"/>
      <c r="L188" s="604"/>
      <c r="M188" s="604"/>
      <c r="N188" s="604"/>
      <c r="O188" s="612"/>
      <c r="P188" s="609" t="s">
        <v>40</v>
      </c>
      <c r="Q188" s="610"/>
      <c r="R188" s="610"/>
      <c r="S188" s="610"/>
      <c r="T188" s="610"/>
      <c r="U188" s="610"/>
      <c r="V188" s="611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04"/>
      <c r="B189" s="604"/>
      <c r="C189" s="604"/>
      <c r="D189" s="604"/>
      <c r="E189" s="604"/>
      <c r="F189" s="604"/>
      <c r="G189" s="604"/>
      <c r="H189" s="604"/>
      <c r="I189" s="604"/>
      <c r="J189" s="604"/>
      <c r="K189" s="604"/>
      <c r="L189" s="604"/>
      <c r="M189" s="604"/>
      <c r="N189" s="604"/>
      <c r="O189" s="612"/>
      <c r="P189" s="609" t="s">
        <v>40</v>
      </c>
      <c r="Q189" s="610"/>
      <c r="R189" s="610"/>
      <c r="S189" s="610"/>
      <c r="T189" s="610"/>
      <c r="U189" s="610"/>
      <c r="V189" s="611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13" t="s">
        <v>321</v>
      </c>
      <c r="B190" s="613"/>
      <c r="C190" s="613"/>
      <c r="D190" s="613"/>
      <c r="E190" s="613"/>
      <c r="F190" s="613"/>
      <c r="G190" s="613"/>
      <c r="H190" s="613"/>
      <c r="I190" s="613"/>
      <c r="J190" s="613"/>
      <c r="K190" s="613"/>
      <c r="L190" s="613"/>
      <c r="M190" s="613"/>
      <c r="N190" s="613"/>
      <c r="O190" s="613"/>
      <c r="P190" s="613"/>
      <c r="Q190" s="613"/>
      <c r="R190" s="613"/>
      <c r="S190" s="613"/>
      <c r="T190" s="613"/>
      <c r="U190" s="613"/>
      <c r="V190" s="613"/>
      <c r="W190" s="613"/>
      <c r="X190" s="613"/>
      <c r="Y190" s="613"/>
      <c r="Z190" s="613"/>
      <c r="AA190" s="65"/>
      <c r="AB190" s="65"/>
      <c r="AC190" s="79"/>
    </row>
    <row r="191" spans="1:68" ht="14.25" customHeight="1" x14ac:dyDescent="0.25">
      <c r="A191" s="614" t="s">
        <v>111</v>
      </c>
      <c r="B191" s="614"/>
      <c r="C191" s="614"/>
      <c r="D191" s="614"/>
      <c r="E191" s="614"/>
      <c r="F191" s="614"/>
      <c r="G191" s="614"/>
      <c r="H191" s="614"/>
      <c r="I191" s="614"/>
      <c r="J191" s="614"/>
      <c r="K191" s="614"/>
      <c r="L191" s="614"/>
      <c r="M191" s="614"/>
      <c r="N191" s="614"/>
      <c r="O191" s="614"/>
      <c r="P191" s="614"/>
      <c r="Q191" s="614"/>
      <c r="R191" s="614"/>
      <c r="S191" s="614"/>
      <c r="T191" s="614"/>
      <c r="U191" s="614"/>
      <c r="V191" s="614"/>
      <c r="W191" s="614"/>
      <c r="X191" s="614"/>
      <c r="Y191" s="614"/>
      <c r="Z191" s="614"/>
      <c r="AA191" s="66"/>
      <c r="AB191" s="66"/>
      <c r="AC191" s="80"/>
    </row>
    <row r="192" spans="1:68" ht="16.5" customHeight="1" x14ac:dyDescent="0.25">
      <c r="A192" s="63" t="s">
        <v>322</v>
      </c>
      <c r="B192" s="63" t="s">
        <v>323</v>
      </c>
      <c r="C192" s="36">
        <v>4301011450</v>
      </c>
      <c r="D192" s="615">
        <v>4680115881402</v>
      </c>
      <c r="E192" s="61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116</v>
      </c>
      <c r="L192" s="37" t="s">
        <v>45</v>
      </c>
      <c r="M192" s="38" t="s">
        <v>115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17"/>
      <c r="R192" s="617"/>
      <c r="S192" s="617"/>
      <c r="T192" s="61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324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4301011768</v>
      </c>
      <c r="D193" s="615">
        <v>4680115881396</v>
      </c>
      <c r="E193" s="61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87</v>
      </c>
      <c r="L193" s="37" t="s">
        <v>45</v>
      </c>
      <c r="M193" s="38" t="s">
        <v>115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17"/>
      <c r="R193" s="617"/>
      <c r="S193" s="617"/>
      <c r="T193" s="61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324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04"/>
      <c r="B194" s="604"/>
      <c r="C194" s="604"/>
      <c r="D194" s="604"/>
      <c r="E194" s="604"/>
      <c r="F194" s="604"/>
      <c r="G194" s="604"/>
      <c r="H194" s="604"/>
      <c r="I194" s="604"/>
      <c r="J194" s="604"/>
      <c r="K194" s="604"/>
      <c r="L194" s="604"/>
      <c r="M194" s="604"/>
      <c r="N194" s="604"/>
      <c r="O194" s="612"/>
      <c r="P194" s="609" t="s">
        <v>40</v>
      </c>
      <c r="Q194" s="610"/>
      <c r="R194" s="610"/>
      <c r="S194" s="610"/>
      <c r="T194" s="610"/>
      <c r="U194" s="610"/>
      <c r="V194" s="61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04"/>
      <c r="B195" s="604"/>
      <c r="C195" s="604"/>
      <c r="D195" s="604"/>
      <c r="E195" s="604"/>
      <c r="F195" s="604"/>
      <c r="G195" s="604"/>
      <c r="H195" s="604"/>
      <c r="I195" s="604"/>
      <c r="J195" s="604"/>
      <c r="K195" s="604"/>
      <c r="L195" s="604"/>
      <c r="M195" s="604"/>
      <c r="N195" s="604"/>
      <c r="O195" s="612"/>
      <c r="P195" s="609" t="s">
        <v>40</v>
      </c>
      <c r="Q195" s="610"/>
      <c r="R195" s="610"/>
      <c r="S195" s="610"/>
      <c r="T195" s="610"/>
      <c r="U195" s="610"/>
      <c r="V195" s="61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14" t="s">
        <v>148</v>
      </c>
      <c r="B196" s="614"/>
      <c r="C196" s="614"/>
      <c r="D196" s="614"/>
      <c r="E196" s="614"/>
      <c r="F196" s="614"/>
      <c r="G196" s="614"/>
      <c r="H196" s="614"/>
      <c r="I196" s="614"/>
      <c r="J196" s="614"/>
      <c r="K196" s="614"/>
      <c r="L196" s="614"/>
      <c r="M196" s="614"/>
      <c r="N196" s="614"/>
      <c r="O196" s="614"/>
      <c r="P196" s="614"/>
      <c r="Q196" s="614"/>
      <c r="R196" s="614"/>
      <c r="S196" s="614"/>
      <c r="T196" s="614"/>
      <c r="U196" s="614"/>
      <c r="V196" s="614"/>
      <c r="W196" s="614"/>
      <c r="X196" s="614"/>
      <c r="Y196" s="614"/>
      <c r="Z196" s="614"/>
      <c r="AA196" s="66"/>
      <c r="AB196" s="66"/>
      <c r="AC196" s="80"/>
    </row>
    <row r="197" spans="1:68" ht="16.5" customHeight="1" x14ac:dyDescent="0.25">
      <c r="A197" s="63" t="s">
        <v>327</v>
      </c>
      <c r="B197" s="63" t="s">
        <v>328</v>
      </c>
      <c r="C197" s="36">
        <v>4301020262</v>
      </c>
      <c r="D197" s="615">
        <v>4680115882935</v>
      </c>
      <c r="E197" s="61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116</v>
      </c>
      <c r="L197" s="37" t="s">
        <v>45</v>
      </c>
      <c r="M197" s="38" t="s">
        <v>119</v>
      </c>
      <c r="N197" s="38"/>
      <c r="O197" s="37">
        <v>50</v>
      </c>
      <c r="P197" s="7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17"/>
      <c r="R197" s="617"/>
      <c r="S197" s="617"/>
      <c r="T197" s="61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330</v>
      </c>
      <c r="B198" s="63" t="s">
        <v>331</v>
      </c>
      <c r="C198" s="36">
        <v>4301020220</v>
      </c>
      <c r="D198" s="615">
        <v>4680115880764</v>
      </c>
      <c r="E198" s="61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87</v>
      </c>
      <c r="L198" s="37" t="s">
        <v>45</v>
      </c>
      <c r="M198" s="38" t="s">
        <v>115</v>
      </c>
      <c r="N198" s="38"/>
      <c r="O198" s="37">
        <v>50</v>
      </c>
      <c r="P198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17"/>
      <c r="R198" s="617"/>
      <c r="S198" s="617"/>
      <c r="T198" s="61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329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04"/>
      <c r="B199" s="604"/>
      <c r="C199" s="604"/>
      <c r="D199" s="604"/>
      <c r="E199" s="604"/>
      <c r="F199" s="604"/>
      <c r="G199" s="604"/>
      <c r="H199" s="604"/>
      <c r="I199" s="604"/>
      <c r="J199" s="604"/>
      <c r="K199" s="604"/>
      <c r="L199" s="604"/>
      <c r="M199" s="604"/>
      <c r="N199" s="604"/>
      <c r="O199" s="612"/>
      <c r="P199" s="609" t="s">
        <v>40</v>
      </c>
      <c r="Q199" s="610"/>
      <c r="R199" s="610"/>
      <c r="S199" s="610"/>
      <c r="T199" s="610"/>
      <c r="U199" s="610"/>
      <c r="V199" s="611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04"/>
      <c r="B200" s="604"/>
      <c r="C200" s="604"/>
      <c r="D200" s="604"/>
      <c r="E200" s="604"/>
      <c r="F200" s="604"/>
      <c r="G200" s="604"/>
      <c r="H200" s="604"/>
      <c r="I200" s="604"/>
      <c r="J200" s="604"/>
      <c r="K200" s="604"/>
      <c r="L200" s="604"/>
      <c r="M200" s="604"/>
      <c r="N200" s="604"/>
      <c r="O200" s="612"/>
      <c r="P200" s="609" t="s">
        <v>40</v>
      </c>
      <c r="Q200" s="610"/>
      <c r="R200" s="610"/>
      <c r="S200" s="610"/>
      <c r="T200" s="610"/>
      <c r="U200" s="610"/>
      <c r="V200" s="611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14" t="s">
        <v>76</v>
      </c>
      <c r="B201" s="614"/>
      <c r="C201" s="614"/>
      <c r="D201" s="614"/>
      <c r="E201" s="614"/>
      <c r="F201" s="614"/>
      <c r="G201" s="614"/>
      <c r="H201" s="614"/>
      <c r="I201" s="614"/>
      <c r="J201" s="614"/>
      <c r="K201" s="614"/>
      <c r="L201" s="614"/>
      <c r="M201" s="614"/>
      <c r="N201" s="614"/>
      <c r="O201" s="614"/>
      <c r="P201" s="614"/>
      <c r="Q201" s="614"/>
      <c r="R201" s="614"/>
      <c r="S201" s="614"/>
      <c r="T201" s="614"/>
      <c r="U201" s="614"/>
      <c r="V201" s="614"/>
      <c r="W201" s="614"/>
      <c r="X201" s="614"/>
      <c r="Y201" s="614"/>
      <c r="Z201" s="614"/>
      <c r="AA201" s="66"/>
      <c r="AB201" s="66"/>
      <c r="AC201" s="80"/>
    </row>
    <row r="202" spans="1:68" ht="27" customHeight="1" x14ac:dyDescent="0.25">
      <c r="A202" s="63" t="s">
        <v>332</v>
      </c>
      <c r="B202" s="63" t="s">
        <v>333</v>
      </c>
      <c r="C202" s="36">
        <v>4301031224</v>
      </c>
      <c r="D202" s="615">
        <v>4680115882683</v>
      </c>
      <c r="E202" s="61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17"/>
      <c r="R202" s="617"/>
      <c r="S202" s="617"/>
      <c r="T202" s="618"/>
      <c r="U202" s="39" t="s">
        <v>45</v>
      </c>
      <c r="V202" s="39" t="s">
        <v>45</v>
      </c>
      <c r="W202" s="40" t="s">
        <v>0</v>
      </c>
      <c r="X202" s="58">
        <v>388.8</v>
      </c>
      <c r="Y202" s="55">
        <f t="shared" ref="Y202:Y209" si="31">IFERROR(IF(X202="",0,CEILING((X202/$H202),1)*$H202),"")</f>
        <v>388.8</v>
      </c>
      <c r="Z202" s="41">
        <f>IFERROR(IF(Y202=0,"",ROUNDUP(Y202/H202,0)*0.00902),"")</f>
        <v>0.64944000000000002</v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403.92</v>
      </c>
      <c r="BN202" s="78">
        <f t="shared" ref="BN202:BN209" si="33">IFERROR(Y202*I202/H202,"0")</f>
        <v>403.92</v>
      </c>
      <c r="BO202" s="78">
        <f t="shared" ref="BO202:BO209" si="34">IFERROR(1/J202*(X202/H202),"0")</f>
        <v>0.54545454545454541</v>
      </c>
      <c r="BP202" s="78">
        <f t="shared" ref="BP202:BP209" si="35">IFERROR(1/J202*(Y202/H202),"0")</f>
        <v>0.54545454545454541</v>
      </c>
    </row>
    <row r="203" spans="1:68" ht="27" customHeight="1" x14ac:dyDescent="0.25">
      <c r="A203" s="63" t="s">
        <v>335</v>
      </c>
      <c r="B203" s="63" t="s">
        <v>336</v>
      </c>
      <c r="C203" s="36">
        <v>4301031230</v>
      </c>
      <c r="D203" s="615">
        <v>4680115882690</v>
      </c>
      <c r="E203" s="61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17"/>
      <c r="R203" s="617"/>
      <c r="S203" s="617"/>
      <c r="T203" s="61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337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4301031220</v>
      </c>
      <c r="D204" s="615">
        <v>4680115882669</v>
      </c>
      <c r="E204" s="61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120</v>
      </c>
      <c r="L204" s="37" t="s">
        <v>45</v>
      </c>
      <c r="M204" s="38" t="s">
        <v>81</v>
      </c>
      <c r="N204" s="38"/>
      <c r="O204" s="37">
        <v>40</v>
      </c>
      <c r="P204" s="7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17"/>
      <c r="R204" s="617"/>
      <c r="S204" s="617"/>
      <c r="T204" s="61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4301031221</v>
      </c>
      <c r="D205" s="615">
        <v>4680115882676</v>
      </c>
      <c r="E205" s="61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120</v>
      </c>
      <c r="L205" s="37" t="s">
        <v>45</v>
      </c>
      <c r="M205" s="38" t="s">
        <v>81</v>
      </c>
      <c r="N205" s="38"/>
      <c r="O205" s="37">
        <v>40</v>
      </c>
      <c r="P205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17"/>
      <c r="R205" s="617"/>
      <c r="S205" s="617"/>
      <c r="T205" s="61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4301031223</v>
      </c>
      <c r="D206" s="615">
        <v>4680115884014</v>
      </c>
      <c r="E206" s="61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17"/>
      <c r="R206" s="617"/>
      <c r="S206" s="617"/>
      <c r="T206" s="61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4301031222</v>
      </c>
      <c r="D207" s="615">
        <v>4680115884007</v>
      </c>
      <c r="E207" s="61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17"/>
      <c r="R207" s="617"/>
      <c r="S207" s="617"/>
      <c r="T207" s="61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4301031229</v>
      </c>
      <c r="D208" s="615">
        <v>4680115884038</v>
      </c>
      <c r="E208" s="61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82</v>
      </c>
      <c r="L208" s="37" t="s">
        <v>45</v>
      </c>
      <c r="M208" s="38" t="s">
        <v>81</v>
      </c>
      <c r="N208" s="38"/>
      <c r="O208" s="37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17"/>
      <c r="R208" s="617"/>
      <c r="S208" s="617"/>
      <c r="T208" s="61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340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4301031225</v>
      </c>
      <c r="D209" s="615">
        <v>4680115884021</v>
      </c>
      <c r="E209" s="61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82</v>
      </c>
      <c r="L209" s="37" t="s">
        <v>45</v>
      </c>
      <c r="M209" s="38" t="s">
        <v>81</v>
      </c>
      <c r="N209" s="38"/>
      <c r="O209" s="37">
        <v>40</v>
      </c>
      <c r="P209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17"/>
      <c r="R209" s="617"/>
      <c r="S209" s="617"/>
      <c r="T209" s="61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343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04"/>
      <c r="B210" s="604"/>
      <c r="C210" s="604"/>
      <c r="D210" s="604"/>
      <c r="E210" s="604"/>
      <c r="F210" s="604"/>
      <c r="G210" s="604"/>
      <c r="H210" s="604"/>
      <c r="I210" s="604"/>
      <c r="J210" s="604"/>
      <c r="K210" s="604"/>
      <c r="L210" s="604"/>
      <c r="M210" s="604"/>
      <c r="N210" s="604"/>
      <c r="O210" s="612"/>
      <c r="P210" s="609" t="s">
        <v>40</v>
      </c>
      <c r="Q210" s="610"/>
      <c r="R210" s="610"/>
      <c r="S210" s="610"/>
      <c r="T210" s="610"/>
      <c r="U210" s="610"/>
      <c r="V210" s="611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72</v>
      </c>
      <c r="Y210" s="43">
        <f>IFERROR(Y202/H202,"0")+IFERROR(Y203/H203,"0")+IFERROR(Y204/H204,"0")+IFERROR(Y205/H205,"0")+IFERROR(Y206/H206,"0")+IFERROR(Y207/H207,"0")+IFERROR(Y208/H208,"0")+IFERROR(Y209/H209,"0")</f>
        <v>72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0.64944000000000002</v>
      </c>
      <c r="AA210" s="67"/>
      <c r="AB210" s="67"/>
      <c r="AC210" s="67"/>
    </row>
    <row r="211" spans="1:68" x14ac:dyDescent="0.2">
      <c r="A211" s="604"/>
      <c r="B211" s="604"/>
      <c r="C211" s="604"/>
      <c r="D211" s="604"/>
      <c r="E211" s="604"/>
      <c r="F211" s="604"/>
      <c r="G211" s="604"/>
      <c r="H211" s="604"/>
      <c r="I211" s="604"/>
      <c r="J211" s="604"/>
      <c r="K211" s="604"/>
      <c r="L211" s="604"/>
      <c r="M211" s="604"/>
      <c r="N211" s="604"/>
      <c r="O211" s="612"/>
      <c r="P211" s="609" t="s">
        <v>40</v>
      </c>
      <c r="Q211" s="610"/>
      <c r="R211" s="610"/>
      <c r="S211" s="610"/>
      <c r="T211" s="610"/>
      <c r="U211" s="610"/>
      <c r="V211" s="611"/>
      <c r="W211" s="42" t="s">
        <v>0</v>
      </c>
      <c r="X211" s="43">
        <f>IFERROR(SUM(X202:X209),"0")</f>
        <v>388.8</v>
      </c>
      <c r="Y211" s="43">
        <f>IFERROR(SUM(Y202:Y209),"0")</f>
        <v>388.8</v>
      </c>
      <c r="Z211" s="42"/>
      <c r="AA211" s="67"/>
      <c r="AB211" s="67"/>
      <c r="AC211" s="67"/>
    </row>
    <row r="212" spans="1:68" ht="14.25" customHeight="1" x14ac:dyDescent="0.25">
      <c r="A212" s="614" t="s">
        <v>83</v>
      </c>
      <c r="B212" s="614"/>
      <c r="C212" s="614"/>
      <c r="D212" s="614"/>
      <c r="E212" s="614"/>
      <c r="F212" s="614"/>
      <c r="G212" s="614"/>
      <c r="H212" s="614"/>
      <c r="I212" s="614"/>
      <c r="J212" s="614"/>
      <c r="K212" s="614"/>
      <c r="L212" s="614"/>
      <c r="M212" s="614"/>
      <c r="N212" s="614"/>
      <c r="O212" s="614"/>
      <c r="P212" s="614"/>
      <c r="Q212" s="614"/>
      <c r="R212" s="614"/>
      <c r="S212" s="614"/>
      <c r="T212" s="614"/>
      <c r="U212" s="614"/>
      <c r="V212" s="614"/>
      <c r="W212" s="614"/>
      <c r="X212" s="614"/>
      <c r="Y212" s="614"/>
      <c r="Z212" s="614"/>
      <c r="AA212" s="66"/>
      <c r="AB212" s="66"/>
      <c r="AC212" s="80"/>
    </row>
    <row r="213" spans="1:68" ht="27" customHeight="1" x14ac:dyDescent="0.25">
      <c r="A213" s="63" t="s">
        <v>352</v>
      </c>
      <c r="B213" s="63" t="s">
        <v>353</v>
      </c>
      <c r="C213" s="36">
        <v>4301051408</v>
      </c>
      <c r="D213" s="615">
        <v>4680115881594</v>
      </c>
      <c r="E213" s="61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116</v>
      </c>
      <c r="L213" s="37" t="s">
        <v>45</v>
      </c>
      <c r="M213" s="38" t="s">
        <v>119</v>
      </c>
      <c r="N213" s="38"/>
      <c r="O213" s="37">
        <v>40</v>
      </c>
      <c r="P213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17"/>
      <c r="R213" s="617"/>
      <c r="S213" s="617"/>
      <c r="T213" s="61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355</v>
      </c>
      <c r="B214" s="63" t="s">
        <v>356</v>
      </c>
      <c r="C214" s="36">
        <v>4301051411</v>
      </c>
      <c r="D214" s="615">
        <v>4680115881617</v>
      </c>
      <c r="E214" s="61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116</v>
      </c>
      <c r="L214" s="37" t="s">
        <v>45</v>
      </c>
      <c r="M214" s="38" t="s">
        <v>119</v>
      </c>
      <c r="N214" s="38"/>
      <c r="O214" s="37">
        <v>40</v>
      </c>
      <c r="P214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17"/>
      <c r="R214" s="617"/>
      <c r="S214" s="617"/>
      <c r="T214" s="61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358</v>
      </c>
      <c r="B215" s="63" t="s">
        <v>359</v>
      </c>
      <c r="C215" s="36">
        <v>4301051656</v>
      </c>
      <c r="D215" s="615">
        <v>4680115880573</v>
      </c>
      <c r="E215" s="61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116</v>
      </c>
      <c r="L215" s="37" t="s">
        <v>45</v>
      </c>
      <c r="M215" s="38" t="s">
        <v>119</v>
      </c>
      <c r="N215" s="38"/>
      <c r="O215" s="37">
        <v>45</v>
      </c>
      <c r="P215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17"/>
      <c r="R215" s="617"/>
      <c r="S215" s="617"/>
      <c r="T215" s="618"/>
      <c r="U215" s="39" t="s">
        <v>45</v>
      </c>
      <c r="V215" s="39" t="s">
        <v>45</v>
      </c>
      <c r="W215" s="40" t="s">
        <v>0</v>
      </c>
      <c r="X215" s="58">
        <v>1183.2</v>
      </c>
      <c r="Y215" s="55">
        <f t="shared" si="36"/>
        <v>1183.1999999999998</v>
      </c>
      <c r="Z215" s="41">
        <f>IFERROR(IF(Y215=0,"",ROUNDUP(Y215/H215,0)*0.01898),"")</f>
        <v>2.58128</v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1253.7840000000001</v>
      </c>
      <c r="BN215" s="78">
        <f t="shared" si="38"/>
        <v>1253.7839999999999</v>
      </c>
      <c r="BO215" s="78">
        <f t="shared" si="39"/>
        <v>2.1250000000000004</v>
      </c>
      <c r="BP215" s="78">
        <f t="shared" si="40"/>
        <v>2.125</v>
      </c>
    </row>
    <row r="216" spans="1:68" ht="27" customHeight="1" x14ac:dyDescent="0.25">
      <c r="A216" s="63" t="s">
        <v>361</v>
      </c>
      <c r="B216" s="63" t="s">
        <v>362</v>
      </c>
      <c r="C216" s="36">
        <v>4301051407</v>
      </c>
      <c r="D216" s="615">
        <v>4680115882195</v>
      </c>
      <c r="E216" s="61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87</v>
      </c>
      <c r="L216" s="37" t="s">
        <v>45</v>
      </c>
      <c r="M216" s="38" t="s">
        <v>119</v>
      </c>
      <c r="N216" s="38"/>
      <c r="O216" s="37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17"/>
      <c r="R216" s="617"/>
      <c r="S216" s="617"/>
      <c r="T216" s="618"/>
      <c r="U216" s="39" t="s">
        <v>45</v>
      </c>
      <c r="V216" s="39" t="s">
        <v>45</v>
      </c>
      <c r="W216" s="40" t="s">
        <v>0</v>
      </c>
      <c r="X216" s="58">
        <v>57.6</v>
      </c>
      <c r="Y216" s="55">
        <f t="shared" si="36"/>
        <v>57.599999999999994</v>
      </c>
      <c r="Z216" s="41">
        <f t="shared" ref="Z216:Z221" si="41">IFERROR(IF(Y216=0,"",ROUNDUP(Y216/H216,0)*0.00651),"")</f>
        <v>0.15623999999999999</v>
      </c>
      <c r="AA216" s="68" t="s">
        <v>45</v>
      </c>
      <c r="AB216" s="69" t="s">
        <v>45</v>
      </c>
      <c r="AC216" s="286" t="s">
        <v>354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64.08</v>
      </c>
      <c r="BN216" s="78">
        <f t="shared" si="38"/>
        <v>64.079999999999984</v>
      </c>
      <c r="BO216" s="78">
        <f t="shared" si="39"/>
        <v>0.13186813186813187</v>
      </c>
      <c r="BP216" s="78">
        <f t="shared" si="40"/>
        <v>0.13186813186813187</v>
      </c>
    </row>
    <row r="217" spans="1:68" ht="27" customHeight="1" x14ac:dyDescent="0.25">
      <c r="A217" s="63" t="s">
        <v>363</v>
      </c>
      <c r="B217" s="63" t="s">
        <v>364</v>
      </c>
      <c r="C217" s="36">
        <v>4301051752</v>
      </c>
      <c r="D217" s="615">
        <v>4680115882607</v>
      </c>
      <c r="E217" s="61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87</v>
      </c>
      <c r="L217" s="37" t="s">
        <v>45</v>
      </c>
      <c r="M217" s="38" t="s">
        <v>144</v>
      </c>
      <c r="N217" s="38"/>
      <c r="O217" s="37">
        <v>45</v>
      </c>
      <c r="P217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17"/>
      <c r="R217" s="617"/>
      <c r="S217" s="617"/>
      <c r="T217" s="61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4301051666</v>
      </c>
      <c r="D218" s="615">
        <v>4680115880092</v>
      </c>
      <c r="E218" s="61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87</v>
      </c>
      <c r="L218" s="37" t="s">
        <v>45</v>
      </c>
      <c r="M218" s="38" t="s">
        <v>119</v>
      </c>
      <c r="N218" s="38"/>
      <c r="O218" s="37">
        <v>45</v>
      </c>
      <c r="P218" s="7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17"/>
      <c r="R218" s="617"/>
      <c r="S218" s="617"/>
      <c r="T218" s="618"/>
      <c r="U218" s="39" t="s">
        <v>45</v>
      </c>
      <c r="V218" s="39" t="s">
        <v>45</v>
      </c>
      <c r="W218" s="40" t="s">
        <v>0</v>
      </c>
      <c r="X218" s="58">
        <v>172.8</v>
      </c>
      <c r="Y218" s="55">
        <f t="shared" si="36"/>
        <v>172.79999999999998</v>
      </c>
      <c r="Z218" s="41">
        <f t="shared" si="41"/>
        <v>0.46872000000000003</v>
      </c>
      <c r="AA218" s="68" t="s">
        <v>45</v>
      </c>
      <c r="AB218" s="69" t="s">
        <v>45</v>
      </c>
      <c r="AC218" s="290" t="s">
        <v>360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190.94400000000005</v>
      </c>
      <c r="BN218" s="78">
        <f t="shared" si="38"/>
        <v>190.94400000000002</v>
      </c>
      <c r="BO218" s="78">
        <f t="shared" si="39"/>
        <v>0.3956043956043957</v>
      </c>
      <c r="BP218" s="78">
        <f t="shared" si="40"/>
        <v>0.39560439560439564</v>
      </c>
    </row>
    <row r="219" spans="1:68" ht="27" customHeight="1" x14ac:dyDescent="0.25">
      <c r="A219" s="63" t="s">
        <v>368</v>
      </c>
      <c r="B219" s="63" t="s">
        <v>369</v>
      </c>
      <c r="C219" s="36">
        <v>4301051668</v>
      </c>
      <c r="D219" s="615">
        <v>4680115880221</v>
      </c>
      <c r="E219" s="61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119</v>
      </c>
      <c r="N219" s="38"/>
      <c r="O219" s="37">
        <v>45</v>
      </c>
      <c r="P219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17"/>
      <c r="R219" s="617"/>
      <c r="S219" s="617"/>
      <c r="T219" s="618"/>
      <c r="U219" s="39" t="s">
        <v>45</v>
      </c>
      <c r="V219" s="39" t="s">
        <v>45</v>
      </c>
      <c r="W219" s="40" t="s">
        <v>0</v>
      </c>
      <c r="X219" s="58">
        <v>115.2</v>
      </c>
      <c r="Y219" s="55">
        <f t="shared" si="36"/>
        <v>115.19999999999999</v>
      </c>
      <c r="Z219" s="41">
        <f t="shared" si="41"/>
        <v>0.31247999999999998</v>
      </c>
      <c r="AA219" s="68" t="s">
        <v>45</v>
      </c>
      <c r="AB219" s="69" t="s">
        <v>45</v>
      </c>
      <c r="AC219" s="292" t="s">
        <v>360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127.29600000000001</v>
      </c>
      <c r="BN219" s="78">
        <f t="shared" si="38"/>
        <v>127.29600000000001</v>
      </c>
      <c r="BO219" s="78">
        <f t="shared" si="39"/>
        <v>0.26373626373626374</v>
      </c>
      <c r="BP219" s="78">
        <f t="shared" si="40"/>
        <v>0.26373626373626374</v>
      </c>
    </row>
    <row r="220" spans="1:68" ht="27" customHeight="1" x14ac:dyDescent="0.25">
      <c r="A220" s="63" t="s">
        <v>370</v>
      </c>
      <c r="B220" s="63" t="s">
        <v>371</v>
      </c>
      <c r="C220" s="36">
        <v>4301051945</v>
      </c>
      <c r="D220" s="615">
        <v>4680115880504</v>
      </c>
      <c r="E220" s="61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87</v>
      </c>
      <c r="L220" s="37" t="s">
        <v>45</v>
      </c>
      <c r="M220" s="38" t="s">
        <v>144</v>
      </c>
      <c r="N220" s="38"/>
      <c r="O220" s="37">
        <v>40</v>
      </c>
      <c r="P220" s="7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17"/>
      <c r="R220" s="617"/>
      <c r="S220" s="617"/>
      <c r="T220" s="61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372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4301051410</v>
      </c>
      <c r="D221" s="615">
        <v>4680115882164</v>
      </c>
      <c r="E221" s="61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87</v>
      </c>
      <c r="L221" s="37" t="s">
        <v>45</v>
      </c>
      <c r="M221" s="38" t="s">
        <v>119</v>
      </c>
      <c r="N221" s="38"/>
      <c r="O221" s="37">
        <v>40</v>
      </c>
      <c r="P221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17"/>
      <c r="R221" s="617"/>
      <c r="S221" s="617"/>
      <c r="T221" s="618"/>
      <c r="U221" s="39" t="s">
        <v>45</v>
      </c>
      <c r="V221" s="39" t="s">
        <v>45</v>
      </c>
      <c r="W221" s="40" t="s">
        <v>0</v>
      </c>
      <c r="X221" s="58">
        <v>86.4</v>
      </c>
      <c r="Y221" s="55">
        <f t="shared" si="36"/>
        <v>86.399999999999991</v>
      </c>
      <c r="Z221" s="41">
        <f t="shared" si="41"/>
        <v>0.23436000000000001</v>
      </c>
      <c r="AA221" s="68" t="s">
        <v>45</v>
      </c>
      <c r="AB221" s="69" t="s">
        <v>45</v>
      </c>
      <c r="AC221" s="296" t="s">
        <v>375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95.688000000000017</v>
      </c>
      <c r="BN221" s="78">
        <f t="shared" si="38"/>
        <v>95.687999999999988</v>
      </c>
      <c r="BO221" s="78">
        <f t="shared" si="39"/>
        <v>0.19780219780219785</v>
      </c>
      <c r="BP221" s="78">
        <f t="shared" si="40"/>
        <v>0.19780219780219782</v>
      </c>
    </row>
    <row r="222" spans="1:68" x14ac:dyDescent="0.2">
      <c r="A222" s="604"/>
      <c r="B222" s="604"/>
      <c r="C222" s="604"/>
      <c r="D222" s="604"/>
      <c r="E222" s="604"/>
      <c r="F222" s="604"/>
      <c r="G222" s="604"/>
      <c r="H222" s="604"/>
      <c r="I222" s="604"/>
      <c r="J222" s="604"/>
      <c r="K222" s="604"/>
      <c r="L222" s="604"/>
      <c r="M222" s="604"/>
      <c r="N222" s="604"/>
      <c r="O222" s="612"/>
      <c r="P222" s="609" t="s">
        <v>40</v>
      </c>
      <c r="Q222" s="610"/>
      <c r="R222" s="610"/>
      <c r="S222" s="610"/>
      <c r="T222" s="610"/>
      <c r="U222" s="610"/>
      <c r="V222" s="611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316.00000000000006</v>
      </c>
      <c r="Y222" s="43">
        <f>IFERROR(Y213/H213,"0")+IFERROR(Y214/H214,"0")+IFERROR(Y215/H215,"0")+IFERROR(Y216/H216,"0")+IFERROR(Y217/H217,"0")+IFERROR(Y218/H218,"0")+IFERROR(Y219/H219,"0")+IFERROR(Y220/H220,"0")+IFERROR(Y221/H221,"0")</f>
        <v>316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3.7530800000000002</v>
      </c>
      <c r="AA222" s="67"/>
      <c r="AB222" s="67"/>
      <c r="AC222" s="67"/>
    </row>
    <row r="223" spans="1:68" x14ac:dyDescent="0.2">
      <c r="A223" s="604"/>
      <c r="B223" s="604"/>
      <c r="C223" s="604"/>
      <c r="D223" s="604"/>
      <c r="E223" s="604"/>
      <c r="F223" s="604"/>
      <c r="G223" s="604"/>
      <c r="H223" s="604"/>
      <c r="I223" s="604"/>
      <c r="J223" s="604"/>
      <c r="K223" s="604"/>
      <c r="L223" s="604"/>
      <c r="M223" s="604"/>
      <c r="N223" s="604"/>
      <c r="O223" s="612"/>
      <c r="P223" s="609" t="s">
        <v>40</v>
      </c>
      <c r="Q223" s="610"/>
      <c r="R223" s="610"/>
      <c r="S223" s="610"/>
      <c r="T223" s="610"/>
      <c r="U223" s="610"/>
      <c r="V223" s="611"/>
      <c r="W223" s="42" t="s">
        <v>0</v>
      </c>
      <c r="X223" s="43">
        <f>IFERROR(SUM(X213:X221),"0")</f>
        <v>1615.2</v>
      </c>
      <c r="Y223" s="43">
        <f>IFERROR(SUM(Y213:Y221),"0")</f>
        <v>1615.1999999999998</v>
      </c>
      <c r="Z223" s="42"/>
      <c r="AA223" s="67"/>
      <c r="AB223" s="67"/>
      <c r="AC223" s="67"/>
    </row>
    <row r="224" spans="1:68" ht="14.25" customHeight="1" x14ac:dyDescent="0.25">
      <c r="A224" s="614" t="s">
        <v>183</v>
      </c>
      <c r="B224" s="614"/>
      <c r="C224" s="614"/>
      <c r="D224" s="614"/>
      <c r="E224" s="614"/>
      <c r="F224" s="614"/>
      <c r="G224" s="614"/>
      <c r="H224" s="614"/>
      <c r="I224" s="614"/>
      <c r="J224" s="614"/>
      <c r="K224" s="614"/>
      <c r="L224" s="614"/>
      <c r="M224" s="614"/>
      <c r="N224" s="614"/>
      <c r="O224" s="614"/>
      <c r="P224" s="614"/>
      <c r="Q224" s="614"/>
      <c r="R224" s="614"/>
      <c r="S224" s="614"/>
      <c r="T224" s="614"/>
      <c r="U224" s="614"/>
      <c r="V224" s="614"/>
      <c r="W224" s="614"/>
      <c r="X224" s="614"/>
      <c r="Y224" s="614"/>
      <c r="Z224" s="614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4301060463</v>
      </c>
      <c r="D225" s="615">
        <v>4680115880818</v>
      </c>
      <c r="E225" s="61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87</v>
      </c>
      <c r="L225" s="37" t="s">
        <v>45</v>
      </c>
      <c r="M225" s="38" t="s">
        <v>144</v>
      </c>
      <c r="N225" s="38"/>
      <c r="O225" s="37">
        <v>40</v>
      </c>
      <c r="P225" s="7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17"/>
      <c r="R225" s="617"/>
      <c r="S225" s="617"/>
      <c r="T225" s="618"/>
      <c r="U225" s="39" t="s">
        <v>45</v>
      </c>
      <c r="V225" s="39" t="s">
        <v>45</v>
      </c>
      <c r="W225" s="40" t="s">
        <v>0</v>
      </c>
      <c r="X225" s="58">
        <v>28.8</v>
      </c>
      <c r="Y225" s="55">
        <f>IFERROR(IF(X225="",0,CEILING((X225/$H225),1)*$H225),"")</f>
        <v>28.799999999999997</v>
      </c>
      <c r="Z225" s="41">
        <f>IFERROR(IF(Y225=0,"",ROUNDUP(Y225/H225,0)*0.00651),"")</f>
        <v>7.8119999999999995E-2</v>
      </c>
      <c r="AA225" s="68" t="s">
        <v>45</v>
      </c>
      <c r="AB225" s="69" t="s">
        <v>45</v>
      </c>
      <c r="AC225" s="298" t="s">
        <v>378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31.824000000000002</v>
      </c>
      <c r="BN225" s="78">
        <f>IFERROR(Y225*I225/H225,"0")</f>
        <v>31.824000000000002</v>
      </c>
      <c r="BO225" s="78">
        <f>IFERROR(1/J225*(X225/H225),"0")</f>
        <v>6.5934065934065936E-2</v>
      </c>
      <c r="BP225" s="78">
        <f>IFERROR(1/J225*(Y225/H225),"0")</f>
        <v>6.5934065934065936E-2</v>
      </c>
    </row>
    <row r="226" spans="1:68" ht="27" customHeight="1" x14ac:dyDescent="0.25">
      <c r="A226" s="63" t="s">
        <v>379</v>
      </c>
      <c r="B226" s="63" t="s">
        <v>380</v>
      </c>
      <c r="C226" s="36">
        <v>4301060389</v>
      </c>
      <c r="D226" s="615">
        <v>4680115880801</v>
      </c>
      <c r="E226" s="61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87</v>
      </c>
      <c r="L226" s="37" t="s">
        <v>45</v>
      </c>
      <c r="M226" s="38" t="s">
        <v>119</v>
      </c>
      <c r="N226" s="38"/>
      <c r="O226" s="37">
        <v>40</v>
      </c>
      <c r="P226" s="7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17"/>
      <c r="R226" s="617"/>
      <c r="S226" s="617"/>
      <c r="T226" s="618"/>
      <c r="U226" s="39" t="s">
        <v>45</v>
      </c>
      <c r="V226" s="39" t="s">
        <v>45</v>
      </c>
      <c r="W226" s="40" t="s">
        <v>0</v>
      </c>
      <c r="X226" s="58">
        <v>28.8</v>
      </c>
      <c r="Y226" s="55">
        <f>IFERROR(IF(X226="",0,CEILING((X226/$H226),1)*$H226),"")</f>
        <v>28.799999999999997</v>
      </c>
      <c r="Z226" s="41">
        <f>IFERROR(IF(Y226=0,"",ROUNDUP(Y226/H226,0)*0.00651),"")</f>
        <v>7.8119999999999995E-2</v>
      </c>
      <c r="AA226" s="68" t="s">
        <v>45</v>
      </c>
      <c r="AB226" s="69" t="s">
        <v>45</v>
      </c>
      <c r="AC226" s="300" t="s">
        <v>381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31.824000000000002</v>
      </c>
      <c r="BN226" s="78">
        <f>IFERROR(Y226*I226/H226,"0")</f>
        <v>31.824000000000002</v>
      </c>
      <c r="BO226" s="78">
        <f>IFERROR(1/J226*(X226/H226),"0")</f>
        <v>6.5934065934065936E-2</v>
      </c>
      <c r="BP226" s="78">
        <f>IFERROR(1/J226*(Y226/H226),"0")</f>
        <v>6.5934065934065936E-2</v>
      </c>
    </row>
    <row r="227" spans="1:68" x14ac:dyDescent="0.2">
      <c r="A227" s="604"/>
      <c r="B227" s="604"/>
      <c r="C227" s="604"/>
      <c r="D227" s="604"/>
      <c r="E227" s="604"/>
      <c r="F227" s="604"/>
      <c r="G227" s="604"/>
      <c r="H227" s="604"/>
      <c r="I227" s="604"/>
      <c r="J227" s="604"/>
      <c r="K227" s="604"/>
      <c r="L227" s="604"/>
      <c r="M227" s="604"/>
      <c r="N227" s="604"/>
      <c r="O227" s="612"/>
      <c r="P227" s="609" t="s">
        <v>40</v>
      </c>
      <c r="Q227" s="610"/>
      <c r="R227" s="610"/>
      <c r="S227" s="610"/>
      <c r="T227" s="610"/>
      <c r="U227" s="610"/>
      <c r="V227" s="611"/>
      <c r="W227" s="42" t="s">
        <v>39</v>
      </c>
      <c r="X227" s="43">
        <f>IFERROR(X225/H225,"0")+IFERROR(X226/H226,"0")</f>
        <v>24</v>
      </c>
      <c r="Y227" s="43">
        <f>IFERROR(Y225/H225,"0")+IFERROR(Y226/H226,"0")</f>
        <v>24</v>
      </c>
      <c r="Z227" s="43">
        <f>IFERROR(IF(Z225="",0,Z225),"0")+IFERROR(IF(Z226="",0,Z226),"0")</f>
        <v>0.15623999999999999</v>
      </c>
      <c r="AA227" s="67"/>
      <c r="AB227" s="67"/>
      <c r="AC227" s="67"/>
    </row>
    <row r="228" spans="1:68" x14ac:dyDescent="0.2">
      <c r="A228" s="604"/>
      <c r="B228" s="604"/>
      <c r="C228" s="604"/>
      <c r="D228" s="604"/>
      <c r="E228" s="604"/>
      <c r="F228" s="604"/>
      <c r="G228" s="604"/>
      <c r="H228" s="604"/>
      <c r="I228" s="604"/>
      <c r="J228" s="604"/>
      <c r="K228" s="604"/>
      <c r="L228" s="604"/>
      <c r="M228" s="604"/>
      <c r="N228" s="604"/>
      <c r="O228" s="612"/>
      <c r="P228" s="609" t="s">
        <v>40</v>
      </c>
      <c r="Q228" s="610"/>
      <c r="R228" s="610"/>
      <c r="S228" s="610"/>
      <c r="T228" s="610"/>
      <c r="U228" s="610"/>
      <c r="V228" s="611"/>
      <c r="W228" s="42" t="s">
        <v>0</v>
      </c>
      <c r="X228" s="43">
        <f>IFERROR(SUM(X225:X226),"0")</f>
        <v>57.6</v>
      </c>
      <c r="Y228" s="43">
        <f>IFERROR(SUM(Y225:Y226),"0")</f>
        <v>57.599999999999994</v>
      </c>
      <c r="Z228" s="42"/>
      <c r="AA228" s="67"/>
      <c r="AB228" s="67"/>
      <c r="AC228" s="67"/>
    </row>
    <row r="229" spans="1:68" ht="16.5" customHeight="1" x14ac:dyDescent="0.25">
      <c r="A229" s="613" t="s">
        <v>382</v>
      </c>
      <c r="B229" s="613"/>
      <c r="C229" s="613"/>
      <c r="D229" s="613"/>
      <c r="E229" s="613"/>
      <c r="F229" s="613"/>
      <c r="G229" s="613"/>
      <c r="H229" s="613"/>
      <c r="I229" s="613"/>
      <c r="J229" s="613"/>
      <c r="K229" s="613"/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  <c r="V229" s="613"/>
      <c r="W229" s="613"/>
      <c r="X229" s="613"/>
      <c r="Y229" s="613"/>
      <c r="Z229" s="613"/>
      <c r="AA229" s="65"/>
      <c r="AB229" s="65"/>
      <c r="AC229" s="79"/>
    </row>
    <row r="230" spans="1:68" ht="14.25" customHeight="1" x14ac:dyDescent="0.25">
      <c r="A230" s="614" t="s">
        <v>111</v>
      </c>
      <c r="B230" s="614"/>
      <c r="C230" s="614"/>
      <c r="D230" s="614"/>
      <c r="E230" s="614"/>
      <c r="F230" s="614"/>
      <c r="G230" s="614"/>
      <c r="H230" s="614"/>
      <c r="I230" s="614"/>
      <c r="J230" s="614"/>
      <c r="K230" s="614"/>
      <c r="L230" s="614"/>
      <c r="M230" s="614"/>
      <c r="N230" s="614"/>
      <c r="O230" s="614"/>
      <c r="P230" s="614"/>
      <c r="Q230" s="614"/>
      <c r="R230" s="614"/>
      <c r="S230" s="614"/>
      <c r="T230" s="614"/>
      <c r="U230" s="614"/>
      <c r="V230" s="614"/>
      <c r="W230" s="614"/>
      <c r="X230" s="614"/>
      <c r="Y230" s="614"/>
      <c r="Z230" s="614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4301011826</v>
      </c>
      <c r="D231" s="615">
        <v>4680115884137</v>
      </c>
      <c r="E231" s="61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116</v>
      </c>
      <c r="L231" s="37" t="s">
        <v>45</v>
      </c>
      <c r="M231" s="38" t="s">
        <v>115</v>
      </c>
      <c r="N231" s="38"/>
      <c r="O231" s="37">
        <v>55</v>
      </c>
      <c r="P231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17"/>
      <c r="R231" s="617"/>
      <c r="S231" s="617"/>
      <c r="T231" s="61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385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383</v>
      </c>
      <c r="B232" s="63" t="s">
        <v>386</v>
      </c>
      <c r="C232" s="36">
        <v>4301011942</v>
      </c>
      <c r="D232" s="615">
        <v>4680115884137</v>
      </c>
      <c r="E232" s="61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116</v>
      </c>
      <c r="L232" s="37" t="s">
        <v>45</v>
      </c>
      <c r="M232" s="38" t="s">
        <v>388</v>
      </c>
      <c r="N232" s="38"/>
      <c r="O232" s="37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17"/>
      <c r="R232" s="617"/>
      <c r="S232" s="617"/>
      <c r="T232" s="61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389</v>
      </c>
      <c r="B233" s="63" t="s">
        <v>390</v>
      </c>
      <c r="C233" s="36">
        <v>4301011724</v>
      </c>
      <c r="D233" s="615">
        <v>4680115884236</v>
      </c>
      <c r="E233" s="61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116</v>
      </c>
      <c r="L233" s="37" t="s">
        <v>45</v>
      </c>
      <c r="M233" s="38" t="s">
        <v>115</v>
      </c>
      <c r="N233" s="38"/>
      <c r="O233" s="37">
        <v>55</v>
      </c>
      <c r="P233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17"/>
      <c r="R233" s="617"/>
      <c r="S233" s="617"/>
      <c r="T233" s="61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391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4301011721</v>
      </c>
      <c r="D234" s="615">
        <v>4680115884175</v>
      </c>
      <c r="E234" s="61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116</v>
      </c>
      <c r="L234" s="37" t="s">
        <v>45</v>
      </c>
      <c r="M234" s="38" t="s">
        <v>115</v>
      </c>
      <c r="N234" s="38"/>
      <c r="O234" s="37">
        <v>55</v>
      </c>
      <c r="P234" s="7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17"/>
      <c r="R234" s="617"/>
      <c r="S234" s="617"/>
      <c r="T234" s="61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394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392</v>
      </c>
      <c r="B235" s="63" t="s">
        <v>395</v>
      </c>
      <c r="C235" s="36">
        <v>4301011941</v>
      </c>
      <c r="D235" s="615">
        <v>4680115884175</v>
      </c>
      <c r="E235" s="615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116</v>
      </c>
      <c r="L235" s="37" t="s">
        <v>45</v>
      </c>
      <c r="M235" s="38" t="s">
        <v>388</v>
      </c>
      <c r="N235" s="38"/>
      <c r="O235" s="37">
        <v>55</v>
      </c>
      <c r="P235" s="7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17"/>
      <c r="R235" s="617"/>
      <c r="S235" s="617"/>
      <c r="T235" s="61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387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396</v>
      </c>
      <c r="B236" s="63" t="s">
        <v>397</v>
      </c>
      <c r="C236" s="36">
        <v>4301011824</v>
      </c>
      <c r="D236" s="615">
        <v>4680115884144</v>
      </c>
      <c r="E236" s="61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120</v>
      </c>
      <c r="L236" s="37" t="s">
        <v>45</v>
      </c>
      <c r="M236" s="38" t="s">
        <v>115</v>
      </c>
      <c r="N236" s="38"/>
      <c r="O236" s="37">
        <v>55</v>
      </c>
      <c r="P236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17"/>
      <c r="R236" s="617"/>
      <c r="S236" s="617"/>
      <c r="T236" s="61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398</v>
      </c>
      <c r="B237" s="63" t="s">
        <v>399</v>
      </c>
      <c r="C237" s="36">
        <v>4301011726</v>
      </c>
      <c r="D237" s="615">
        <v>4680115884182</v>
      </c>
      <c r="E237" s="61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120</v>
      </c>
      <c r="L237" s="37" t="s">
        <v>45</v>
      </c>
      <c r="M237" s="38" t="s">
        <v>115</v>
      </c>
      <c r="N237" s="38"/>
      <c r="O237" s="37">
        <v>55</v>
      </c>
      <c r="P237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17"/>
      <c r="R237" s="617"/>
      <c r="S237" s="617"/>
      <c r="T237" s="61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391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400</v>
      </c>
      <c r="B238" s="63" t="s">
        <v>401</v>
      </c>
      <c r="C238" s="36">
        <v>4301011722</v>
      </c>
      <c r="D238" s="615">
        <v>4680115884205</v>
      </c>
      <c r="E238" s="61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120</v>
      </c>
      <c r="L238" s="37" t="s">
        <v>45</v>
      </c>
      <c r="M238" s="38" t="s">
        <v>115</v>
      </c>
      <c r="N238" s="38"/>
      <c r="O238" s="37">
        <v>55</v>
      </c>
      <c r="P238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17"/>
      <c r="R238" s="617"/>
      <c r="S238" s="617"/>
      <c r="T238" s="61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394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04"/>
      <c r="B239" s="604"/>
      <c r="C239" s="604"/>
      <c r="D239" s="604"/>
      <c r="E239" s="604"/>
      <c r="F239" s="604"/>
      <c r="G239" s="604"/>
      <c r="H239" s="604"/>
      <c r="I239" s="604"/>
      <c r="J239" s="604"/>
      <c r="K239" s="604"/>
      <c r="L239" s="604"/>
      <c r="M239" s="604"/>
      <c r="N239" s="604"/>
      <c r="O239" s="612"/>
      <c r="P239" s="609" t="s">
        <v>40</v>
      </c>
      <c r="Q239" s="610"/>
      <c r="R239" s="610"/>
      <c r="S239" s="610"/>
      <c r="T239" s="610"/>
      <c r="U239" s="610"/>
      <c r="V239" s="611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04"/>
      <c r="B240" s="604"/>
      <c r="C240" s="604"/>
      <c r="D240" s="604"/>
      <c r="E240" s="604"/>
      <c r="F240" s="604"/>
      <c r="G240" s="604"/>
      <c r="H240" s="604"/>
      <c r="I240" s="604"/>
      <c r="J240" s="604"/>
      <c r="K240" s="604"/>
      <c r="L240" s="604"/>
      <c r="M240" s="604"/>
      <c r="N240" s="604"/>
      <c r="O240" s="612"/>
      <c r="P240" s="609" t="s">
        <v>40</v>
      </c>
      <c r="Q240" s="610"/>
      <c r="R240" s="610"/>
      <c r="S240" s="610"/>
      <c r="T240" s="610"/>
      <c r="U240" s="610"/>
      <c r="V240" s="611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14" t="s">
        <v>148</v>
      </c>
      <c r="B241" s="614"/>
      <c r="C241" s="614"/>
      <c r="D241" s="614"/>
      <c r="E241" s="614"/>
      <c r="F241" s="614"/>
      <c r="G241" s="614"/>
      <c r="H241" s="614"/>
      <c r="I241" s="614"/>
      <c r="J241" s="614"/>
      <c r="K241" s="614"/>
      <c r="L241" s="614"/>
      <c r="M241" s="614"/>
      <c r="N241" s="614"/>
      <c r="O241" s="614"/>
      <c r="P241" s="614"/>
      <c r="Q241" s="614"/>
      <c r="R241" s="614"/>
      <c r="S241" s="614"/>
      <c r="T241" s="614"/>
      <c r="U241" s="614"/>
      <c r="V241" s="614"/>
      <c r="W241" s="614"/>
      <c r="X241" s="614"/>
      <c r="Y241" s="614"/>
      <c r="Z241" s="614"/>
      <c r="AA241" s="66"/>
      <c r="AB241" s="66"/>
      <c r="AC241" s="80"/>
    </row>
    <row r="242" spans="1:68" ht="27" customHeight="1" x14ac:dyDescent="0.25">
      <c r="A242" s="63" t="s">
        <v>402</v>
      </c>
      <c r="B242" s="63" t="s">
        <v>403</v>
      </c>
      <c r="C242" s="36">
        <v>4301020377</v>
      </c>
      <c r="D242" s="615">
        <v>4680115885981</v>
      </c>
      <c r="E242" s="61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82</v>
      </c>
      <c r="L242" s="37" t="s">
        <v>45</v>
      </c>
      <c r="M242" s="38" t="s">
        <v>119</v>
      </c>
      <c r="N242" s="38"/>
      <c r="O242" s="37">
        <v>50</v>
      </c>
      <c r="P242" s="7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17"/>
      <c r="R242" s="617"/>
      <c r="S242" s="617"/>
      <c r="T242" s="61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404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405</v>
      </c>
      <c r="C243" s="36">
        <v>4301020340</v>
      </c>
      <c r="D243" s="615">
        <v>4680115885721</v>
      </c>
      <c r="E243" s="61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82</v>
      </c>
      <c r="L243" s="37" t="s">
        <v>45</v>
      </c>
      <c r="M243" s="38" t="s">
        <v>119</v>
      </c>
      <c r="N243" s="38"/>
      <c r="O243" s="37">
        <v>50</v>
      </c>
      <c r="P243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17"/>
      <c r="R243" s="617"/>
      <c r="S243" s="617"/>
      <c r="T243" s="61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404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04"/>
      <c r="B244" s="604"/>
      <c r="C244" s="604"/>
      <c r="D244" s="604"/>
      <c r="E244" s="604"/>
      <c r="F244" s="604"/>
      <c r="G244" s="604"/>
      <c r="H244" s="604"/>
      <c r="I244" s="604"/>
      <c r="J244" s="604"/>
      <c r="K244" s="604"/>
      <c r="L244" s="604"/>
      <c r="M244" s="604"/>
      <c r="N244" s="604"/>
      <c r="O244" s="612"/>
      <c r="P244" s="609" t="s">
        <v>40</v>
      </c>
      <c r="Q244" s="610"/>
      <c r="R244" s="610"/>
      <c r="S244" s="610"/>
      <c r="T244" s="610"/>
      <c r="U244" s="610"/>
      <c r="V244" s="611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04"/>
      <c r="B245" s="604"/>
      <c r="C245" s="604"/>
      <c r="D245" s="604"/>
      <c r="E245" s="604"/>
      <c r="F245" s="604"/>
      <c r="G245" s="604"/>
      <c r="H245" s="604"/>
      <c r="I245" s="604"/>
      <c r="J245" s="604"/>
      <c r="K245" s="604"/>
      <c r="L245" s="604"/>
      <c r="M245" s="604"/>
      <c r="N245" s="604"/>
      <c r="O245" s="612"/>
      <c r="P245" s="609" t="s">
        <v>40</v>
      </c>
      <c r="Q245" s="610"/>
      <c r="R245" s="610"/>
      <c r="S245" s="610"/>
      <c r="T245" s="610"/>
      <c r="U245" s="610"/>
      <c r="V245" s="611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14" t="s">
        <v>406</v>
      </c>
      <c r="B246" s="614"/>
      <c r="C246" s="614"/>
      <c r="D246" s="614"/>
      <c r="E246" s="614"/>
      <c r="F246" s="614"/>
      <c r="G246" s="614"/>
      <c r="H246" s="614"/>
      <c r="I246" s="614"/>
      <c r="J246" s="614"/>
      <c r="K246" s="614"/>
      <c r="L246" s="614"/>
      <c r="M246" s="614"/>
      <c r="N246" s="614"/>
      <c r="O246" s="614"/>
      <c r="P246" s="614"/>
      <c r="Q246" s="614"/>
      <c r="R246" s="614"/>
      <c r="S246" s="614"/>
      <c r="T246" s="614"/>
      <c r="U246" s="614"/>
      <c r="V246" s="614"/>
      <c r="W246" s="614"/>
      <c r="X246" s="614"/>
      <c r="Y246" s="614"/>
      <c r="Z246" s="614"/>
      <c r="AA246" s="66"/>
      <c r="AB246" s="66"/>
      <c r="AC246" s="80"/>
    </row>
    <row r="247" spans="1:68" ht="27" customHeight="1" x14ac:dyDescent="0.25">
      <c r="A247" s="63" t="s">
        <v>407</v>
      </c>
      <c r="B247" s="63" t="s">
        <v>408</v>
      </c>
      <c r="C247" s="36">
        <v>4301040361</v>
      </c>
      <c r="D247" s="615">
        <v>4680115886803</v>
      </c>
      <c r="E247" s="61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312</v>
      </c>
      <c r="L247" s="37" t="s">
        <v>45</v>
      </c>
      <c r="M247" s="38" t="s">
        <v>311</v>
      </c>
      <c r="N247" s="38"/>
      <c r="O247" s="37">
        <v>45</v>
      </c>
      <c r="P247" s="7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17"/>
      <c r="R247" s="617"/>
      <c r="S247" s="617"/>
      <c r="T247" s="61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409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04"/>
      <c r="B248" s="604"/>
      <c r="C248" s="604"/>
      <c r="D248" s="604"/>
      <c r="E248" s="604"/>
      <c r="F248" s="604"/>
      <c r="G248" s="604"/>
      <c r="H248" s="604"/>
      <c r="I248" s="604"/>
      <c r="J248" s="604"/>
      <c r="K248" s="604"/>
      <c r="L248" s="604"/>
      <c r="M248" s="604"/>
      <c r="N248" s="604"/>
      <c r="O248" s="612"/>
      <c r="P248" s="609" t="s">
        <v>40</v>
      </c>
      <c r="Q248" s="610"/>
      <c r="R248" s="610"/>
      <c r="S248" s="610"/>
      <c r="T248" s="610"/>
      <c r="U248" s="610"/>
      <c r="V248" s="611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04"/>
      <c r="B249" s="604"/>
      <c r="C249" s="604"/>
      <c r="D249" s="604"/>
      <c r="E249" s="604"/>
      <c r="F249" s="604"/>
      <c r="G249" s="604"/>
      <c r="H249" s="604"/>
      <c r="I249" s="604"/>
      <c r="J249" s="604"/>
      <c r="K249" s="604"/>
      <c r="L249" s="604"/>
      <c r="M249" s="604"/>
      <c r="N249" s="604"/>
      <c r="O249" s="612"/>
      <c r="P249" s="609" t="s">
        <v>40</v>
      </c>
      <c r="Q249" s="610"/>
      <c r="R249" s="610"/>
      <c r="S249" s="610"/>
      <c r="T249" s="610"/>
      <c r="U249" s="610"/>
      <c r="V249" s="611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14" t="s">
        <v>410</v>
      </c>
      <c r="B250" s="614"/>
      <c r="C250" s="614"/>
      <c r="D250" s="614"/>
      <c r="E250" s="614"/>
      <c r="F250" s="614"/>
      <c r="G250" s="614"/>
      <c r="H250" s="614"/>
      <c r="I250" s="614"/>
      <c r="J250" s="614"/>
      <c r="K250" s="614"/>
      <c r="L250" s="614"/>
      <c r="M250" s="614"/>
      <c r="N250" s="614"/>
      <c r="O250" s="614"/>
      <c r="P250" s="614"/>
      <c r="Q250" s="614"/>
      <c r="R250" s="614"/>
      <c r="S250" s="614"/>
      <c r="T250" s="614"/>
      <c r="U250" s="614"/>
      <c r="V250" s="614"/>
      <c r="W250" s="614"/>
      <c r="X250" s="614"/>
      <c r="Y250" s="614"/>
      <c r="Z250" s="614"/>
      <c r="AA250" s="66"/>
      <c r="AB250" s="66"/>
      <c r="AC250" s="80"/>
    </row>
    <row r="251" spans="1:68" ht="27" customHeight="1" x14ac:dyDescent="0.25">
      <c r="A251" s="63" t="s">
        <v>411</v>
      </c>
      <c r="B251" s="63" t="s">
        <v>412</v>
      </c>
      <c r="C251" s="36">
        <v>4301041004</v>
      </c>
      <c r="D251" s="615">
        <v>4680115886704</v>
      </c>
      <c r="E251" s="61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312</v>
      </c>
      <c r="L251" s="37" t="s">
        <v>45</v>
      </c>
      <c r="M251" s="38" t="s">
        <v>311</v>
      </c>
      <c r="N251" s="38"/>
      <c r="O251" s="37">
        <v>90</v>
      </c>
      <c r="P251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17"/>
      <c r="R251" s="617"/>
      <c r="S251" s="617"/>
      <c r="T251" s="61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413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4301041003</v>
      </c>
      <c r="D252" s="615">
        <v>4680115886681</v>
      </c>
      <c r="E252" s="61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312</v>
      </c>
      <c r="L252" s="37" t="s">
        <v>45</v>
      </c>
      <c r="M252" s="38" t="s">
        <v>311</v>
      </c>
      <c r="N252" s="38"/>
      <c r="O252" s="37">
        <v>90</v>
      </c>
      <c r="P252" s="75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17"/>
      <c r="R252" s="617"/>
      <c r="S252" s="617"/>
      <c r="T252" s="61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413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416</v>
      </c>
      <c r="B253" s="63" t="s">
        <v>417</v>
      </c>
      <c r="C253" s="36">
        <v>4301041007</v>
      </c>
      <c r="D253" s="615">
        <v>4680115886735</v>
      </c>
      <c r="E253" s="61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312</v>
      </c>
      <c r="L253" s="37" t="s">
        <v>45</v>
      </c>
      <c r="M253" s="38" t="s">
        <v>311</v>
      </c>
      <c r="N253" s="38"/>
      <c r="O253" s="37">
        <v>90</v>
      </c>
      <c r="P253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17"/>
      <c r="R253" s="617"/>
      <c r="S253" s="617"/>
      <c r="T253" s="61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413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4301041006</v>
      </c>
      <c r="D254" s="615">
        <v>4680115886728</v>
      </c>
      <c r="E254" s="61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312</v>
      </c>
      <c r="L254" s="37" t="s">
        <v>45</v>
      </c>
      <c r="M254" s="38" t="s">
        <v>311</v>
      </c>
      <c r="N254" s="38"/>
      <c r="O254" s="37">
        <v>90</v>
      </c>
      <c r="P254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17"/>
      <c r="R254" s="617"/>
      <c r="S254" s="617"/>
      <c r="T254" s="61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413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4301041005</v>
      </c>
      <c r="D255" s="615">
        <v>4680115886711</v>
      </c>
      <c r="E255" s="61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312</v>
      </c>
      <c r="L255" s="37" t="s">
        <v>45</v>
      </c>
      <c r="M255" s="38" t="s">
        <v>311</v>
      </c>
      <c r="N255" s="38"/>
      <c r="O255" s="37">
        <v>90</v>
      </c>
      <c r="P25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17"/>
      <c r="R255" s="617"/>
      <c r="S255" s="617"/>
      <c r="T255" s="61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413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04"/>
      <c r="B256" s="604"/>
      <c r="C256" s="604"/>
      <c r="D256" s="604"/>
      <c r="E256" s="604"/>
      <c r="F256" s="604"/>
      <c r="G256" s="604"/>
      <c r="H256" s="604"/>
      <c r="I256" s="604"/>
      <c r="J256" s="604"/>
      <c r="K256" s="604"/>
      <c r="L256" s="604"/>
      <c r="M256" s="604"/>
      <c r="N256" s="604"/>
      <c r="O256" s="612"/>
      <c r="P256" s="609" t="s">
        <v>40</v>
      </c>
      <c r="Q256" s="610"/>
      <c r="R256" s="610"/>
      <c r="S256" s="610"/>
      <c r="T256" s="610"/>
      <c r="U256" s="610"/>
      <c r="V256" s="611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04"/>
      <c r="B257" s="604"/>
      <c r="C257" s="604"/>
      <c r="D257" s="604"/>
      <c r="E257" s="604"/>
      <c r="F257" s="604"/>
      <c r="G257" s="604"/>
      <c r="H257" s="604"/>
      <c r="I257" s="604"/>
      <c r="J257" s="604"/>
      <c r="K257" s="604"/>
      <c r="L257" s="604"/>
      <c r="M257" s="604"/>
      <c r="N257" s="604"/>
      <c r="O257" s="612"/>
      <c r="P257" s="609" t="s">
        <v>40</v>
      </c>
      <c r="Q257" s="610"/>
      <c r="R257" s="610"/>
      <c r="S257" s="610"/>
      <c r="T257" s="610"/>
      <c r="U257" s="610"/>
      <c r="V257" s="611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13" t="s">
        <v>422</v>
      </c>
      <c r="B258" s="613"/>
      <c r="C258" s="613"/>
      <c r="D258" s="613"/>
      <c r="E258" s="613"/>
      <c r="F258" s="613"/>
      <c r="G258" s="613"/>
      <c r="H258" s="613"/>
      <c r="I258" s="613"/>
      <c r="J258" s="613"/>
      <c r="K258" s="613"/>
      <c r="L258" s="613"/>
      <c r="M258" s="613"/>
      <c r="N258" s="613"/>
      <c r="O258" s="613"/>
      <c r="P258" s="613"/>
      <c r="Q258" s="613"/>
      <c r="R258" s="613"/>
      <c r="S258" s="613"/>
      <c r="T258" s="613"/>
      <c r="U258" s="613"/>
      <c r="V258" s="613"/>
      <c r="W258" s="613"/>
      <c r="X258" s="613"/>
      <c r="Y258" s="613"/>
      <c r="Z258" s="613"/>
      <c r="AA258" s="65"/>
      <c r="AB258" s="65"/>
      <c r="AC258" s="79"/>
    </row>
    <row r="259" spans="1:68" ht="14.25" customHeight="1" x14ac:dyDescent="0.25">
      <c r="A259" s="614" t="s">
        <v>111</v>
      </c>
      <c r="B259" s="614"/>
      <c r="C259" s="614"/>
      <c r="D259" s="614"/>
      <c r="E259" s="614"/>
      <c r="F259" s="614"/>
      <c r="G259" s="614"/>
      <c r="H259" s="614"/>
      <c r="I259" s="614"/>
      <c r="J259" s="614"/>
      <c r="K259" s="614"/>
      <c r="L259" s="614"/>
      <c r="M259" s="614"/>
      <c r="N259" s="614"/>
      <c r="O259" s="614"/>
      <c r="P259" s="614"/>
      <c r="Q259" s="614"/>
      <c r="R259" s="614"/>
      <c r="S259" s="614"/>
      <c r="T259" s="614"/>
      <c r="U259" s="614"/>
      <c r="V259" s="614"/>
      <c r="W259" s="614"/>
      <c r="X259" s="614"/>
      <c r="Y259" s="614"/>
      <c r="Z259" s="614"/>
      <c r="AA259" s="66"/>
      <c r="AB259" s="66"/>
      <c r="AC259" s="80"/>
    </row>
    <row r="260" spans="1:68" ht="27" customHeight="1" x14ac:dyDescent="0.25">
      <c r="A260" s="63" t="s">
        <v>423</v>
      </c>
      <c r="B260" s="63" t="s">
        <v>424</v>
      </c>
      <c r="C260" s="36">
        <v>4301011855</v>
      </c>
      <c r="D260" s="615">
        <v>4680115885837</v>
      </c>
      <c r="E260" s="61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116</v>
      </c>
      <c r="L260" s="37" t="s">
        <v>45</v>
      </c>
      <c r="M260" s="38" t="s">
        <v>115</v>
      </c>
      <c r="N260" s="38"/>
      <c r="O260" s="37">
        <v>55</v>
      </c>
      <c r="P260" s="7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17"/>
      <c r="R260" s="617"/>
      <c r="S260" s="617"/>
      <c r="T260" s="61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425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426</v>
      </c>
      <c r="B261" s="63" t="s">
        <v>427</v>
      </c>
      <c r="C261" s="36">
        <v>4301011910</v>
      </c>
      <c r="D261" s="615">
        <v>4680115885806</v>
      </c>
      <c r="E261" s="61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116</v>
      </c>
      <c r="L261" s="37" t="s">
        <v>45</v>
      </c>
      <c r="M261" s="38" t="s">
        <v>388</v>
      </c>
      <c r="N261" s="38"/>
      <c r="O261" s="37">
        <v>55</v>
      </c>
      <c r="P261" s="7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17"/>
      <c r="R261" s="617"/>
      <c r="S261" s="617"/>
      <c r="T261" s="61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428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426</v>
      </c>
      <c r="B262" s="63" t="s">
        <v>429</v>
      </c>
      <c r="C262" s="36">
        <v>4301011850</v>
      </c>
      <c r="D262" s="615">
        <v>4680115885806</v>
      </c>
      <c r="E262" s="61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116</v>
      </c>
      <c r="L262" s="37" t="s">
        <v>45</v>
      </c>
      <c r="M262" s="38" t="s">
        <v>115</v>
      </c>
      <c r="N262" s="38"/>
      <c r="O262" s="37">
        <v>55</v>
      </c>
      <c r="P262" s="7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17"/>
      <c r="R262" s="617"/>
      <c r="S262" s="617"/>
      <c r="T262" s="61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430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431</v>
      </c>
      <c r="B263" s="63" t="s">
        <v>432</v>
      </c>
      <c r="C263" s="36">
        <v>4301011853</v>
      </c>
      <c r="D263" s="615">
        <v>4680115885851</v>
      </c>
      <c r="E263" s="61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116</v>
      </c>
      <c r="L263" s="37" t="s">
        <v>45</v>
      </c>
      <c r="M263" s="38" t="s">
        <v>115</v>
      </c>
      <c r="N263" s="38"/>
      <c r="O263" s="37">
        <v>55</v>
      </c>
      <c r="P263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17"/>
      <c r="R263" s="617"/>
      <c r="S263" s="617"/>
      <c r="T263" s="61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433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434</v>
      </c>
      <c r="B264" s="63" t="s">
        <v>435</v>
      </c>
      <c r="C264" s="36">
        <v>4301011852</v>
      </c>
      <c r="D264" s="615">
        <v>4680115885844</v>
      </c>
      <c r="E264" s="61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120</v>
      </c>
      <c r="L264" s="37" t="s">
        <v>45</v>
      </c>
      <c r="M264" s="38" t="s">
        <v>115</v>
      </c>
      <c r="N264" s="38"/>
      <c r="O264" s="37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17"/>
      <c r="R264" s="617"/>
      <c r="S264" s="617"/>
      <c r="T264" s="61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436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437</v>
      </c>
      <c r="B265" s="63" t="s">
        <v>438</v>
      </c>
      <c r="C265" s="36">
        <v>4301011851</v>
      </c>
      <c r="D265" s="615">
        <v>4680115885820</v>
      </c>
      <c r="E265" s="61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120</v>
      </c>
      <c r="L265" s="37" t="s">
        <v>45</v>
      </c>
      <c r="M265" s="38" t="s">
        <v>115</v>
      </c>
      <c r="N265" s="38"/>
      <c r="O265" s="37">
        <v>55</v>
      </c>
      <c r="P265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17"/>
      <c r="R265" s="617"/>
      <c r="S265" s="617"/>
      <c r="T265" s="61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439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04"/>
      <c r="B266" s="604"/>
      <c r="C266" s="604"/>
      <c r="D266" s="604"/>
      <c r="E266" s="604"/>
      <c r="F266" s="604"/>
      <c r="G266" s="604"/>
      <c r="H266" s="604"/>
      <c r="I266" s="604"/>
      <c r="J266" s="604"/>
      <c r="K266" s="604"/>
      <c r="L266" s="604"/>
      <c r="M266" s="604"/>
      <c r="N266" s="604"/>
      <c r="O266" s="612"/>
      <c r="P266" s="609" t="s">
        <v>40</v>
      </c>
      <c r="Q266" s="610"/>
      <c r="R266" s="610"/>
      <c r="S266" s="610"/>
      <c r="T266" s="610"/>
      <c r="U266" s="610"/>
      <c r="V266" s="611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04"/>
      <c r="B267" s="604"/>
      <c r="C267" s="604"/>
      <c r="D267" s="604"/>
      <c r="E267" s="604"/>
      <c r="F267" s="604"/>
      <c r="G267" s="604"/>
      <c r="H267" s="604"/>
      <c r="I267" s="604"/>
      <c r="J267" s="604"/>
      <c r="K267" s="604"/>
      <c r="L267" s="604"/>
      <c r="M267" s="604"/>
      <c r="N267" s="604"/>
      <c r="O267" s="612"/>
      <c r="P267" s="609" t="s">
        <v>40</v>
      </c>
      <c r="Q267" s="610"/>
      <c r="R267" s="610"/>
      <c r="S267" s="610"/>
      <c r="T267" s="610"/>
      <c r="U267" s="610"/>
      <c r="V267" s="611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13" t="s">
        <v>440</v>
      </c>
      <c r="B268" s="613"/>
      <c r="C268" s="613"/>
      <c r="D268" s="613"/>
      <c r="E268" s="613"/>
      <c r="F268" s="613"/>
      <c r="G268" s="613"/>
      <c r="H268" s="613"/>
      <c r="I268" s="613"/>
      <c r="J268" s="613"/>
      <c r="K268" s="613"/>
      <c r="L268" s="613"/>
      <c r="M268" s="613"/>
      <c r="N268" s="613"/>
      <c r="O268" s="613"/>
      <c r="P268" s="613"/>
      <c r="Q268" s="613"/>
      <c r="R268" s="613"/>
      <c r="S268" s="613"/>
      <c r="T268" s="613"/>
      <c r="U268" s="613"/>
      <c r="V268" s="613"/>
      <c r="W268" s="613"/>
      <c r="X268" s="613"/>
      <c r="Y268" s="613"/>
      <c r="Z268" s="613"/>
      <c r="AA268" s="65"/>
      <c r="AB268" s="65"/>
      <c r="AC268" s="79"/>
    </row>
    <row r="269" spans="1:68" ht="14.25" customHeight="1" x14ac:dyDescent="0.25">
      <c r="A269" s="614" t="s">
        <v>111</v>
      </c>
      <c r="B269" s="614"/>
      <c r="C269" s="614"/>
      <c r="D269" s="614"/>
      <c r="E269" s="614"/>
      <c r="F269" s="614"/>
      <c r="G269" s="614"/>
      <c r="H269" s="614"/>
      <c r="I269" s="614"/>
      <c r="J269" s="614"/>
      <c r="K269" s="614"/>
      <c r="L269" s="614"/>
      <c r="M269" s="614"/>
      <c r="N269" s="614"/>
      <c r="O269" s="614"/>
      <c r="P269" s="614"/>
      <c r="Q269" s="614"/>
      <c r="R269" s="614"/>
      <c r="S269" s="614"/>
      <c r="T269" s="614"/>
      <c r="U269" s="614"/>
      <c r="V269" s="614"/>
      <c r="W269" s="614"/>
      <c r="X269" s="614"/>
      <c r="Y269" s="614"/>
      <c r="Z269" s="614"/>
      <c r="AA269" s="66"/>
      <c r="AB269" s="66"/>
      <c r="AC269" s="80"/>
    </row>
    <row r="270" spans="1:68" ht="27" customHeight="1" x14ac:dyDescent="0.25">
      <c r="A270" s="63" t="s">
        <v>441</v>
      </c>
      <c r="B270" s="63" t="s">
        <v>442</v>
      </c>
      <c r="C270" s="36">
        <v>4301011223</v>
      </c>
      <c r="D270" s="615">
        <v>4607091383423</v>
      </c>
      <c r="E270" s="61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116</v>
      </c>
      <c r="L270" s="37" t="s">
        <v>45</v>
      </c>
      <c r="M270" s="38" t="s">
        <v>119</v>
      </c>
      <c r="N270" s="38"/>
      <c r="O270" s="37">
        <v>35</v>
      </c>
      <c r="P270" s="7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17"/>
      <c r="R270" s="617"/>
      <c r="S270" s="617"/>
      <c r="T270" s="61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114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443</v>
      </c>
      <c r="B271" s="63" t="s">
        <v>444</v>
      </c>
      <c r="C271" s="36">
        <v>4301012099</v>
      </c>
      <c r="D271" s="615">
        <v>4680115885691</v>
      </c>
      <c r="E271" s="61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116</v>
      </c>
      <c r="L271" s="37" t="s">
        <v>45</v>
      </c>
      <c r="M271" s="38" t="s">
        <v>119</v>
      </c>
      <c r="N271" s="38"/>
      <c r="O271" s="37">
        <v>30</v>
      </c>
      <c r="P271" s="7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17"/>
      <c r="R271" s="617"/>
      <c r="S271" s="617"/>
      <c r="T271" s="61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445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4301012098</v>
      </c>
      <c r="D272" s="615">
        <v>4680115885660</v>
      </c>
      <c r="E272" s="61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116</v>
      </c>
      <c r="L272" s="37" t="s">
        <v>45</v>
      </c>
      <c r="M272" s="38" t="s">
        <v>119</v>
      </c>
      <c r="N272" s="38"/>
      <c r="O272" s="37">
        <v>35</v>
      </c>
      <c r="P272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17"/>
      <c r="R272" s="617"/>
      <c r="S272" s="617"/>
      <c r="T272" s="61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448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449</v>
      </c>
      <c r="B273" s="63" t="s">
        <v>450</v>
      </c>
      <c r="C273" s="36">
        <v>4301012176</v>
      </c>
      <c r="D273" s="615">
        <v>4680115886773</v>
      </c>
      <c r="E273" s="61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116</v>
      </c>
      <c r="L273" s="37" t="s">
        <v>45</v>
      </c>
      <c r="M273" s="38" t="s">
        <v>115</v>
      </c>
      <c r="N273" s="38"/>
      <c r="O273" s="37">
        <v>31</v>
      </c>
      <c r="P273" s="745" t="s">
        <v>451</v>
      </c>
      <c r="Q273" s="617"/>
      <c r="R273" s="617"/>
      <c r="S273" s="617"/>
      <c r="T273" s="61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452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04"/>
      <c r="B274" s="604"/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12"/>
      <c r="P274" s="609" t="s">
        <v>40</v>
      </c>
      <c r="Q274" s="610"/>
      <c r="R274" s="610"/>
      <c r="S274" s="610"/>
      <c r="T274" s="610"/>
      <c r="U274" s="610"/>
      <c r="V274" s="611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04"/>
      <c r="B275" s="604"/>
      <c r="C275" s="604"/>
      <c r="D275" s="604"/>
      <c r="E275" s="604"/>
      <c r="F275" s="604"/>
      <c r="G275" s="604"/>
      <c r="H275" s="604"/>
      <c r="I275" s="604"/>
      <c r="J275" s="604"/>
      <c r="K275" s="604"/>
      <c r="L275" s="604"/>
      <c r="M275" s="604"/>
      <c r="N275" s="604"/>
      <c r="O275" s="612"/>
      <c r="P275" s="609" t="s">
        <v>40</v>
      </c>
      <c r="Q275" s="610"/>
      <c r="R275" s="610"/>
      <c r="S275" s="610"/>
      <c r="T275" s="610"/>
      <c r="U275" s="610"/>
      <c r="V275" s="611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13" t="s">
        <v>453</v>
      </c>
      <c r="B276" s="613"/>
      <c r="C276" s="613"/>
      <c r="D276" s="613"/>
      <c r="E276" s="613"/>
      <c r="F276" s="613"/>
      <c r="G276" s="613"/>
      <c r="H276" s="613"/>
      <c r="I276" s="613"/>
      <c r="J276" s="613"/>
      <c r="K276" s="613"/>
      <c r="L276" s="613"/>
      <c r="M276" s="613"/>
      <c r="N276" s="613"/>
      <c r="O276" s="613"/>
      <c r="P276" s="613"/>
      <c r="Q276" s="613"/>
      <c r="R276" s="613"/>
      <c r="S276" s="613"/>
      <c r="T276" s="613"/>
      <c r="U276" s="613"/>
      <c r="V276" s="613"/>
      <c r="W276" s="613"/>
      <c r="X276" s="613"/>
      <c r="Y276" s="613"/>
      <c r="Z276" s="613"/>
      <c r="AA276" s="65"/>
      <c r="AB276" s="65"/>
      <c r="AC276" s="79"/>
    </row>
    <row r="277" spans="1:68" ht="14.25" customHeight="1" x14ac:dyDescent="0.25">
      <c r="A277" s="614" t="s">
        <v>83</v>
      </c>
      <c r="B277" s="614"/>
      <c r="C277" s="614"/>
      <c r="D277" s="614"/>
      <c r="E277" s="614"/>
      <c r="F277" s="614"/>
      <c r="G277" s="614"/>
      <c r="H277" s="614"/>
      <c r="I277" s="614"/>
      <c r="J277" s="614"/>
      <c r="K277" s="614"/>
      <c r="L277" s="614"/>
      <c r="M277" s="614"/>
      <c r="N277" s="614"/>
      <c r="O277" s="614"/>
      <c r="P277" s="614"/>
      <c r="Q277" s="614"/>
      <c r="R277" s="614"/>
      <c r="S277" s="614"/>
      <c r="T277" s="614"/>
      <c r="U277" s="614"/>
      <c r="V277" s="614"/>
      <c r="W277" s="614"/>
      <c r="X277" s="614"/>
      <c r="Y277" s="614"/>
      <c r="Z277" s="614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4301051893</v>
      </c>
      <c r="D278" s="615">
        <v>4680115886186</v>
      </c>
      <c r="E278" s="61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87</v>
      </c>
      <c r="L278" s="37" t="s">
        <v>45</v>
      </c>
      <c r="M278" s="38" t="s">
        <v>119</v>
      </c>
      <c r="N278" s="38"/>
      <c r="O278" s="37">
        <v>45</v>
      </c>
      <c r="P278" s="7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17"/>
      <c r="R278" s="617"/>
      <c r="S278" s="617"/>
      <c r="T278" s="61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456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457</v>
      </c>
      <c r="B279" s="63" t="s">
        <v>458</v>
      </c>
      <c r="C279" s="36">
        <v>4301051795</v>
      </c>
      <c r="D279" s="615">
        <v>4680115881228</v>
      </c>
      <c r="E279" s="61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87</v>
      </c>
      <c r="L279" s="37" t="s">
        <v>45</v>
      </c>
      <c r="M279" s="38" t="s">
        <v>144</v>
      </c>
      <c r="N279" s="38"/>
      <c r="O279" s="37">
        <v>40</v>
      </c>
      <c r="P279" s="7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17"/>
      <c r="R279" s="617"/>
      <c r="S279" s="617"/>
      <c r="T279" s="618"/>
      <c r="U279" s="39" t="s">
        <v>45</v>
      </c>
      <c r="V279" s="39" t="s">
        <v>45</v>
      </c>
      <c r="W279" s="40" t="s">
        <v>0</v>
      </c>
      <c r="X279" s="58">
        <v>374.4</v>
      </c>
      <c r="Y279" s="55">
        <f>IFERROR(IF(X279="",0,CEILING((X279/$H279),1)*$H279),"")</f>
        <v>374.4</v>
      </c>
      <c r="Z279" s="41">
        <f>IFERROR(IF(Y279=0,"",ROUNDUP(Y279/H279,0)*0.00651),"")</f>
        <v>1.01556</v>
      </c>
      <c r="AA279" s="68" t="s">
        <v>45</v>
      </c>
      <c r="AB279" s="69" t="s">
        <v>45</v>
      </c>
      <c r="AC279" s="356" t="s">
        <v>459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413.71200000000005</v>
      </c>
      <c r="BN279" s="78">
        <f>IFERROR(Y279*I279/H279,"0")</f>
        <v>413.71200000000005</v>
      </c>
      <c r="BO279" s="78">
        <f>IFERROR(1/J279*(X279/H279),"0")</f>
        <v>0.85714285714285721</v>
      </c>
      <c r="BP279" s="78">
        <f>IFERROR(1/J279*(Y279/H279),"0")</f>
        <v>0.85714285714285721</v>
      </c>
    </row>
    <row r="280" spans="1:68" ht="37.5" customHeight="1" x14ac:dyDescent="0.25">
      <c r="A280" s="63" t="s">
        <v>460</v>
      </c>
      <c r="B280" s="63" t="s">
        <v>461</v>
      </c>
      <c r="C280" s="36">
        <v>4301051388</v>
      </c>
      <c r="D280" s="615">
        <v>4680115881211</v>
      </c>
      <c r="E280" s="61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87</v>
      </c>
      <c r="L280" s="37" t="s">
        <v>45</v>
      </c>
      <c r="M280" s="38" t="s">
        <v>119</v>
      </c>
      <c r="N280" s="38"/>
      <c r="O280" s="37">
        <v>45</v>
      </c>
      <c r="P280" s="7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17"/>
      <c r="R280" s="617"/>
      <c r="S280" s="617"/>
      <c r="T280" s="618"/>
      <c r="U280" s="39" t="s">
        <v>45</v>
      </c>
      <c r="V280" s="39" t="s">
        <v>45</v>
      </c>
      <c r="W280" s="40" t="s">
        <v>0</v>
      </c>
      <c r="X280" s="58">
        <v>547.20000000000005</v>
      </c>
      <c r="Y280" s="55">
        <f>IFERROR(IF(X280="",0,CEILING((X280/$H280),1)*$H280),"")</f>
        <v>547.19999999999993</v>
      </c>
      <c r="Z280" s="41">
        <f>IFERROR(IF(Y280=0,"",ROUNDUP(Y280/H280,0)*0.00651),"")</f>
        <v>1.48428</v>
      </c>
      <c r="AA280" s="68" t="s">
        <v>45</v>
      </c>
      <c r="AB280" s="69" t="s">
        <v>45</v>
      </c>
      <c r="AC280" s="358" t="s">
        <v>462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588.24</v>
      </c>
      <c r="BN280" s="78">
        <f>IFERROR(Y280*I280/H280,"0")</f>
        <v>588.24</v>
      </c>
      <c r="BO280" s="78">
        <f>IFERROR(1/J280*(X280/H280),"0")</f>
        <v>1.252747252747253</v>
      </c>
      <c r="BP280" s="78">
        <f>IFERROR(1/J280*(Y280/H280),"0")</f>
        <v>1.2527472527472527</v>
      </c>
    </row>
    <row r="281" spans="1:68" x14ac:dyDescent="0.2">
      <c r="A281" s="604"/>
      <c r="B281" s="604"/>
      <c r="C281" s="604"/>
      <c r="D281" s="604"/>
      <c r="E281" s="604"/>
      <c r="F281" s="604"/>
      <c r="G281" s="604"/>
      <c r="H281" s="604"/>
      <c r="I281" s="604"/>
      <c r="J281" s="604"/>
      <c r="K281" s="604"/>
      <c r="L281" s="604"/>
      <c r="M281" s="604"/>
      <c r="N281" s="604"/>
      <c r="O281" s="612"/>
      <c r="P281" s="609" t="s">
        <v>40</v>
      </c>
      <c r="Q281" s="610"/>
      <c r="R281" s="610"/>
      <c r="S281" s="610"/>
      <c r="T281" s="610"/>
      <c r="U281" s="610"/>
      <c r="V281" s="611"/>
      <c r="W281" s="42" t="s">
        <v>39</v>
      </c>
      <c r="X281" s="43">
        <f>IFERROR(X278/H278,"0")+IFERROR(X279/H279,"0")+IFERROR(X280/H280,"0")</f>
        <v>384</v>
      </c>
      <c r="Y281" s="43">
        <f>IFERROR(Y278/H278,"0")+IFERROR(Y279/H279,"0")+IFERROR(Y280/H280,"0")</f>
        <v>384</v>
      </c>
      <c r="Z281" s="43">
        <f>IFERROR(IF(Z278="",0,Z278),"0")+IFERROR(IF(Z279="",0,Z279),"0")+IFERROR(IF(Z280="",0,Z280),"0")</f>
        <v>2.4998399999999998</v>
      </c>
      <c r="AA281" s="67"/>
      <c r="AB281" s="67"/>
      <c r="AC281" s="67"/>
    </row>
    <row r="282" spans="1:68" x14ac:dyDescent="0.2">
      <c r="A282" s="604"/>
      <c r="B282" s="604"/>
      <c r="C282" s="604"/>
      <c r="D282" s="604"/>
      <c r="E282" s="604"/>
      <c r="F282" s="604"/>
      <c r="G282" s="604"/>
      <c r="H282" s="604"/>
      <c r="I282" s="604"/>
      <c r="J282" s="604"/>
      <c r="K282" s="604"/>
      <c r="L282" s="604"/>
      <c r="M282" s="604"/>
      <c r="N282" s="604"/>
      <c r="O282" s="612"/>
      <c r="P282" s="609" t="s">
        <v>40</v>
      </c>
      <c r="Q282" s="610"/>
      <c r="R282" s="610"/>
      <c r="S282" s="610"/>
      <c r="T282" s="610"/>
      <c r="U282" s="610"/>
      <c r="V282" s="611"/>
      <c r="W282" s="42" t="s">
        <v>0</v>
      </c>
      <c r="X282" s="43">
        <f>IFERROR(SUM(X278:X280),"0")</f>
        <v>921.6</v>
      </c>
      <c r="Y282" s="43">
        <f>IFERROR(SUM(Y278:Y280),"0")</f>
        <v>921.59999999999991</v>
      </c>
      <c r="Z282" s="42"/>
      <c r="AA282" s="67"/>
      <c r="AB282" s="67"/>
      <c r="AC282" s="67"/>
    </row>
    <row r="283" spans="1:68" ht="16.5" customHeight="1" x14ac:dyDescent="0.25">
      <c r="A283" s="613" t="s">
        <v>463</v>
      </c>
      <c r="B283" s="613"/>
      <c r="C283" s="613"/>
      <c r="D283" s="613"/>
      <c r="E283" s="613"/>
      <c r="F283" s="613"/>
      <c r="G283" s="613"/>
      <c r="H283" s="613"/>
      <c r="I283" s="613"/>
      <c r="J283" s="613"/>
      <c r="K283" s="613"/>
      <c r="L283" s="613"/>
      <c r="M283" s="613"/>
      <c r="N283" s="613"/>
      <c r="O283" s="613"/>
      <c r="P283" s="613"/>
      <c r="Q283" s="613"/>
      <c r="R283" s="613"/>
      <c r="S283" s="613"/>
      <c r="T283" s="613"/>
      <c r="U283" s="613"/>
      <c r="V283" s="613"/>
      <c r="W283" s="613"/>
      <c r="X283" s="613"/>
      <c r="Y283" s="613"/>
      <c r="Z283" s="613"/>
      <c r="AA283" s="65"/>
      <c r="AB283" s="65"/>
      <c r="AC283" s="79"/>
    </row>
    <row r="284" spans="1:68" ht="14.25" customHeight="1" x14ac:dyDescent="0.25">
      <c r="A284" s="614" t="s">
        <v>76</v>
      </c>
      <c r="B284" s="614"/>
      <c r="C284" s="614"/>
      <c r="D284" s="614"/>
      <c r="E284" s="614"/>
      <c r="F284" s="614"/>
      <c r="G284" s="614"/>
      <c r="H284" s="614"/>
      <c r="I284" s="614"/>
      <c r="J284" s="614"/>
      <c r="K284" s="614"/>
      <c r="L284" s="614"/>
      <c r="M284" s="614"/>
      <c r="N284" s="614"/>
      <c r="O284" s="614"/>
      <c r="P284" s="614"/>
      <c r="Q284" s="614"/>
      <c r="R284" s="614"/>
      <c r="S284" s="614"/>
      <c r="T284" s="614"/>
      <c r="U284" s="614"/>
      <c r="V284" s="614"/>
      <c r="W284" s="614"/>
      <c r="X284" s="614"/>
      <c r="Y284" s="614"/>
      <c r="Z284" s="614"/>
      <c r="AA284" s="66"/>
      <c r="AB284" s="66"/>
      <c r="AC284" s="80"/>
    </row>
    <row r="285" spans="1:68" ht="27" customHeight="1" x14ac:dyDescent="0.25">
      <c r="A285" s="63" t="s">
        <v>464</v>
      </c>
      <c r="B285" s="63" t="s">
        <v>465</v>
      </c>
      <c r="C285" s="36">
        <v>4301031307</v>
      </c>
      <c r="D285" s="615">
        <v>4680115880344</v>
      </c>
      <c r="E285" s="615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82</v>
      </c>
      <c r="L285" s="37" t="s">
        <v>45</v>
      </c>
      <c r="M285" s="38" t="s">
        <v>81</v>
      </c>
      <c r="N285" s="38"/>
      <c r="O285" s="37">
        <v>40</v>
      </c>
      <c r="P285" s="7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17"/>
      <c r="R285" s="617"/>
      <c r="S285" s="617"/>
      <c r="T285" s="618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466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04"/>
      <c r="B286" s="604"/>
      <c r="C286" s="604"/>
      <c r="D286" s="604"/>
      <c r="E286" s="604"/>
      <c r="F286" s="604"/>
      <c r="G286" s="604"/>
      <c r="H286" s="604"/>
      <c r="I286" s="604"/>
      <c r="J286" s="604"/>
      <c r="K286" s="604"/>
      <c r="L286" s="604"/>
      <c r="M286" s="604"/>
      <c r="N286" s="604"/>
      <c r="O286" s="612"/>
      <c r="P286" s="609" t="s">
        <v>40</v>
      </c>
      <c r="Q286" s="610"/>
      <c r="R286" s="610"/>
      <c r="S286" s="610"/>
      <c r="T286" s="610"/>
      <c r="U286" s="610"/>
      <c r="V286" s="611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04"/>
      <c r="B287" s="604"/>
      <c r="C287" s="604"/>
      <c r="D287" s="604"/>
      <c r="E287" s="604"/>
      <c r="F287" s="604"/>
      <c r="G287" s="604"/>
      <c r="H287" s="604"/>
      <c r="I287" s="604"/>
      <c r="J287" s="604"/>
      <c r="K287" s="604"/>
      <c r="L287" s="604"/>
      <c r="M287" s="604"/>
      <c r="N287" s="604"/>
      <c r="O287" s="612"/>
      <c r="P287" s="609" t="s">
        <v>40</v>
      </c>
      <c r="Q287" s="610"/>
      <c r="R287" s="610"/>
      <c r="S287" s="610"/>
      <c r="T287" s="610"/>
      <c r="U287" s="610"/>
      <c r="V287" s="611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14" t="s">
        <v>83</v>
      </c>
      <c r="B288" s="614"/>
      <c r="C288" s="614"/>
      <c r="D288" s="614"/>
      <c r="E288" s="614"/>
      <c r="F288" s="614"/>
      <c r="G288" s="614"/>
      <c r="H288" s="614"/>
      <c r="I288" s="614"/>
      <c r="J288" s="614"/>
      <c r="K288" s="614"/>
      <c r="L288" s="614"/>
      <c r="M288" s="614"/>
      <c r="N288" s="614"/>
      <c r="O288" s="614"/>
      <c r="P288" s="614"/>
      <c r="Q288" s="614"/>
      <c r="R288" s="614"/>
      <c r="S288" s="614"/>
      <c r="T288" s="614"/>
      <c r="U288" s="614"/>
      <c r="V288" s="614"/>
      <c r="W288" s="614"/>
      <c r="X288" s="614"/>
      <c r="Y288" s="614"/>
      <c r="Z288" s="614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4301051782</v>
      </c>
      <c r="D289" s="615">
        <v>4680115884618</v>
      </c>
      <c r="E289" s="615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120</v>
      </c>
      <c r="L289" s="37" t="s">
        <v>45</v>
      </c>
      <c r="M289" s="38" t="s">
        <v>119</v>
      </c>
      <c r="N289" s="38"/>
      <c r="O289" s="37">
        <v>45</v>
      </c>
      <c r="P289" s="7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17"/>
      <c r="R289" s="617"/>
      <c r="S289" s="617"/>
      <c r="T289" s="61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469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04"/>
      <c r="B290" s="604"/>
      <c r="C290" s="604"/>
      <c r="D290" s="604"/>
      <c r="E290" s="604"/>
      <c r="F290" s="604"/>
      <c r="G290" s="604"/>
      <c r="H290" s="604"/>
      <c r="I290" s="604"/>
      <c r="J290" s="604"/>
      <c r="K290" s="604"/>
      <c r="L290" s="604"/>
      <c r="M290" s="604"/>
      <c r="N290" s="604"/>
      <c r="O290" s="612"/>
      <c r="P290" s="609" t="s">
        <v>40</v>
      </c>
      <c r="Q290" s="610"/>
      <c r="R290" s="610"/>
      <c r="S290" s="610"/>
      <c r="T290" s="610"/>
      <c r="U290" s="610"/>
      <c r="V290" s="61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04"/>
      <c r="B291" s="604"/>
      <c r="C291" s="604"/>
      <c r="D291" s="604"/>
      <c r="E291" s="604"/>
      <c r="F291" s="604"/>
      <c r="G291" s="604"/>
      <c r="H291" s="604"/>
      <c r="I291" s="604"/>
      <c r="J291" s="604"/>
      <c r="K291" s="604"/>
      <c r="L291" s="604"/>
      <c r="M291" s="604"/>
      <c r="N291" s="604"/>
      <c r="O291" s="612"/>
      <c r="P291" s="609" t="s">
        <v>40</v>
      </c>
      <c r="Q291" s="610"/>
      <c r="R291" s="610"/>
      <c r="S291" s="610"/>
      <c r="T291" s="610"/>
      <c r="U291" s="610"/>
      <c r="V291" s="61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13" t="s">
        <v>470</v>
      </c>
      <c r="B292" s="613"/>
      <c r="C292" s="613"/>
      <c r="D292" s="613"/>
      <c r="E292" s="613"/>
      <c r="F292" s="613"/>
      <c r="G292" s="613"/>
      <c r="H292" s="613"/>
      <c r="I292" s="613"/>
      <c r="J292" s="613"/>
      <c r="K292" s="613"/>
      <c r="L292" s="613"/>
      <c r="M292" s="613"/>
      <c r="N292" s="613"/>
      <c r="O292" s="613"/>
      <c r="P292" s="613"/>
      <c r="Q292" s="613"/>
      <c r="R292" s="613"/>
      <c r="S292" s="613"/>
      <c r="T292" s="613"/>
      <c r="U292" s="613"/>
      <c r="V292" s="613"/>
      <c r="W292" s="613"/>
      <c r="X292" s="613"/>
      <c r="Y292" s="613"/>
      <c r="Z292" s="613"/>
      <c r="AA292" s="65"/>
      <c r="AB292" s="65"/>
      <c r="AC292" s="79"/>
    </row>
    <row r="293" spans="1:68" ht="14.25" customHeight="1" x14ac:dyDescent="0.25">
      <c r="A293" s="614" t="s">
        <v>83</v>
      </c>
      <c r="B293" s="614"/>
      <c r="C293" s="614"/>
      <c r="D293" s="614"/>
      <c r="E293" s="614"/>
      <c r="F293" s="614"/>
      <c r="G293" s="614"/>
      <c r="H293" s="614"/>
      <c r="I293" s="614"/>
      <c r="J293" s="614"/>
      <c r="K293" s="614"/>
      <c r="L293" s="614"/>
      <c r="M293" s="614"/>
      <c r="N293" s="614"/>
      <c r="O293" s="614"/>
      <c r="P293" s="614"/>
      <c r="Q293" s="614"/>
      <c r="R293" s="614"/>
      <c r="S293" s="614"/>
      <c r="T293" s="614"/>
      <c r="U293" s="614"/>
      <c r="V293" s="614"/>
      <c r="W293" s="614"/>
      <c r="X293" s="614"/>
      <c r="Y293" s="614"/>
      <c r="Z293" s="61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4301051277</v>
      </c>
      <c r="D294" s="615">
        <v>4680115880511</v>
      </c>
      <c r="E294" s="615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87</v>
      </c>
      <c r="L294" s="37" t="s">
        <v>45</v>
      </c>
      <c r="M294" s="38" t="s">
        <v>119</v>
      </c>
      <c r="N294" s="38"/>
      <c r="O294" s="37">
        <v>40</v>
      </c>
      <c r="P294" s="7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17"/>
      <c r="R294" s="617"/>
      <c r="S294" s="617"/>
      <c r="T294" s="61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04"/>
      <c r="B295" s="604"/>
      <c r="C295" s="604"/>
      <c r="D295" s="604"/>
      <c r="E295" s="604"/>
      <c r="F295" s="604"/>
      <c r="G295" s="604"/>
      <c r="H295" s="604"/>
      <c r="I295" s="604"/>
      <c r="J295" s="604"/>
      <c r="K295" s="604"/>
      <c r="L295" s="604"/>
      <c r="M295" s="604"/>
      <c r="N295" s="604"/>
      <c r="O295" s="612"/>
      <c r="P295" s="609" t="s">
        <v>40</v>
      </c>
      <c r="Q295" s="610"/>
      <c r="R295" s="610"/>
      <c r="S295" s="610"/>
      <c r="T295" s="610"/>
      <c r="U295" s="610"/>
      <c r="V295" s="611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04"/>
      <c r="B296" s="604"/>
      <c r="C296" s="604"/>
      <c r="D296" s="604"/>
      <c r="E296" s="604"/>
      <c r="F296" s="604"/>
      <c r="G296" s="604"/>
      <c r="H296" s="604"/>
      <c r="I296" s="604"/>
      <c r="J296" s="604"/>
      <c r="K296" s="604"/>
      <c r="L296" s="604"/>
      <c r="M296" s="604"/>
      <c r="N296" s="604"/>
      <c r="O296" s="612"/>
      <c r="P296" s="609" t="s">
        <v>40</v>
      </c>
      <c r="Q296" s="610"/>
      <c r="R296" s="610"/>
      <c r="S296" s="610"/>
      <c r="T296" s="610"/>
      <c r="U296" s="610"/>
      <c r="V296" s="611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13" t="s">
        <v>474</v>
      </c>
      <c r="B297" s="613"/>
      <c r="C297" s="613"/>
      <c r="D297" s="613"/>
      <c r="E297" s="613"/>
      <c r="F297" s="613"/>
      <c r="G297" s="613"/>
      <c r="H297" s="613"/>
      <c r="I297" s="613"/>
      <c r="J297" s="613"/>
      <c r="K297" s="613"/>
      <c r="L297" s="613"/>
      <c r="M297" s="613"/>
      <c r="N297" s="613"/>
      <c r="O297" s="613"/>
      <c r="P297" s="613"/>
      <c r="Q297" s="613"/>
      <c r="R297" s="613"/>
      <c r="S297" s="613"/>
      <c r="T297" s="613"/>
      <c r="U297" s="613"/>
      <c r="V297" s="613"/>
      <c r="W297" s="613"/>
      <c r="X297" s="613"/>
      <c r="Y297" s="613"/>
      <c r="Z297" s="613"/>
      <c r="AA297" s="65"/>
      <c r="AB297" s="65"/>
      <c r="AC297" s="79"/>
    </row>
    <row r="298" spans="1:68" ht="14.25" customHeight="1" x14ac:dyDescent="0.25">
      <c r="A298" s="614" t="s">
        <v>76</v>
      </c>
      <c r="B298" s="614"/>
      <c r="C298" s="614"/>
      <c r="D298" s="614"/>
      <c r="E298" s="614"/>
      <c r="F298" s="614"/>
      <c r="G298" s="614"/>
      <c r="H298" s="614"/>
      <c r="I298" s="614"/>
      <c r="J298" s="614"/>
      <c r="K298" s="614"/>
      <c r="L298" s="614"/>
      <c r="M298" s="614"/>
      <c r="N298" s="614"/>
      <c r="O298" s="614"/>
      <c r="P298" s="614"/>
      <c r="Q298" s="614"/>
      <c r="R298" s="614"/>
      <c r="S298" s="614"/>
      <c r="T298" s="614"/>
      <c r="U298" s="614"/>
      <c r="V298" s="614"/>
      <c r="W298" s="614"/>
      <c r="X298" s="614"/>
      <c r="Y298" s="614"/>
      <c r="Z298" s="614"/>
      <c r="AA298" s="66"/>
      <c r="AB298" s="66"/>
      <c r="AC298" s="80"/>
    </row>
    <row r="299" spans="1:68" ht="27" customHeight="1" x14ac:dyDescent="0.25">
      <c r="A299" s="63" t="s">
        <v>475</v>
      </c>
      <c r="B299" s="63" t="s">
        <v>476</v>
      </c>
      <c r="C299" s="36">
        <v>4301031305</v>
      </c>
      <c r="D299" s="615">
        <v>4607091389845</v>
      </c>
      <c r="E299" s="615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82</v>
      </c>
      <c r="L299" s="37" t="s">
        <v>45</v>
      </c>
      <c r="M299" s="38" t="s">
        <v>81</v>
      </c>
      <c r="N299" s="38"/>
      <c r="O299" s="37">
        <v>40</v>
      </c>
      <c r="P299" s="7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17"/>
      <c r="R299" s="617"/>
      <c r="S299" s="617"/>
      <c r="T299" s="61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477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478</v>
      </c>
      <c r="B300" s="63" t="s">
        <v>479</v>
      </c>
      <c r="C300" s="36">
        <v>4301031306</v>
      </c>
      <c r="D300" s="615">
        <v>4680115882881</v>
      </c>
      <c r="E300" s="615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82</v>
      </c>
      <c r="L300" s="37" t="s">
        <v>45</v>
      </c>
      <c r="M300" s="38" t="s">
        <v>81</v>
      </c>
      <c r="N300" s="38"/>
      <c r="O300" s="37">
        <v>40</v>
      </c>
      <c r="P300" s="7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17"/>
      <c r="R300" s="617"/>
      <c r="S300" s="617"/>
      <c r="T300" s="61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477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04"/>
      <c r="B301" s="604"/>
      <c r="C301" s="604"/>
      <c r="D301" s="604"/>
      <c r="E301" s="604"/>
      <c r="F301" s="604"/>
      <c r="G301" s="604"/>
      <c r="H301" s="604"/>
      <c r="I301" s="604"/>
      <c r="J301" s="604"/>
      <c r="K301" s="604"/>
      <c r="L301" s="604"/>
      <c r="M301" s="604"/>
      <c r="N301" s="604"/>
      <c r="O301" s="612"/>
      <c r="P301" s="609" t="s">
        <v>40</v>
      </c>
      <c r="Q301" s="610"/>
      <c r="R301" s="610"/>
      <c r="S301" s="610"/>
      <c r="T301" s="610"/>
      <c r="U301" s="610"/>
      <c r="V301" s="611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04"/>
      <c r="B302" s="604"/>
      <c r="C302" s="604"/>
      <c r="D302" s="604"/>
      <c r="E302" s="604"/>
      <c r="F302" s="604"/>
      <c r="G302" s="604"/>
      <c r="H302" s="604"/>
      <c r="I302" s="604"/>
      <c r="J302" s="604"/>
      <c r="K302" s="604"/>
      <c r="L302" s="604"/>
      <c r="M302" s="604"/>
      <c r="N302" s="604"/>
      <c r="O302" s="612"/>
      <c r="P302" s="609" t="s">
        <v>40</v>
      </c>
      <c r="Q302" s="610"/>
      <c r="R302" s="610"/>
      <c r="S302" s="610"/>
      <c r="T302" s="610"/>
      <c r="U302" s="610"/>
      <c r="V302" s="611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13" t="s">
        <v>480</v>
      </c>
      <c r="B303" s="613"/>
      <c r="C303" s="613"/>
      <c r="D303" s="613"/>
      <c r="E303" s="613"/>
      <c r="F303" s="613"/>
      <c r="G303" s="613"/>
      <c r="H303" s="613"/>
      <c r="I303" s="613"/>
      <c r="J303" s="613"/>
      <c r="K303" s="613"/>
      <c r="L303" s="613"/>
      <c r="M303" s="613"/>
      <c r="N303" s="613"/>
      <c r="O303" s="613"/>
      <c r="P303" s="613"/>
      <c r="Q303" s="613"/>
      <c r="R303" s="613"/>
      <c r="S303" s="613"/>
      <c r="T303" s="613"/>
      <c r="U303" s="613"/>
      <c r="V303" s="613"/>
      <c r="W303" s="613"/>
      <c r="X303" s="613"/>
      <c r="Y303" s="613"/>
      <c r="Z303" s="613"/>
      <c r="AA303" s="65"/>
      <c r="AB303" s="65"/>
      <c r="AC303" s="79"/>
    </row>
    <row r="304" spans="1:68" ht="14.25" customHeight="1" x14ac:dyDescent="0.25">
      <c r="A304" s="614" t="s">
        <v>111</v>
      </c>
      <c r="B304" s="614"/>
      <c r="C304" s="614"/>
      <c r="D304" s="614"/>
      <c r="E304" s="614"/>
      <c r="F304" s="614"/>
      <c r="G304" s="614"/>
      <c r="H304" s="614"/>
      <c r="I304" s="614"/>
      <c r="J304" s="614"/>
      <c r="K304" s="614"/>
      <c r="L304" s="614"/>
      <c r="M304" s="614"/>
      <c r="N304" s="614"/>
      <c r="O304" s="614"/>
      <c r="P304" s="614"/>
      <c r="Q304" s="614"/>
      <c r="R304" s="614"/>
      <c r="S304" s="614"/>
      <c r="T304" s="614"/>
      <c r="U304" s="614"/>
      <c r="V304" s="614"/>
      <c r="W304" s="614"/>
      <c r="X304" s="614"/>
      <c r="Y304" s="614"/>
      <c r="Z304" s="614"/>
      <c r="AA304" s="66"/>
      <c r="AB304" s="66"/>
      <c r="AC304" s="80"/>
    </row>
    <row r="305" spans="1:68" ht="27" customHeight="1" x14ac:dyDescent="0.25">
      <c r="A305" s="63" t="s">
        <v>481</v>
      </c>
      <c r="B305" s="63" t="s">
        <v>482</v>
      </c>
      <c r="C305" s="36">
        <v>4301011662</v>
      </c>
      <c r="D305" s="615">
        <v>4680115883703</v>
      </c>
      <c r="E305" s="615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116</v>
      </c>
      <c r="L305" s="37" t="s">
        <v>45</v>
      </c>
      <c r="M305" s="38" t="s">
        <v>115</v>
      </c>
      <c r="N305" s="38"/>
      <c r="O305" s="37">
        <v>55</v>
      </c>
      <c r="P305" s="73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17"/>
      <c r="R305" s="617"/>
      <c r="S305" s="617"/>
      <c r="T305" s="618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484</v>
      </c>
      <c r="AB305" s="69" t="s">
        <v>45</v>
      </c>
      <c r="AC305" s="370" t="s">
        <v>483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04"/>
      <c r="B306" s="604"/>
      <c r="C306" s="604"/>
      <c r="D306" s="604"/>
      <c r="E306" s="604"/>
      <c r="F306" s="604"/>
      <c r="G306" s="604"/>
      <c r="H306" s="604"/>
      <c r="I306" s="604"/>
      <c r="J306" s="604"/>
      <c r="K306" s="604"/>
      <c r="L306" s="604"/>
      <c r="M306" s="604"/>
      <c r="N306" s="604"/>
      <c r="O306" s="612"/>
      <c r="P306" s="609" t="s">
        <v>40</v>
      </c>
      <c r="Q306" s="610"/>
      <c r="R306" s="610"/>
      <c r="S306" s="610"/>
      <c r="T306" s="610"/>
      <c r="U306" s="610"/>
      <c r="V306" s="611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04"/>
      <c r="B307" s="604"/>
      <c r="C307" s="604"/>
      <c r="D307" s="604"/>
      <c r="E307" s="604"/>
      <c r="F307" s="604"/>
      <c r="G307" s="604"/>
      <c r="H307" s="604"/>
      <c r="I307" s="604"/>
      <c r="J307" s="604"/>
      <c r="K307" s="604"/>
      <c r="L307" s="604"/>
      <c r="M307" s="604"/>
      <c r="N307" s="604"/>
      <c r="O307" s="612"/>
      <c r="P307" s="609" t="s">
        <v>40</v>
      </c>
      <c r="Q307" s="610"/>
      <c r="R307" s="610"/>
      <c r="S307" s="610"/>
      <c r="T307" s="610"/>
      <c r="U307" s="610"/>
      <c r="V307" s="611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13" t="s">
        <v>485</v>
      </c>
      <c r="B308" s="613"/>
      <c r="C308" s="613"/>
      <c r="D308" s="613"/>
      <c r="E308" s="613"/>
      <c r="F308" s="613"/>
      <c r="G308" s="613"/>
      <c r="H308" s="613"/>
      <c r="I308" s="613"/>
      <c r="J308" s="613"/>
      <c r="K308" s="613"/>
      <c r="L308" s="613"/>
      <c r="M308" s="613"/>
      <c r="N308" s="613"/>
      <c r="O308" s="613"/>
      <c r="P308" s="613"/>
      <c r="Q308" s="613"/>
      <c r="R308" s="613"/>
      <c r="S308" s="613"/>
      <c r="T308" s="613"/>
      <c r="U308" s="613"/>
      <c r="V308" s="613"/>
      <c r="W308" s="613"/>
      <c r="X308" s="613"/>
      <c r="Y308" s="613"/>
      <c r="Z308" s="613"/>
      <c r="AA308" s="65"/>
      <c r="AB308" s="65"/>
      <c r="AC308" s="79"/>
    </row>
    <row r="309" spans="1:68" ht="14.25" customHeight="1" x14ac:dyDescent="0.25">
      <c r="A309" s="614" t="s">
        <v>111</v>
      </c>
      <c r="B309" s="614"/>
      <c r="C309" s="614"/>
      <c r="D309" s="614"/>
      <c r="E309" s="614"/>
      <c r="F309" s="614"/>
      <c r="G309" s="614"/>
      <c r="H309" s="614"/>
      <c r="I309" s="614"/>
      <c r="J309" s="614"/>
      <c r="K309" s="614"/>
      <c r="L309" s="614"/>
      <c r="M309" s="614"/>
      <c r="N309" s="614"/>
      <c r="O309" s="614"/>
      <c r="P309" s="614"/>
      <c r="Q309" s="614"/>
      <c r="R309" s="614"/>
      <c r="S309" s="614"/>
      <c r="T309" s="614"/>
      <c r="U309" s="614"/>
      <c r="V309" s="614"/>
      <c r="W309" s="614"/>
      <c r="X309" s="614"/>
      <c r="Y309" s="614"/>
      <c r="Z309" s="614"/>
      <c r="AA309" s="66"/>
      <c r="AB309" s="66"/>
      <c r="AC309" s="80"/>
    </row>
    <row r="310" spans="1:68" ht="27" customHeight="1" x14ac:dyDescent="0.25">
      <c r="A310" s="63" t="s">
        <v>486</v>
      </c>
      <c r="B310" s="63" t="s">
        <v>487</v>
      </c>
      <c r="C310" s="36">
        <v>4301012024</v>
      </c>
      <c r="D310" s="615">
        <v>4680115885615</v>
      </c>
      <c r="E310" s="615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116</v>
      </c>
      <c r="L310" s="37" t="s">
        <v>45</v>
      </c>
      <c r="M310" s="38" t="s">
        <v>119</v>
      </c>
      <c r="N310" s="38"/>
      <c r="O310" s="37">
        <v>55</v>
      </c>
      <c r="P310" s="7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17"/>
      <c r="R310" s="617"/>
      <c r="S310" s="617"/>
      <c r="T310" s="61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488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4301012016</v>
      </c>
      <c r="D311" s="615">
        <v>4680115885554</v>
      </c>
      <c r="E311" s="61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116</v>
      </c>
      <c r="L311" s="37" t="s">
        <v>45</v>
      </c>
      <c r="M311" s="38" t="s">
        <v>119</v>
      </c>
      <c r="N311" s="38"/>
      <c r="O311" s="37">
        <v>55</v>
      </c>
      <c r="P311" s="7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17"/>
      <c r="R311" s="617"/>
      <c r="S311" s="617"/>
      <c r="T311" s="61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491</v>
      </c>
      <c r="AG311" s="78"/>
      <c r="AJ311" s="84" t="s">
        <v>45</v>
      </c>
      <c r="AK311" s="84">
        <v>0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489</v>
      </c>
      <c r="B312" s="63" t="s">
        <v>492</v>
      </c>
      <c r="C312" s="36">
        <v>4301011911</v>
      </c>
      <c r="D312" s="615">
        <v>4680115885554</v>
      </c>
      <c r="E312" s="61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116</v>
      </c>
      <c r="L312" s="37" t="s">
        <v>45</v>
      </c>
      <c r="M312" s="38" t="s">
        <v>388</v>
      </c>
      <c r="N312" s="38"/>
      <c r="O312" s="37">
        <v>55</v>
      </c>
      <c r="P312" s="7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17"/>
      <c r="R312" s="617"/>
      <c r="S312" s="617"/>
      <c r="T312" s="61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493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494</v>
      </c>
      <c r="B313" s="63" t="s">
        <v>495</v>
      </c>
      <c r="C313" s="36">
        <v>4301011858</v>
      </c>
      <c r="D313" s="615">
        <v>4680115885646</v>
      </c>
      <c r="E313" s="61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116</v>
      </c>
      <c r="L313" s="37" t="s">
        <v>45</v>
      </c>
      <c r="M313" s="38" t="s">
        <v>115</v>
      </c>
      <c r="N313" s="38"/>
      <c r="O313" s="37">
        <v>55</v>
      </c>
      <c r="P313" s="7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17"/>
      <c r="R313" s="617"/>
      <c r="S313" s="617"/>
      <c r="T313" s="61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496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497</v>
      </c>
      <c r="B314" s="63" t="s">
        <v>498</v>
      </c>
      <c r="C314" s="36">
        <v>4301011857</v>
      </c>
      <c r="D314" s="615">
        <v>4680115885622</v>
      </c>
      <c r="E314" s="615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120</v>
      </c>
      <c r="L314" s="37" t="s">
        <v>45</v>
      </c>
      <c r="M314" s="38" t="s">
        <v>115</v>
      </c>
      <c r="N314" s="38"/>
      <c r="O314" s="37">
        <v>55</v>
      </c>
      <c r="P314" s="7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17"/>
      <c r="R314" s="617"/>
      <c r="S314" s="617"/>
      <c r="T314" s="61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499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4301011859</v>
      </c>
      <c r="D315" s="615">
        <v>4680115885608</v>
      </c>
      <c r="E315" s="61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120</v>
      </c>
      <c r="L315" s="37" t="s">
        <v>45</v>
      </c>
      <c r="M315" s="38" t="s">
        <v>115</v>
      </c>
      <c r="N315" s="38"/>
      <c r="O315" s="37">
        <v>55</v>
      </c>
      <c r="P315" s="7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17"/>
      <c r="R315" s="617"/>
      <c r="S315" s="617"/>
      <c r="T315" s="61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491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04"/>
      <c r="B316" s="604"/>
      <c r="C316" s="604"/>
      <c r="D316" s="604"/>
      <c r="E316" s="604"/>
      <c r="F316" s="604"/>
      <c r="G316" s="604"/>
      <c r="H316" s="604"/>
      <c r="I316" s="604"/>
      <c r="J316" s="604"/>
      <c r="K316" s="604"/>
      <c r="L316" s="604"/>
      <c r="M316" s="604"/>
      <c r="N316" s="604"/>
      <c r="O316" s="612"/>
      <c r="P316" s="609" t="s">
        <v>40</v>
      </c>
      <c r="Q316" s="610"/>
      <c r="R316" s="610"/>
      <c r="S316" s="610"/>
      <c r="T316" s="610"/>
      <c r="U316" s="610"/>
      <c r="V316" s="611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04"/>
      <c r="B317" s="604"/>
      <c r="C317" s="604"/>
      <c r="D317" s="604"/>
      <c r="E317" s="604"/>
      <c r="F317" s="604"/>
      <c r="G317" s="604"/>
      <c r="H317" s="604"/>
      <c r="I317" s="604"/>
      <c r="J317" s="604"/>
      <c r="K317" s="604"/>
      <c r="L317" s="604"/>
      <c r="M317" s="604"/>
      <c r="N317" s="604"/>
      <c r="O317" s="612"/>
      <c r="P317" s="609" t="s">
        <v>40</v>
      </c>
      <c r="Q317" s="610"/>
      <c r="R317" s="610"/>
      <c r="S317" s="610"/>
      <c r="T317" s="610"/>
      <c r="U317" s="610"/>
      <c r="V317" s="611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14" t="s">
        <v>76</v>
      </c>
      <c r="B318" s="614"/>
      <c r="C318" s="614"/>
      <c r="D318" s="614"/>
      <c r="E318" s="614"/>
      <c r="F318" s="614"/>
      <c r="G318" s="614"/>
      <c r="H318" s="614"/>
      <c r="I318" s="614"/>
      <c r="J318" s="614"/>
      <c r="K318" s="614"/>
      <c r="L318" s="614"/>
      <c r="M318" s="614"/>
      <c r="N318" s="614"/>
      <c r="O318" s="614"/>
      <c r="P318" s="614"/>
      <c r="Q318" s="614"/>
      <c r="R318" s="614"/>
      <c r="S318" s="614"/>
      <c r="T318" s="614"/>
      <c r="U318" s="614"/>
      <c r="V318" s="614"/>
      <c r="W318" s="614"/>
      <c r="X318" s="614"/>
      <c r="Y318" s="614"/>
      <c r="Z318" s="614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4301030878</v>
      </c>
      <c r="D319" s="615">
        <v>4607091387193</v>
      </c>
      <c r="E319" s="615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120</v>
      </c>
      <c r="L319" s="37" t="s">
        <v>45</v>
      </c>
      <c r="M319" s="38" t="s">
        <v>81</v>
      </c>
      <c r="N319" s="38"/>
      <c r="O319" s="37">
        <v>35</v>
      </c>
      <c r="P319" s="7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17"/>
      <c r="R319" s="617"/>
      <c r="S319" s="617"/>
      <c r="T319" s="61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504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4301031153</v>
      </c>
      <c r="D320" s="615">
        <v>4607091387230</v>
      </c>
      <c r="E320" s="61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120</v>
      </c>
      <c r="L320" s="37" t="s">
        <v>45</v>
      </c>
      <c r="M320" s="38" t="s">
        <v>81</v>
      </c>
      <c r="N320" s="38"/>
      <c r="O320" s="37">
        <v>40</v>
      </c>
      <c r="P320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17"/>
      <c r="R320" s="617"/>
      <c r="S320" s="617"/>
      <c r="T320" s="61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507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4301031154</v>
      </c>
      <c r="D321" s="615">
        <v>4607091387292</v>
      </c>
      <c r="E321" s="615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120</v>
      </c>
      <c r="L321" s="37" t="s">
        <v>45</v>
      </c>
      <c r="M321" s="38" t="s">
        <v>81</v>
      </c>
      <c r="N321" s="38"/>
      <c r="O321" s="37">
        <v>45</v>
      </c>
      <c r="P321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17"/>
      <c r="R321" s="617"/>
      <c r="S321" s="617"/>
      <c r="T321" s="61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510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4301031152</v>
      </c>
      <c r="D322" s="615">
        <v>4607091387285</v>
      </c>
      <c r="E322" s="615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82</v>
      </c>
      <c r="L322" s="37" t="s">
        <v>45</v>
      </c>
      <c r="M322" s="38" t="s">
        <v>81</v>
      </c>
      <c r="N322" s="38"/>
      <c r="O322" s="37">
        <v>40</v>
      </c>
      <c r="P322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17"/>
      <c r="R322" s="617"/>
      <c r="S322" s="617"/>
      <c r="T322" s="61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507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04"/>
      <c r="B323" s="604"/>
      <c r="C323" s="604"/>
      <c r="D323" s="604"/>
      <c r="E323" s="604"/>
      <c r="F323" s="604"/>
      <c r="G323" s="604"/>
      <c r="H323" s="604"/>
      <c r="I323" s="604"/>
      <c r="J323" s="604"/>
      <c r="K323" s="604"/>
      <c r="L323" s="604"/>
      <c r="M323" s="604"/>
      <c r="N323" s="604"/>
      <c r="O323" s="612"/>
      <c r="P323" s="609" t="s">
        <v>40</v>
      </c>
      <c r="Q323" s="610"/>
      <c r="R323" s="610"/>
      <c r="S323" s="610"/>
      <c r="T323" s="610"/>
      <c r="U323" s="610"/>
      <c r="V323" s="611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04"/>
      <c r="B324" s="604"/>
      <c r="C324" s="604"/>
      <c r="D324" s="604"/>
      <c r="E324" s="604"/>
      <c r="F324" s="604"/>
      <c r="G324" s="604"/>
      <c r="H324" s="604"/>
      <c r="I324" s="604"/>
      <c r="J324" s="604"/>
      <c r="K324" s="604"/>
      <c r="L324" s="604"/>
      <c r="M324" s="604"/>
      <c r="N324" s="604"/>
      <c r="O324" s="612"/>
      <c r="P324" s="609" t="s">
        <v>40</v>
      </c>
      <c r="Q324" s="610"/>
      <c r="R324" s="610"/>
      <c r="S324" s="610"/>
      <c r="T324" s="610"/>
      <c r="U324" s="610"/>
      <c r="V324" s="611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14" t="s">
        <v>83</v>
      </c>
      <c r="B325" s="614"/>
      <c r="C325" s="614"/>
      <c r="D325" s="614"/>
      <c r="E325" s="614"/>
      <c r="F325" s="614"/>
      <c r="G325" s="614"/>
      <c r="H325" s="614"/>
      <c r="I325" s="614"/>
      <c r="J325" s="614"/>
      <c r="K325" s="614"/>
      <c r="L325" s="614"/>
      <c r="M325" s="614"/>
      <c r="N325" s="614"/>
      <c r="O325" s="614"/>
      <c r="P325" s="614"/>
      <c r="Q325" s="614"/>
      <c r="R325" s="614"/>
      <c r="S325" s="614"/>
      <c r="T325" s="614"/>
      <c r="U325" s="614"/>
      <c r="V325" s="614"/>
      <c r="W325" s="614"/>
      <c r="X325" s="614"/>
      <c r="Y325" s="614"/>
      <c r="Z325" s="614"/>
      <c r="AA325" s="66"/>
      <c r="AB325" s="66"/>
      <c r="AC325" s="80"/>
    </row>
    <row r="326" spans="1:68" ht="27" customHeight="1" x14ac:dyDescent="0.25">
      <c r="A326" s="63" t="s">
        <v>513</v>
      </c>
      <c r="B326" s="63" t="s">
        <v>514</v>
      </c>
      <c r="C326" s="36">
        <v>4301051100</v>
      </c>
      <c r="D326" s="615">
        <v>4607091387766</v>
      </c>
      <c r="E326" s="615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116</v>
      </c>
      <c r="L326" s="37" t="s">
        <v>45</v>
      </c>
      <c r="M326" s="38" t="s">
        <v>119</v>
      </c>
      <c r="N326" s="38"/>
      <c r="O326" s="37">
        <v>40</v>
      </c>
      <c r="P326" s="7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17"/>
      <c r="R326" s="617"/>
      <c r="S326" s="617"/>
      <c r="T326" s="61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515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516</v>
      </c>
      <c r="B327" s="63" t="s">
        <v>517</v>
      </c>
      <c r="C327" s="36">
        <v>4301051818</v>
      </c>
      <c r="D327" s="615">
        <v>4607091387957</v>
      </c>
      <c r="E327" s="615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116</v>
      </c>
      <c r="L327" s="37" t="s">
        <v>45</v>
      </c>
      <c r="M327" s="38" t="s">
        <v>119</v>
      </c>
      <c r="N327" s="38"/>
      <c r="O327" s="37">
        <v>40</v>
      </c>
      <c r="P327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17"/>
      <c r="R327" s="617"/>
      <c r="S327" s="617"/>
      <c r="T327" s="61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518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519</v>
      </c>
      <c r="B328" s="63" t="s">
        <v>520</v>
      </c>
      <c r="C328" s="36">
        <v>4301051819</v>
      </c>
      <c r="D328" s="615">
        <v>4607091387964</v>
      </c>
      <c r="E328" s="615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116</v>
      </c>
      <c r="L328" s="37" t="s">
        <v>45</v>
      </c>
      <c r="M328" s="38" t="s">
        <v>119</v>
      </c>
      <c r="N328" s="38"/>
      <c r="O328" s="37">
        <v>40</v>
      </c>
      <c r="P32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17"/>
      <c r="R328" s="617"/>
      <c r="S328" s="617"/>
      <c r="T328" s="61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521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4301051734</v>
      </c>
      <c r="D329" s="615">
        <v>4680115884588</v>
      </c>
      <c r="E329" s="615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87</v>
      </c>
      <c r="L329" s="37" t="s">
        <v>45</v>
      </c>
      <c r="M329" s="38" t="s">
        <v>119</v>
      </c>
      <c r="N329" s="38"/>
      <c r="O329" s="37">
        <v>40</v>
      </c>
      <c r="P329" s="7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17"/>
      <c r="R329" s="617"/>
      <c r="S329" s="617"/>
      <c r="T329" s="61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524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4301051578</v>
      </c>
      <c r="D330" s="615">
        <v>4607091387513</v>
      </c>
      <c r="E330" s="615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87</v>
      </c>
      <c r="L330" s="37" t="s">
        <v>45</v>
      </c>
      <c r="M330" s="38" t="s">
        <v>144</v>
      </c>
      <c r="N330" s="38"/>
      <c r="O330" s="37">
        <v>40</v>
      </c>
      <c r="P330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17"/>
      <c r="R330" s="617"/>
      <c r="S330" s="617"/>
      <c r="T330" s="61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527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04"/>
      <c r="B331" s="604"/>
      <c r="C331" s="604"/>
      <c r="D331" s="604"/>
      <c r="E331" s="604"/>
      <c r="F331" s="604"/>
      <c r="G331" s="604"/>
      <c r="H331" s="604"/>
      <c r="I331" s="604"/>
      <c r="J331" s="604"/>
      <c r="K331" s="604"/>
      <c r="L331" s="604"/>
      <c r="M331" s="604"/>
      <c r="N331" s="604"/>
      <c r="O331" s="612"/>
      <c r="P331" s="609" t="s">
        <v>40</v>
      </c>
      <c r="Q331" s="610"/>
      <c r="R331" s="610"/>
      <c r="S331" s="610"/>
      <c r="T331" s="610"/>
      <c r="U331" s="610"/>
      <c r="V331" s="61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04"/>
      <c r="B332" s="604"/>
      <c r="C332" s="604"/>
      <c r="D332" s="604"/>
      <c r="E332" s="604"/>
      <c r="F332" s="604"/>
      <c r="G332" s="604"/>
      <c r="H332" s="604"/>
      <c r="I332" s="604"/>
      <c r="J332" s="604"/>
      <c r="K332" s="604"/>
      <c r="L332" s="604"/>
      <c r="M332" s="604"/>
      <c r="N332" s="604"/>
      <c r="O332" s="612"/>
      <c r="P332" s="609" t="s">
        <v>40</v>
      </c>
      <c r="Q332" s="610"/>
      <c r="R332" s="610"/>
      <c r="S332" s="610"/>
      <c r="T332" s="610"/>
      <c r="U332" s="610"/>
      <c r="V332" s="61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14" t="s">
        <v>183</v>
      </c>
      <c r="B333" s="614"/>
      <c r="C333" s="614"/>
      <c r="D333" s="614"/>
      <c r="E333" s="614"/>
      <c r="F333" s="614"/>
      <c r="G333" s="614"/>
      <c r="H333" s="614"/>
      <c r="I333" s="614"/>
      <c r="J333" s="614"/>
      <c r="K333" s="614"/>
      <c r="L333" s="614"/>
      <c r="M333" s="614"/>
      <c r="N333" s="614"/>
      <c r="O333" s="614"/>
      <c r="P333" s="614"/>
      <c r="Q333" s="614"/>
      <c r="R333" s="614"/>
      <c r="S333" s="614"/>
      <c r="T333" s="614"/>
      <c r="U333" s="614"/>
      <c r="V333" s="614"/>
      <c r="W333" s="614"/>
      <c r="X333" s="614"/>
      <c r="Y333" s="614"/>
      <c r="Z333" s="614"/>
      <c r="AA333" s="66"/>
      <c r="AB333" s="66"/>
      <c r="AC333" s="80"/>
    </row>
    <row r="334" spans="1:68" ht="27" customHeight="1" x14ac:dyDescent="0.25">
      <c r="A334" s="63" t="s">
        <v>528</v>
      </c>
      <c r="B334" s="63" t="s">
        <v>529</v>
      </c>
      <c r="C334" s="36">
        <v>4301060387</v>
      </c>
      <c r="D334" s="615">
        <v>4607091380880</v>
      </c>
      <c r="E334" s="615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116</v>
      </c>
      <c r="L334" s="37" t="s">
        <v>45</v>
      </c>
      <c r="M334" s="38" t="s">
        <v>119</v>
      </c>
      <c r="N334" s="38"/>
      <c r="O334" s="37">
        <v>30</v>
      </c>
      <c r="P334" s="7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17"/>
      <c r="R334" s="617"/>
      <c r="S334" s="617"/>
      <c r="T334" s="618"/>
      <c r="U334" s="39" t="s">
        <v>45</v>
      </c>
      <c r="V334" s="39" t="s">
        <v>45</v>
      </c>
      <c r="W334" s="40" t="s">
        <v>0</v>
      </c>
      <c r="X334" s="58">
        <v>268.8</v>
      </c>
      <c r="Y334" s="55">
        <f>IFERROR(IF(X334="",0,CEILING((X334/$H334),1)*$H334),"")</f>
        <v>268.8</v>
      </c>
      <c r="Z334" s="41">
        <f>IFERROR(IF(Y334=0,"",ROUNDUP(Y334/H334,0)*0.01898),"")</f>
        <v>0.60736000000000001</v>
      </c>
      <c r="AA334" s="68" t="s">
        <v>45</v>
      </c>
      <c r="AB334" s="69" t="s">
        <v>45</v>
      </c>
      <c r="AC334" s="402" t="s">
        <v>530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285.40800000000002</v>
      </c>
      <c r="BN334" s="78">
        <f>IFERROR(Y334*I334/H334,"0")</f>
        <v>285.40800000000002</v>
      </c>
      <c r="BO334" s="78">
        <f>IFERROR(1/J334*(X334/H334),"0")</f>
        <v>0.5</v>
      </c>
      <c r="BP334" s="78">
        <f>IFERROR(1/J334*(Y334/H334),"0")</f>
        <v>0.5</v>
      </c>
    </row>
    <row r="335" spans="1:68" ht="27" customHeight="1" x14ac:dyDescent="0.25">
      <c r="A335" s="63" t="s">
        <v>531</v>
      </c>
      <c r="B335" s="63" t="s">
        <v>532</v>
      </c>
      <c r="C335" s="36">
        <v>4301060406</v>
      </c>
      <c r="D335" s="615">
        <v>4607091384482</v>
      </c>
      <c r="E335" s="615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116</v>
      </c>
      <c r="L335" s="37" t="s">
        <v>45</v>
      </c>
      <c r="M335" s="38" t="s">
        <v>119</v>
      </c>
      <c r="N335" s="38"/>
      <c r="O335" s="37">
        <v>30</v>
      </c>
      <c r="P335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17"/>
      <c r="R335" s="617"/>
      <c r="S335" s="617"/>
      <c r="T335" s="618"/>
      <c r="U335" s="39" t="s">
        <v>45</v>
      </c>
      <c r="V335" s="39" t="s">
        <v>45</v>
      </c>
      <c r="W335" s="40" t="s">
        <v>0</v>
      </c>
      <c r="X335" s="58">
        <v>187.2</v>
      </c>
      <c r="Y335" s="55">
        <f>IFERROR(IF(X335="",0,CEILING((X335/$H335),1)*$H335),"")</f>
        <v>187.2</v>
      </c>
      <c r="Z335" s="41">
        <f>IFERROR(IF(Y335=0,"",ROUNDUP(Y335/H335,0)*0.01898),"")</f>
        <v>0.45552000000000004</v>
      </c>
      <c r="AA335" s="68" t="s">
        <v>45</v>
      </c>
      <c r="AB335" s="69" t="s">
        <v>45</v>
      </c>
      <c r="AC335" s="404" t="s">
        <v>533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199.65600000000001</v>
      </c>
      <c r="BN335" s="78">
        <f>IFERROR(Y335*I335/H335,"0")</f>
        <v>199.65600000000001</v>
      </c>
      <c r="BO335" s="78">
        <f>IFERROR(1/J335*(X335/H335),"0")</f>
        <v>0.375</v>
      </c>
      <c r="BP335" s="78">
        <f>IFERROR(1/J335*(Y335/H335),"0")</f>
        <v>0.375</v>
      </c>
    </row>
    <row r="336" spans="1:68" ht="16.5" customHeight="1" x14ac:dyDescent="0.25">
      <c r="A336" s="63" t="s">
        <v>534</v>
      </c>
      <c r="B336" s="63" t="s">
        <v>535</v>
      </c>
      <c r="C336" s="36">
        <v>4301060484</v>
      </c>
      <c r="D336" s="615">
        <v>4607091380897</v>
      </c>
      <c r="E336" s="615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116</v>
      </c>
      <c r="L336" s="37" t="s">
        <v>45</v>
      </c>
      <c r="M336" s="38" t="s">
        <v>144</v>
      </c>
      <c r="N336" s="38"/>
      <c r="O336" s="37">
        <v>30</v>
      </c>
      <c r="P336" s="7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17"/>
      <c r="R336" s="617"/>
      <c r="S336" s="617"/>
      <c r="T336" s="618"/>
      <c r="U336" s="39" t="s">
        <v>45</v>
      </c>
      <c r="V336" s="39" t="s">
        <v>45</v>
      </c>
      <c r="W336" s="40" t="s">
        <v>0</v>
      </c>
      <c r="X336" s="58">
        <v>67.2</v>
      </c>
      <c r="Y336" s="55">
        <f>IFERROR(IF(X336="",0,CEILING((X336/$H336),1)*$H336),"")</f>
        <v>67.2</v>
      </c>
      <c r="Z336" s="41">
        <f>IFERROR(IF(Y336=0,"",ROUNDUP(Y336/H336,0)*0.01898),"")</f>
        <v>0.15184</v>
      </c>
      <c r="AA336" s="68" t="s">
        <v>45</v>
      </c>
      <c r="AB336" s="69" t="s">
        <v>45</v>
      </c>
      <c r="AC336" s="406" t="s">
        <v>536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71.352000000000004</v>
      </c>
      <c r="BN336" s="78">
        <f>IFERROR(Y336*I336/H336,"0")</f>
        <v>71.352000000000004</v>
      </c>
      <c r="BO336" s="78">
        <f>IFERROR(1/J336*(X336/H336),"0")</f>
        <v>0.125</v>
      </c>
      <c r="BP336" s="78">
        <f>IFERROR(1/J336*(Y336/H336),"0")</f>
        <v>0.125</v>
      </c>
    </row>
    <row r="337" spans="1:68" x14ac:dyDescent="0.2">
      <c r="A337" s="604"/>
      <c r="B337" s="604"/>
      <c r="C337" s="604"/>
      <c r="D337" s="604"/>
      <c r="E337" s="604"/>
      <c r="F337" s="604"/>
      <c r="G337" s="604"/>
      <c r="H337" s="604"/>
      <c r="I337" s="604"/>
      <c r="J337" s="604"/>
      <c r="K337" s="604"/>
      <c r="L337" s="604"/>
      <c r="M337" s="604"/>
      <c r="N337" s="604"/>
      <c r="O337" s="612"/>
      <c r="P337" s="609" t="s">
        <v>40</v>
      </c>
      <c r="Q337" s="610"/>
      <c r="R337" s="610"/>
      <c r="S337" s="610"/>
      <c r="T337" s="610"/>
      <c r="U337" s="610"/>
      <c r="V337" s="611"/>
      <c r="W337" s="42" t="s">
        <v>39</v>
      </c>
      <c r="X337" s="43">
        <f>IFERROR(X334/H334,"0")+IFERROR(X335/H335,"0")+IFERROR(X336/H336,"0")</f>
        <v>64</v>
      </c>
      <c r="Y337" s="43">
        <f>IFERROR(Y334/H334,"0")+IFERROR(Y335/H335,"0")+IFERROR(Y336/H336,"0")</f>
        <v>64</v>
      </c>
      <c r="Z337" s="43">
        <f>IFERROR(IF(Z334="",0,Z334),"0")+IFERROR(IF(Z335="",0,Z335),"0")+IFERROR(IF(Z336="",0,Z336),"0")</f>
        <v>1.21472</v>
      </c>
      <c r="AA337" s="67"/>
      <c r="AB337" s="67"/>
      <c r="AC337" s="67"/>
    </row>
    <row r="338" spans="1:68" x14ac:dyDescent="0.2">
      <c r="A338" s="604"/>
      <c r="B338" s="604"/>
      <c r="C338" s="604"/>
      <c r="D338" s="604"/>
      <c r="E338" s="604"/>
      <c r="F338" s="604"/>
      <c r="G338" s="604"/>
      <c r="H338" s="604"/>
      <c r="I338" s="604"/>
      <c r="J338" s="604"/>
      <c r="K338" s="604"/>
      <c r="L338" s="604"/>
      <c r="M338" s="604"/>
      <c r="N338" s="604"/>
      <c r="O338" s="612"/>
      <c r="P338" s="609" t="s">
        <v>40</v>
      </c>
      <c r="Q338" s="610"/>
      <c r="R338" s="610"/>
      <c r="S338" s="610"/>
      <c r="T338" s="610"/>
      <c r="U338" s="610"/>
      <c r="V338" s="611"/>
      <c r="W338" s="42" t="s">
        <v>0</v>
      </c>
      <c r="X338" s="43">
        <f>IFERROR(SUM(X334:X336),"0")</f>
        <v>523.20000000000005</v>
      </c>
      <c r="Y338" s="43">
        <f>IFERROR(SUM(Y334:Y336),"0")</f>
        <v>523.20000000000005</v>
      </c>
      <c r="Z338" s="42"/>
      <c r="AA338" s="67"/>
      <c r="AB338" s="67"/>
      <c r="AC338" s="67"/>
    </row>
    <row r="339" spans="1:68" ht="14.25" customHeight="1" x14ac:dyDescent="0.25">
      <c r="A339" s="614" t="s">
        <v>103</v>
      </c>
      <c r="B339" s="614"/>
      <c r="C339" s="614"/>
      <c r="D339" s="614"/>
      <c r="E339" s="614"/>
      <c r="F339" s="614"/>
      <c r="G339" s="614"/>
      <c r="H339" s="614"/>
      <c r="I339" s="614"/>
      <c r="J339" s="614"/>
      <c r="K339" s="614"/>
      <c r="L339" s="614"/>
      <c r="M339" s="614"/>
      <c r="N339" s="614"/>
      <c r="O339" s="614"/>
      <c r="P339" s="614"/>
      <c r="Q339" s="614"/>
      <c r="R339" s="614"/>
      <c r="S339" s="614"/>
      <c r="T339" s="614"/>
      <c r="U339" s="614"/>
      <c r="V339" s="614"/>
      <c r="W339" s="614"/>
      <c r="X339" s="614"/>
      <c r="Y339" s="614"/>
      <c r="Z339" s="614"/>
      <c r="AA339" s="66"/>
      <c r="AB339" s="66"/>
      <c r="AC339" s="80"/>
    </row>
    <row r="340" spans="1:68" ht="27" customHeight="1" x14ac:dyDescent="0.25">
      <c r="A340" s="63" t="s">
        <v>537</v>
      </c>
      <c r="B340" s="63" t="s">
        <v>538</v>
      </c>
      <c r="C340" s="36">
        <v>4301032055</v>
      </c>
      <c r="D340" s="615">
        <v>4680115886476</v>
      </c>
      <c r="E340" s="615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120</v>
      </c>
      <c r="L340" s="37" t="s">
        <v>45</v>
      </c>
      <c r="M340" s="38" t="s">
        <v>108</v>
      </c>
      <c r="N340" s="38"/>
      <c r="O340" s="37">
        <v>180</v>
      </c>
      <c r="P340" s="711" t="s">
        <v>539</v>
      </c>
      <c r="Q340" s="617"/>
      <c r="R340" s="617"/>
      <c r="S340" s="617"/>
      <c r="T340" s="61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540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541</v>
      </c>
      <c r="B341" s="63" t="s">
        <v>542</v>
      </c>
      <c r="C341" s="36">
        <v>4301030232</v>
      </c>
      <c r="D341" s="615">
        <v>4607091388374</v>
      </c>
      <c r="E341" s="615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120</v>
      </c>
      <c r="L341" s="37" t="s">
        <v>45</v>
      </c>
      <c r="M341" s="38" t="s">
        <v>108</v>
      </c>
      <c r="N341" s="38"/>
      <c r="O341" s="37">
        <v>180</v>
      </c>
      <c r="P341" s="712" t="s">
        <v>543</v>
      </c>
      <c r="Q341" s="617"/>
      <c r="R341" s="617"/>
      <c r="S341" s="617"/>
      <c r="T341" s="61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544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545</v>
      </c>
      <c r="B342" s="63" t="s">
        <v>546</v>
      </c>
      <c r="C342" s="36">
        <v>4301032015</v>
      </c>
      <c r="D342" s="615">
        <v>4607091383102</v>
      </c>
      <c r="E342" s="615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87</v>
      </c>
      <c r="L342" s="37" t="s">
        <v>45</v>
      </c>
      <c r="M342" s="38" t="s">
        <v>108</v>
      </c>
      <c r="N342" s="38"/>
      <c r="O342" s="37">
        <v>180</v>
      </c>
      <c r="P342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17"/>
      <c r="R342" s="617"/>
      <c r="S342" s="617"/>
      <c r="T342" s="61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547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548</v>
      </c>
      <c r="B343" s="63" t="s">
        <v>549</v>
      </c>
      <c r="C343" s="36">
        <v>4301030233</v>
      </c>
      <c r="D343" s="615">
        <v>4607091388404</v>
      </c>
      <c r="E343" s="615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87</v>
      </c>
      <c r="L343" s="37" t="s">
        <v>45</v>
      </c>
      <c r="M343" s="38" t="s">
        <v>108</v>
      </c>
      <c r="N343" s="38"/>
      <c r="O343" s="37">
        <v>180</v>
      </c>
      <c r="P343" s="7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17"/>
      <c r="R343" s="617"/>
      <c r="S343" s="617"/>
      <c r="T343" s="61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544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04"/>
      <c r="B344" s="604"/>
      <c r="C344" s="604"/>
      <c r="D344" s="604"/>
      <c r="E344" s="604"/>
      <c r="F344" s="604"/>
      <c r="G344" s="604"/>
      <c r="H344" s="604"/>
      <c r="I344" s="604"/>
      <c r="J344" s="604"/>
      <c r="K344" s="604"/>
      <c r="L344" s="604"/>
      <c r="M344" s="604"/>
      <c r="N344" s="604"/>
      <c r="O344" s="612"/>
      <c r="P344" s="609" t="s">
        <v>40</v>
      </c>
      <c r="Q344" s="610"/>
      <c r="R344" s="610"/>
      <c r="S344" s="610"/>
      <c r="T344" s="610"/>
      <c r="U344" s="610"/>
      <c r="V344" s="611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04"/>
      <c r="B345" s="604"/>
      <c r="C345" s="604"/>
      <c r="D345" s="604"/>
      <c r="E345" s="604"/>
      <c r="F345" s="604"/>
      <c r="G345" s="604"/>
      <c r="H345" s="604"/>
      <c r="I345" s="604"/>
      <c r="J345" s="604"/>
      <c r="K345" s="604"/>
      <c r="L345" s="604"/>
      <c r="M345" s="604"/>
      <c r="N345" s="604"/>
      <c r="O345" s="612"/>
      <c r="P345" s="609" t="s">
        <v>40</v>
      </c>
      <c r="Q345" s="610"/>
      <c r="R345" s="610"/>
      <c r="S345" s="610"/>
      <c r="T345" s="610"/>
      <c r="U345" s="610"/>
      <c r="V345" s="611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14" t="s">
        <v>550</v>
      </c>
      <c r="B346" s="614"/>
      <c r="C346" s="614"/>
      <c r="D346" s="614"/>
      <c r="E346" s="614"/>
      <c r="F346" s="614"/>
      <c r="G346" s="614"/>
      <c r="H346" s="614"/>
      <c r="I346" s="614"/>
      <c r="J346" s="614"/>
      <c r="K346" s="614"/>
      <c r="L346" s="614"/>
      <c r="M346" s="614"/>
      <c r="N346" s="614"/>
      <c r="O346" s="614"/>
      <c r="P346" s="614"/>
      <c r="Q346" s="614"/>
      <c r="R346" s="614"/>
      <c r="S346" s="614"/>
      <c r="T346" s="614"/>
      <c r="U346" s="614"/>
      <c r="V346" s="614"/>
      <c r="W346" s="614"/>
      <c r="X346" s="614"/>
      <c r="Y346" s="614"/>
      <c r="Z346" s="614"/>
      <c r="AA346" s="66"/>
      <c r="AB346" s="66"/>
      <c r="AC346" s="80"/>
    </row>
    <row r="347" spans="1:68" ht="16.5" customHeight="1" x14ac:dyDescent="0.25">
      <c r="A347" s="63" t="s">
        <v>551</v>
      </c>
      <c r="B347" s="63" t="s">
        <v>552</v>
      </c>
      <c r="C347" s="36">
        <v>4301180007</v>
      </c>
      <c r="D347" s="615">
        <v>4680115881808</v>
      </c>
      <c r="E347" s="615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87</v>
      </c>
      <c r="L347" s="37" t="s">
        <v>45</v>
      </c>
      <c r="M347" s="38" t="s">
        <v>554</v>
      </c>
      <c r="N347" s="38"/>
      <c r="O347" s="37">
        <v>730</v>
      </c>
      <c r="P34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17"/>
      <c r="R347" s="617"/>
      <c r="S347" s="617"/>
      <c r="T347" s="61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553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555</v>
      </c>
      <c r="B348" s="63" t="s">
        <v>556</v>
      </c>
      <c r="C348" s="36">
        <v>4301180006</v>
      </c>
      <c r="D348" s="615">
        <v>4680115881822</v>
      </c>
      <c r="E348" s="61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87</v>
      </c>
      <c r="L348" s="37" t="s">
        <v>45</v>
      </c>
      <c r="M348" s="38" t="s">
        <v>554</v>
      </c>
      <c r="N348" s="38"/>
      <c r="O348" s="37">
        <v>730</v>
      </c>
      <c r="P348" s="7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17"/>
      <c r="R348" s="617"/>
      <c r="S348" s="617"/>
      <c r="T348" s="61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557</v>
      </c>
      <c r="B349" s="63" t="s">
        <v>558</v>
      </c>
      <c r="C349" s="36">
        <v>4301180001</v>
      </c>
      <c r="D349" s="615">
        <v>4680115880016</v>
      </c>
      <c r="E349" s="61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87</v>
      </c>
      <c r="L349" s="37" t="s">
        <v>45</v>
      </c>
      <c r="M349" s="38" t="s">
        <v>554</v>
      </c>
      <c r="N349" s="38"/>
      <c r="O349" s="37">
        <v>730</v>
      </c>
      <c r="P349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17"/>
      <c r="R349" s="617"/>
      <c r="S349" s="617"/>
      <c r="T349" s="61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553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04"/>
      <c r="B350" s="604"/>
      <c r="C350" s="604"/>
      <c r="D350" s="604"/>
      <c r="E350" s="604"/>
      <c r="F350" s="604"/>
      <c r="G350" s="604"/>
      <c r="H350" s="604"/>
      <c r="I350" s="604"/>
      <c r="J350" s="604"/>
      <c r="K350" s="604"/>
      <c r="L350" s="604"/>
      <c r="M350" s="604"/>
      <c r="N350" s="604"/>
      <c r="O350" s="612"/>
      <c r="P350" s="609" t="s">
        <v>40</v>
      </c>
      <c r="Q350" s="610"/>
      <c r="R350" s="610"/>
      <c r="S350" s="610"/>
      <c r="T350" s="610"/>
      <c r="U350" s="610"/>
      <c r="V350" s="611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04"/>
      <c r="B351" s="604"/>
      <c r="C351" s="604"/>
      <c r="D351" s="604"/>
      <c r="E351" s="604"/>
      <c r="F351" s="604"/>
      <c r="G351" s="604"/>
      <c r="H351" s="604"/>
      <c r="I351" s="604"/>
      <c r="J351" s="604"/>
      <c r="K351" s="604"/>
      <c r="L351" s="604"/>
      <c r="M351" s="604"/>
      <c r="N351" s="604"/>
      <c r="O351" s="612"/>
      <c r="P351" s="609" t="s">
        <v>40</v>
      </c>
      <c r="Q351" s="610"/>
      <c r="R351" s="610"/>
      <c r="S351" s="610"/>
      <c r="T351" s="610"/>
      <c r="U351" s="610"/>
      <c r="V351" s="611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13" t="s">
        <v>559</v>
      </c>
      <c r="B352" s="613"/>
      <c r="C352" s="613"/>
      <c r="D352" s="613"/>
      <c r="E352" s="613"/>
      <c r="F352" s="613"/>
      <c r="G352" s="613"/>
      <c r="H352" s="613"/>
      <c r="I352" s="613"/>
      <c r="J352" s="613"/>
      <c r="K352" s="613"/>
      <c r="L352" s="613"/>
      <c r="M352" s="613"/>
      <c r="N352" s="613"/>
      <c r="O352" s="613"/>
      <c r="P352" s="613"/>
      <c r="Q352" s="613"/>
      <c r="R352" s="613"/>
      <c r="S352" s="613"/>
      <c r="T352" s="613"/>
      <c r="U352" s="613"/>
      <c r="V352" s="613"/>
      <c r="W352" s="613"/>
      <c r="X352" s="613"/>
      <c r="Y352" s="613"/>
      <c r="Z352" s="613"/>
      <c r="AA352" s="65"/>
      <c r="AB352" s="65"/>
      <c r="AC352" s="79"/>
    </row>
    <row r="353" spans="1:68" ht="14.25" customHeight="1" x14ac:dyDescent="0.25">
      <c r="A353" s="614" t="s">
        <v>76</v>
      </c>
      <c r="B353" s="614"/>
      <c r="C353" s="614"/>
      <c r="D353" s="614"/>
      <c r="E353" s="614"/>
      <c r="F353" s="614"/>
      <c r="G353" s="614"/>
      <c r="H353" s="614"/>
      <c r="I353" s="614"/>
      <c r="J353" s="614"/>
      <c r="K353" s="614"/>
      <c r="L353" s="614"/>
      <c r="M353" s="614"/>
      <c r="N353" s="614"/>
      <c r="O353" s="614"/>
      <c r="P353" s="614"/>
      <c r="Q353" s="614"/>
      <c r="R353" s="614"/>
      <c r="S353" s="614"/>
      <c r="T353" s="614"/>
      <c r="U353" s="614"/>
      <c r="V353" s="614"/>
      <c r="W353" s="614"/>
      <c r="X353" s="614"/>
      <c r="Y353" s="614"/>
      <c r="Z353" s="614"/>
      <c r="AA353" s="66"/>
      <c r="AB353" s="66"/>
      <c r="AC353" s="80"/>
    </row>
    <row r="354" spans="1:68" ht="27" customHeight="1" x14ac:dyDescent="0.25">
      <c r="A354" s="63" t="s">
        <v>560</v>
      </c>
      <c r="B354" s="63" t="s">
        <v>561</v>
      </c>
      <c r="C354" s="36">
        <v>4301031066</v>
      </c>
      <c r="D354" s="615">
        <v>4607091383836</v>
      </c>
      <c r="E354" s="615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87</v>
      </c>
      <c r="L354" s="37" t="s">
        <v>45</v>
      </c>
      <c r="M354" s="38" t="s">
        <v>81</v>
      </c>
      <c r="N354" s="38"/>
      <c r="O354" s="37">
        <v>40</v>
      </c>
      <c r="P354" s="7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17"/>
      <c r="R354" s="617"/>
      <c r="S354" s="617"/>
      <c r="T354" s="61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04"/>
      <c r="B355" s="604"/>
      <c r="C355" s="604"/>
      <c r="D355" s="604"/>
      <c r="E355" s="604"/>
      <c r="F355" s="604"/>
      <c r="G355" s="604"/>
      <c r="H355" s="604"/>
      <c r="I355" s="604"/>
      <c r="J355" s="604"/>
      <c r="K355" s="604"/>
      <c r="L355" s="604"/>
      <c r="M355" s="604"/>
      <c r="N355" s="604"/>
      <c r="O355" s="612"/>
      <c r="P355" s="609" t="s">
        <v>40</v>
      </c>
      <c r="Q355" s="610"/>
      <c r="R355" s="610"/>
      <c r="S355" s="610"/>
      <c r="T355" s="610"/>
      <c r="U355" s="610"/>
      <c r="V355" s="61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04"/>
      <c r="B356" s="604"/>
      <c r="C356" s="604"/>
      <c r="D356" s="604"/>
      <c r="E356" s="604"/>
      <c r="F356" s="604"/>
      <c r="G356" s="604"/>
      <c r="H356" s="604"/>
      <c r="I356" s="604"/>
      <c r="J356" s="604"/>
      <c r="K356" s="604"/>
      <c r="L356" s="604"/>
      <c r="M356" s="604"/>
      <c r="N356" s="604"/>
      <c r="O356" s="612"/>
      <c r="P356" s="609" t="s">
        <v>40</v>
      </c>
      <c r="Q356" s="610"/>
      <c r="R356" s="610"/>
      <c r="S356" s="610"/>
      <c r="T356" s="610"/>
      <c r="U356" s="610"/>
      <c r="V356" s="61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14" t="s">
        <v>83</v>
      </c>
      <c r="B357" s="614"/>
      <c r="C357" s="614"/>
      <c r="D357" s="614"/>
      <c r="E357" s="614"/>
      <c r="F357" s="614"/>
      <c r="G357" s="614"/>
      <c r="H357" s="614"/>
      <c r="I357" s="614"/>
      <c r="J357" s="614"/>
      <c r="K357" s="614"/>
      <c r="L357" s="614"/>
      <c r="M357" s="614"/>
      <c r="N357" s="614"/>
      <c r="O357" s="614"/>
      <c r="P357" s="614"/>
      <c r="Q357" s="614"/>
      <c r="R357" s="614"/>
      <c r="S357" s="614"/>
      <c r="T357" s="614"/>
      <c r="U357" s="614"/>
      <c r="V357" s="614"/>
      <c r="W357" s="614"/>
      <c r="X357" s="614"/>
      <c r="Y357" s="614"/>
      <c r="Z357" s="614"/>
      <c r="AA357" s="66"/>
      <c r="AB357" s="66"/>
      <c r="AC357" s="80"/>
    </row>
    <row r="358" spans="1:68" ht="27" customHeight="1" x14ac:dyDescent="0.25">
      <c r="A358" s="63" t="s">
        <v>563</v>
      </c>
      <c r="B358" s="63" t="s">
        <v>564</v>
      </c>
      <c r="C358" s="36">
        <v>4301051489</v>
      </c>
      <c r="D358" s="615">
        <v>4607091387919</v>
      </c>
      <c r="E358" s="615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116</v>
      </c>
      <c r="L358" s="37" t="s">
        <v>45</v>
      </c>
      <c r="M358" s="38" t="s">
        <v>144</v>
      </c>
      <c r="N358" s="38"/>
      <c r="O358" s="37">
        <v>45</v>
      </c>
      <c r="P358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17"/>
      <c r="R358" s="617"/>
      <c r="S358" s="617"/>
      <c r="T358" s="618"/>
      <c r="U358" s="39" t="s">
        <v>45</v>
      </c>
      <c r="V358" s="39" t="s">
        <v>45</v>
      </c>
      <c r="W358" s="40" t="s">
        <v>0</v>
      </c>
      <c r="X358" s="58">
        <v>129.6</v>
      </c>
      <c r="Y358" s="55">
        <f>IFERROR(IF(X358="",0,CEILING((X358/$H358),1)*$H358),"")</f>
        <v>129.6</v>
      </c>
      <c r="Z358" s="41">
        <f>IFERROR(IF(Y358=0,"",ROUNDUP(Y358/H358,0)*0.01898),"")</f>
        <v>0.30368000000000001</v>
      </c>
      <c r="AA358" s="68" t="s">
        <v>45</v>
      </c>
      <c r="AB358" s="69" t="s">
        <v>45</v>
      </c>
      <c r="AC358" s="424" t="s">
        <v>565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137.904</v>
      </c>
      <c r="BN358" s="78">
        <f>IFERROR(Y358*I358/H358,"0")</f>
        <v>137.904</v>
      </c>
      <c r="BO358" s="78">
        <f>IFERROR(1/J358*(X358/H358),"0")</f>
        <v>0.25</v>
      </c>
      <c r="BP358" s="78">
        <f>IFERROR(1/J358*(Y358/H358),"0")</f>
        <v>0.25</v>
      </c>
    </row>
    <row r="359" spans="1:68" ht="27" customHeight="1" x14ac:dyDescent="0.25">
      <c r="A359" s="63" t="s">
        <v>566</v>
      </c>
      <c r="B359" s="63" t="s">
        <v>567</v>
      </c>
      <c r="C359" s="36">
        <v>4301051461</v>
      </c>
      <c r="D359" s="615">
        <v>4680115883604</v>
      </c>
      <c r="E359" s="615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87</v>
      </c>
      <c r="L359" s="37" t="s">
        <v>45</v>
      </c>
      <c r="M359" s="38" t="s">
        <v>119</v>
      </c>
      <c r="N359" s="38"/>
      <c r="O359" s="37">
        <v>45</v>
      </c>
      <c r="P359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17"/>
      <c r="R359" s="617"/>
      <c r="S359" s="617"/>
      <c r="T359" s="61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568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569</v>
      </c>
      <c r="B360" s="63" t="s">
        <v>570</v>
      </c>
      <c r="C360" s="36">
        <v>4301051864</v>
      </c>
      <c r="D360" s="615">
        <v>4680115883567</v>
      </c>
      <c r="E360" s="615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87</v>
      </c>
      <c r="L360" s="37" t="s">
        <v>45</v>
      </c>
      <c r="M360" s="38" t="s">
        <v>144</v>
      </c>
      <c r="N360" s="38"/>
      <c r="O360" s="37">
        <v>40</v>
      </c>
      <c r="P360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17"/>
      <c r="R360" s="617"/>
      <c r="S360" s="617"/>
      <c r="T360" s="61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571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04"/>
      <c r="B361" s="604"/>
      <c r="C361" s="604"/>
      <c r="D361" s="604"/>
      <c r="E361" s="604"/>
      <c r="F361" s="604"/>
      <c r="G361" s="604"/>
      <c r="H361" s="604"/>
      <c r="I361" s="604"/>
      <c r="J361" s="604"/>
      <c r="K361" s="604"/>
      <c r="L361" s="604"/>
      <c r="M361" s="604"/>
      <c r="N361" s="604"/>
      <c r="O361" s="612"/>
      <c r="P361" s="609" t="s">
        <v>40</v>
      </c>
      <c r="Q361" s="610"/>
      <c r="R361" s="610"/>
      <c r="S361" s="610"/>
      <c r="T361" s="610"/>
      <c r="U361" s="610"/>
      <c r="V361" s="611"/>
      <c r="W361" s="42" t="s">
        <v>39</v>
      </c>
      <c r="X361" s="43">
        <f>IFERROR(X358/H358,"0")+IFERROR(X359/H359,"0")+IFERROR(X360/H360,"0")</f>
        <v>16</v>
      </c>
      <c r="Y361" s="43">
        <f>IFERROR(Y358/H358,"0")+IFERROR(Y359/H359,"0")+IFERROR(Y360/H360,"0")</f>
        <v>16</v>
      </c>
      <c r="Z361" s="43">
        <f>IFERROR(IF(Z358="",0,Z358),"0")+IFERROR(IF(Z359="",0,Z359),"0")+IFERROR(IF(Z360="",0,Z360),"0")</f>
        <v>0.30368000000000001</v>
      </c>
      <c r="AA361" s="67"/>
      <c r="AB361" s="67"/>
      <c r="AC361" s="67"/>
    </row>
    <row r="362" spans="1:68" x14ac:dyDescent="0.2">
      <c r="A362" s="604"/>
      <c r="B362" s="604"/>
      <c r="C362" s="604"/>
      <c r="D362" s="604"/>
      <c r="E362" s="604"/>
      <c r="F362" s="604"/>
      <c r="G362" s="604"/>
      <c r="H362" s="604"/>
      <c r="I362" s="604"/>
      <c r="J362" s="604"/>
      <c r="K362" s="604"/>
      <c r="L362" s="604"/>
      <c r="M362" s="604"/>
      <c r="N362" s="604"/>
      <c r="O362" s="612"/>
      <c r="P362" s="609" t="s">
        <v>40</v>
      </c>
      <c r="Q362" s="610"/>
      <c r="R362" s="610"/>
      <c r="S362" s="610"/>
      <c r="T362" s="610"/>
      <c r="U362" s="610"/>
      <c r="V362" s="611"/>
      <c r="W362" s="42" t="s">
        <v>0</v>
      </c>
      <c r="X362" s="43">
        <f>IFERROR(SUM(X358:X360),"0")</f>
        <v>129.6</v>
      </c>
      <c r="Y362" s="43">
        <f>IFERROR(SUM(Y358:Y360),"0")</f>
        <v>129.6</v>
      </c>
      <c r="Z362" s="42"/>
      <c r="AA362" s="67"/>
      <c r="AB362" s="67"/>
      <c r="AC362" s="67"/>
    </row>
    <row r="363" spans="1:68" ht="27.75" customHeight="1" x14ac:dyDescent="0.2">
      <c r="A363" s="631" t="s">
        <v>572</v>
      </c>
      <c r="B363" s="631"/>
      <c r="C363" s="631"/>
      <c r="D363" s="631"/>
      <c r="E363" s="631"/>
      <c r="F363" s="631"/>
      <c r="G363" s="631"/>
      <c r="H363" s="631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  <c r="AA363" s="54"/>
      <c r="AB363" s="54"/>
      <c r="AC363" s="54"/>
    </row>
    <row r="364" spans="1:68" ht="16.5" customHeight="1" x14ac:dyDescent="0.25">
      <c r="A364" s="613" t="s">
        <v>573</v>
      </c>
      <c r="B364" s="613"/>
      <c r="C364" s="613"/>
      <c r="D364" s="613"/>
      <c r="E364" s="613"/>
      <c r="F364" s="613"/>
      <c r="G364" s="613"/>
      <c r="H364" s="613"/>
      <c r="I364" s="613"/>
      <c r="J364" s="613"/>
      <c r="K364" s="613"/>
      <c r="L364" s="613"/>
      <c r="M364" s="613"/>
      <c r="N364" s="613"/>
      <c r="O364" s="613"/>
      <c r="P364" s="613"/>
      <c r="Q364" s="613"/>
      <c r="R364" s="613"/>
      <c r="S364" s="613"/>
      <c r="T364" s="613"/>
      <c r="U364" s="613"/>
      <c r="V364" s="613"/>
      <c r="W364" s="613"/>
      <c r="X364" s="613"/>
      <c r="Y364" s="613"/>
      <c r="Z364" s="613"/>
      <c r="AA364" s="65"/>
      <c r="AB364" s="65"/>
      <c r="AC364" s="79"/>
    </row>
    <row r="365" spans="1:68" ht="14.25" customHeight="1" x14ac:dyDescent="0.25">
      <c r="A365" s="614" t="s">
        <v>111</v>
      </c>
      <c r="B365" s="614"/>
      <c r="C365" s="614"/>
      <c r="D365" s="614"/>
      <c r="E365" s="614"/>
      <c r="F365" s="614"/>
      <c r="G365" s="614"/>
      <c r="H365" s="614"/>
      <c r="I365" s="614"/>
      <c r="J365" s="614"/>
      <c r="K365" s="614"/>
      <c r="L365" s="614"/>
      <c r="M365" s="614"/>
      <c r="N365" s="614"/>
      <c r="O365" s="614"/>
      <c r="P365" s="614"/>
      <c r="Q365" s="614"/>
      <c r="R365" s="614"/>
      <c r="S365" s="614"/>
      <c r="T365" s="614"/>
      <c r="U365" s="614"/>
      <c r="V365" s="614"/>
      <c r="W365" s="614"/>
      <c r="X365" s="614"/>
      <c r="Y365" s="614"/>
      <c r="Z365" s="614"/>
      <c r="AA365" s="66"/>
      <c r="AB365" s="66"/>
      <c r="AC365" s="80"/>
    </row>
    <row r="366" spans="1:68" ht="37.5" customHeight="1" x14ac:dyDescent="0.25">
      <c r="A366" s="63" t="s">
        <v>574</v>
      </c>
      <c r="B366" s="63" t="s">
        <v>575</v>
      </c>
      <c r="C366" s="36">
        <v>4301011869</v>
      </c>
      <c r="D366" s="615">
        <v>4680115884847</v>
      </c>
      <c r="E366" s="615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116</v>
      </c>
      <c r="L366" s="37" t="s">
        <v>45</v>
      </c>
      <c r="M366" s="38" t="s">
        <v>81</v>
      </c>
      <c r="N366" s="38"/>
      <c r="O366" s="37">
        <v>60</v>
      </c>
      <c r="P366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17"/>
      <c r="R366" s="617"/>
      <c r="S366" s="617"/>
      <c r="T366" s="618"/>
      <c r="U366" s="39" t="s">
        <v>45</v>
      </c>
      <c r="V366" s="39" t="s">
        <v>45</v>
      </c>
      <c r="W366" s="40" t="s">
        <v>0</v>
      </c>
      <c r="X366" s="58">
        <v>840</v>
      </c>
      <c r="Y366" s="55">
        <f t="shared" ref="Y366:Y372" si="57">IFERROR(IF(X366="",0,CEILING((X366/$H366),1)*$H366),"")</f>
        <v>840</v>
      </c>
      <c r="Z366" s="41">
        <f>IFERROR(IF(Y366=0,"",ROUNDUP(Y366/H366,0)*0.02175),"")</f>
        <v>1.218</v>
      </c>
      <c r="AA366" s="68" t="s">
        <v>45</v>
      </c>
      <c r="AB366" s="69" t="s">
        <v>45</v>
      </c>
      <c r="AC366" s="430" t="s">
        <v>576</v>
      </c>
      <c r="AG366" s="78"/>
      <c r="AJ366" s="84" t="s">
        <v>45</v>
      </c>
      <c r="AK366" s="84">
        <v>0</v>
      </c>
      <c r="BB366" s="431" t="s">
        <v>66</v>
      </c>
      <c r="BM366" s="78">
        <f t="shared" ref="BM366:BM372" si="58">IFERROR(X366*I366/H366,"0")</f>
        <v>866.88</v>
      </c>
      <c r="BN366" s="78">
        <f t="shared" ref="BN366:BN372" si="59">IFERROR(Y366*I366/H366,"0")</f>
        <v>866.88</v>
      </c>
      <c r="BO366" s="78">
        <f t="shared" ref="BO366:BO372" si="60">IFERROR(1/J366*(X366/H366),"0")</f>
        <v>1.1666666666666665</v>
      </c>
      <c r="BP366" s="78">
        <f t="shared" ref="BP366:BP372" si="61">IFERROR(1/J366*(Y366/H366),"0")</f>
        <v>1.1666666666666665</v>
      </c>
    </row>
    <row r="367" spans="1:68" ht="27" customHeight="1" x14ac:dyDescent="0.25">
      <c r="A367" s="63" t="s">
        <v>577</v>
      </c>
      <c r="B367" s="63" t="s">
        <v>578</v>
      </c>
      <c r="C367" s="36">
        <v>4301011870</v>
      </c>
      <c r="D367" s="615">
        <v>4680115884854</v>
      </c>
      <c r="E367" s="61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116</v>
      </c>
      <c r="L367" s="37" t="s">
        <v>45</v>
      </c>
      <c r="M367" s="38" t="s">
        <v>81</v>
      </c>
      <c r="N367" s="38"/>
      <c r="O367" s="37">
        <v>60</v>
      </c>
      <c r="P367" s="7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17"/>
      <c r="R367" s="617"/>
      <c r="S367" s="617"/>
      <c r="T367" s="618"/>
      <c r="U367" s="39" t="s">
        <v>45</v>
      </c>
      <c r="V367" s="39" t="s">
        <v>45</v>
      </c>
      <c r="W367" s="40" t="s">
        <v>0</v>
      </c>
      <c r="X367" s="58">
        <v>360</v>
      </c>
      <c r="Y367" s="55">
        <f t="shared" si="57"/>
        <v>360</v>
      </c>
      <c r="Z367" s="41">
        <f>IFERROR(IF(Y367=0,"",ROUNDUP(Y367/H367,0)*0.02175),"")</f>
        <v>0.52200000000000002</v>
      </c>
      <c r="AA367" s="68" t="s">
        <v>45</v>
      </c>
      <c r="AB367" s="69" t="s">
        <v>45</v>
      </c>
      <c r="AC367" s="432" t="s">
        <v>579</v>
      </c>
      <c r="AG367" s="78"/>
      <c r="AJ367" s="84" t="s">
        <v>45</v>
      </c>
      <c r="AK367" s="84">
        <v>0</v>
      </c>
      <c r="BB367" s="433" t="s">
        <v>66</v>
      </c>
      <c r="BM367" s="78">
        <f t="shared" si="58"/>
        <v>371.52000000000004</v>
      </c>
      <c r="BN367" s="78">
        <f t="shared" si="59"/>
        <v>371.52000000000004</v>
      </c>
      <c r="BO367" s="78">
        <f t="shared" si="60"/>
        <v>0.5</v>
      </c>
      <c r="BP367" s="78">
        <f t="shared" si="61"/>
        <v>0.5</v>
      </c>
    </row>
    <row r="368" spans="1:68" ht="27" customHeight="1" x14ac:dyDescent="0.25">
      <c r="A368" s="63" t="s">
        <v>580</v>
      </c>
      <c r="B368" s="63" t="s">
        <v>581</v>
      </c>
      <c r="C368" s="36">
        <v>4301011832</v>
      </c>
      <c r="D368" s="615">
        <v>4607091383997</v>
      </c>
      <c r="E368" s="61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116</v>
      </c>
      <c r="L368" s="37" t="s">
        <v>45</v>
      </c>
      <c r="M368" s="38" t="s">
        <v>144</v>
      </c>
      <c r="N368" s="38"/>
      <c r="O368" s="37">
        <v>60</v>
      </c>
      <c r="P368" s="7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8" s="617"/>
      <c r="R368" s="617"/>
      <c r="S368" s="617"/>
      <c r="T368" s="61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582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583</v>
      </c>
      <c r="B369" s="63" t="s">
        <v>584</v>
      </c>
      <c r="C369" s="36">
        <v>4301011867</v>
      </c>
      <c r="D369" s="615">
        <v>4680115884830</v>
      </c>
      <c r="E369" s="61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116</v>
      </c>
      <c r="L369" s="37" t="s">
        <v>45</v>
      </c>
      <c r="M369" s="38" t="s">
        <v>81</v>
      </c>
      <c r="N369" s="38"/>
      <c r="O369" s="37">
        <v>60</v>
      </c>
      <c r="P369" s="6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17"/>
      <c r="R369" s="617"/>
      <c r="S369" s="617"/>
      <c r="T369" s="618"/>
      <c r="U369" s="39" t="s">
        <v>45</v>
      </c>
      <c r="V369" s="39" t="s">
        <v>45</v>
      </c>
      <c r="W369" s="40" t="s">
        <v>0</v>
      </c>
      <c r="X369" s="58">
        <v>540</v>
      </c>
      <c r="Y369" s="55">
        <f t="shared" si="57"/>
        <v>540</v>
      </c>
      <c r="Z369" s="41">
        <f>IFERROR(IF(Y369=0,"",ROUNDUP(Y369/H369,0)*0.02175),"")</f>
        <v>0.78299999999999992</v>
      </c>
      <c r="AA369" s="68" t="s">
        <v>45</v>
      </c>
      <c r="AB369" s="69" t="s">
        <v>45</v>
      </c>
      <c r="AC369" s="436" t="s">
        <v>585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557.28000000000009</v>
      </c>
      <c r="BN369" s="78">
        <f t="shared" si="59"/>
        <v>557.28000000000009</v>
      </c>
      <c r="BO369" s="78">
        <f t="shared" si="60"/>
        <v>0.75</v>
      </c>
      <c r="BP369" s="78">
        <f t="shared" si="61"/>
        <v>0.75</v>
      </c>
    </row>
    <row r="370" spans="1:68" ht="27" customHeight="1" x14ac:dyDescent="0.25">
      <c r="A370" s="63" t="s">
        <v>586</v>
      </c>
      <c r="B370" s="63" t="s">
        <v>587</v>
      </c>
      <c r="C370" s="36">
        <v>4301011433</v>
      </c>
      <c r="D370" s="615">
        <v>4680115882638</v>
      </c>
      <c r="E370" s="61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115</v>
      </c>
      <c r="N370" s="38"/>
      <c r="O370" s="37">
        <v>90</v>
      </c>
      <c r="P370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17"/>
      <c r="R370" s="617"/>
      <c r="S370" s="617"/>
      <c r="T370" s="61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588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589</v>
      </c>
      <c r="B371" s="63" t="s">
        <v>590</v>
      </c>
      <c r="C371" s="36">
        <v>4301011952</v>
      </c>
      <c r="D371" s="615">
        <v>4680115884922</v>
      </c>
      <c r="E371" s="615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6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17"/>
      <c r="R371" s="617"/>
      <c r="S371" s="617"/>
      <c r="T371" s="61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579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591</v>
      </c>
      <c r="B372" s="63" t="s">
        <v>592</v>
      </c>
      <c r="C372" s="36">
        <v>4301011868</v>
      </c>
      <c r="D372" s="615">
        <v>4680115884861</v>
      </c>
      <c r="E372" s="61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120</v>
      </c>
      <c r="L372" s="37" t="s">
        <v>45</v>
      </c>
      <c r="M372" s="38" t="s">
        <v>81</v>
      </c>
      <c r="N372" s="38"/>
      <c r="O372" s="37">
        <v>60</v>
      </c>
      <c r="P372" s="7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17"/>
      <c r="R372" s="617"/>
      <c r="S372" s="617"/>
      <c r="T372" s="61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585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04"/>
      <c r="B373" s="604"/>
      <c r="C373" s="604"/>
      <c r="D373" s="604"/>
      <c r="E373" s="604"/>
      <c r="F373" s="604"/>
      <c r="G373" s="604"/>
      <c r="H373" s="604"/>
      <c r="I373" s="604"/>
      <c r="J373" s="604"/>
      <c r="K373" s="604"/>
      <c r="L373" s="604"/>
      <c r="M373" s="604"/>
      <c r="N373" s="604"/>
      <c r="O373" s="612"/>
      <c r="P373" s="609" t="s">
        <v>40</v>
      </c>
      <c r="Q373" s="610"/>
      <c r="R373" s="610"/>
      <c r="S373" s="610"/>
      <c r="T373" s="610"/>
      <c r="U373" s="610"/>
      <c r="V373" s="611"/>
      <c r="W373" s="42" t="s">
        <v>39</v>
      </c>
      <c r="X373" s="43">
        <f>IFERROR(X366/H366,"0")+IFERROR(X367/H367,"0")+IFERROR(X368/H368,"0")+IFERROR(X369/H369,"0")+IFERROR(X370/H370,"0")+IFERROR(X371/H371,"0")+IFERROR(X372/H372,"0")</f>
        <v>116</v>
      </c>
      <c r="Y373" s="43">
        <f>IFERROR(Y366/H366,"0")+IFERROR(Y367/H367,"0")+IFERROR(Y368/H368,"0")+IFERROR(Y369/H369,"0")+IFERROR(Y370/H370,"0")+IFERROR(Y371/H371,"0")+IFERROR(Y372/H372,"0")</f>
        <v>116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2.5229999999999997</v>
      </c>
      <c r="AA373" s="67"/>
      <c r="AB373" s="67"/>
      <c r="AC373" s="67"/>
    </row>
    <row r="374" spans="1:68" x14ac:dyDescent="0.2">
      <c r="A374" s="604"/>
      <c r="B374" s="604"/>
      <c r="C374" s="604"/>
      <c r="D374" s="604"/>
      <c r="E374" s="604"/>
      <c r="F374" s="604"/>
      <c r="G374" s="604"/>
      <c r="H374" s="604"/>
      <c r="I374" s="604"/>
      <c r="J374" s="604"/>
      <c r="K374" s="604"/>
      <c r="L374" s="604"/>
      <c r="M374" s="604"/>
      <c r="N374" s="604"/>
      <c r="O374" s="612"/>
      <c r="P374" s="609" t="s">
        <v>40</v>
      </c>
      <c r="Q374" s="610"/>
      <c r="R374" s="610"/>
      <c r="S374" s="610"/>
      <c r="T374" s="610"/>
      <c r="U374" s="610"/>
      <c r="V374" s="611"/>
      <c r="W374" s="42" t="s">
        <v>0</v>
      </c>
      <c r="X374" s="43">
        <f>IFERROR(SUM(X366:X372),"0")</f>
        <v>1740</v>
      </c>
      <c r="Y374" s="43">
        <f>IFERROR(SUM(Y366:Y372),"0")</f>
        <v>1740</v>
      </c>
      <c r="Z374" s="42"/>
      <c r="AA374" s="67"/>
      <c r="AB374" s="67"/>
      <c r="AC374" s="67"/>
    </row>
    <row r="375" spans="1:68" ht="14.25" customHeight="1" x14ac:dyDescent="0.25">
      <c r="A375" s="614" t="s">
        <v>148</v>
      </c>
      <c r="B375" s="614"/>
      <c r="C375" s="614"/>
      <c r="D375" s="614"/>
      <c r="E375" s="614"/>
      <c r="F375" s="614"/>
      <c r="G375" s="614"/>
      <c r="H375" s="614"/>
      <c r="I375" s="614"/>
      <c r="J375" s="614"/>
      <c r="K375" s="614"/>
      <c r="L375" s="614"/>
      <c r="M375" s="614"/>
      <c r="N375" s="614"/>
      <c r="O375" s="614"/>
      <c r="P375" s="614"/>
      <c r="Q375" s="614"/>
      <c r="R375" s="614"/>
      <c r="S375" s="614"/>
      <c r="T375" s="614"/>
      <c r="U375" s="614"/>
      <c r="V375" s="614"/>
      <c r="W375" s="614"/>
      <c r="X375" s="614"/>
      <c r="Y375" s="614"/>
      <c r="Z375" s="614"/>
      <c r="AA375" s="66"/>
      <c r="AB375" s="66"/>
      <c r="AC375" s="80"/>
    </row>
    <row r="376" spans="1:68" ht="27" customHeight="1" x14ac:dyDescent="0.25">
      <c r="A376" s="63" t="s">
        <v>593</v>
      </c>
      <c r="B376" s="63" t="s">
        <v>594</v>
      </c>
      <c r="C376" s="36">
        <v>4301020178</v>
      </c>
      <c r="D376" s="615">
        <v>4607091383980</v>
      </c>
      <c r="E376" s="61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116</v>
      </c>
      <c r="L376" s="37" t="s">
        <v>45</v>
      </c>
      <c r="M376" s="38" t="s">
        <v>115</v>
      </c>
      <c r="N376" s="38"/>
      <c r="O376" s="37">
        <v>50</v>
      </c>
      <c r="P376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17"/>
      <c r="R376" s="617"/>
      <c r="S376" s="617"/>
      <c r="T376" s="618"/>
      <c r="U376" s="39" t="s">
        <v>45</v>
      </c>
      <c r="V376" s="39" t="s">
        <v>45</v>
      </c>
      <c r="W376" s="40" t="s">
        <v>0</v>
      </c>
      <c r="X376" s="58">
        <v>480</v>
      </c>
      <c r="Y376" s="55">
        <f>IFERROR(IF(X376="",0,CEILING((X376/$H376),1)*$H376),"")</f>
        <v>480</v>
      </c>
      <c r="Z376" s="41">
        <f>IFERROR(IF(Y376=0,"",ROUNDUP(Y376/H376,0)*0.02175),"")</f>
        <v>0.69599999999999995</v>
      </c>
      <c r="AA376" s="68" t="s">
        <v>45</v>
      </c>
      <c r="AB376" s="69" t="s">
        <v>45</v>
      </c>
      <c r="AC376" s="444" t="s">
        <v>595</v>
      </c>
      <c r="AG376" s="78"/>
      <c r="AJ376" s="84" t="s">
        <v>45</v>
      </c>
      <c r="AK376" s="84">
        <v>0</v>
      </c>
      <c r="BB376" s="445" t="s">
        <v>66</v>
      </c>
      <c r="BM376" s="78">
        <f>IFERROR(X376*I376/H376,"0")</f>
        <v>495.36</v>
      </c>
      <c r="BN376" s="78">
        <f>IFERROR(Y376*I376/H376,"0")</f>
        <v>495.36</v>
      </c>
      <c r="BO376" s="78">
        <f>IFERROR(1/J376*(X376/H376),"0")</f>
        <v>0.66666666666666663</v>
      </c>
      <c r="BP376" s="78">
        <f>IFERROR(1/J376*(Y376/H376),"0")</f>
        <v>0.66666666666666663</v>
      </c>
    </row>
    <row r="377" spans="1:68" ht="16.5" customHeight="1" x14ac:dyDescent="0.25">
      <c r="A377" s="63" t="s">
        <v>596</v>
      </c>
      <c r="B377" s="63" t="s">
        <v>597</v>
      </c>
      <c r="C377" s="36">
        <v>4301020179</v>
      </c>
      <c r="D377" s="615">
        <v>4607091384178</v>
      </c>
      <c r="E377" s="61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120</v>
      </c>
      <c r="L377" s="37" t="s">
        <v>45</v>
      </c>
      <c r="M377" s="38" t="s">
        <v>115</v>
      </c>
      <c r="N377" s="38"/>
      <c r="O377" s="37">
        <v>50</v>
      </c>
      <c r="P377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17"/>
      <c r="R377" s="617"/>
      <c r="S377" s="617"/>
      <c r="T377" s="61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595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04"/>
      <c r="B378" s="604"/>
      <c r="C378" s="604"/>
      <c r="D378" s="604"/>
      <c r="E378" s="604"/>
      <c r="F378" s="604"/>
      <c r="G378" s="604"/>
      <c r="H378" s="604"/>
      <c r="I378" s="604"/>
      <c r="J378" s="604"/>
      <c r="K378" s="604"/>
      <c r="L378" s="604"/>
      <c r="M378" s="604"/>
      <c r="N378" s="604"/>
      <c r="O378" s="612"/>
      <c r="P378" s="609" t="s">
        <v>40</v>
      </c>
      <c r="Q378" s="610"/>
      <c r="R378" s="610"/>
      <c r="S378" s="610"/>
      <c r="T378" s="610"/>
      <c r="U378" s="610"/>
      <c r="V378" s="611"/>
      <c r="W378" s="42" t="s">
        <v>39</v>
      </c>
      <c r="X378" s="43">
        <f>IFERROR(X376/H376,"0")+IFERROR(X377/H377,"0")</f>
        <v>32</v>
      </c>
      <c r="Y378" s="43">
        <f>IFERROR(Y376/H376,"0")+IFERROR(Y377/H377,"0")</f>
        <v>32</v>
      </c>
      <c r="Z378" s="43">
        <f>IFERROR(IF(Z376="",0,Z376),"0")+IFERROR(IF(Z377="",0,Z377),"0")</f>
        <v>0.69599999999999995</v>
      </c>
      <c r="AA378" s="67"/>
      <c r="AB378" s="67"/>
      <c r="AC378" s="67"/>
    </row>
    <row r="379" spans="1:68" x14ac:dyDescent="0.2">
      <c r="A379" s="604"/>
      <c r="B379" s="604"/>
      <c r="C379" s="604"/>
      <c r="D379" s="604"/>
      <c r="E379" s="604"/>
      <c r="F379" s="604"/>
      <c r="G379" s="604"/>
      <c r="H379" s="604"/>
      <c r="I379" s="604"/>
      <c r="J379" s="604"/>
      <c r="K379" s="604"/>
      <c r="L379" s="604"/>
      <c r="M379" s="604"/>
      <c r="N379" s="604"/>
      <c r="O379" s="612"/>
      <c r="P379" s="609" t="s">
        <v>40</v>
      </c>
      <c r="Q379" s="610"/>
      <c r="R379" s="610"/>
      <c r="S379" s="610"/>
      <c r="T379" s="610"/>
      <c r="U379" s="610"/>
      <c r="V379" s="611"/>
      <c r="W379" s="42" t="s">
        <v>0</v>
      </c>
      <c r="X379" s="43">
        <f>IFERROR(SUM(X376:X377),"0")</f>
        <v>480</v>
      </c>
      <c r="Y379" s="43">
        <f>IFERROR(SUM(Y376:Y377),"0")</f>
        <v>480</v>
      </c>
      <c r="Z379" s="42"/>
      <c r="AA379" s="67"/>
      <c r="AB379" s="67"/>
      <c r="AC379" s="67"/>
    </row>
    <row r="380" spans="1:68" ht="14.25" customHeight="1" x14ac:dyDescent="0.25">
      <c r="A380" s="614" t="s">
        <v>83</v>
      </c>
      <c r="B380" s="614"/>
      <c r="C380" s="614"/>
      <c r="D380" s="614"/>
      <c r="E380" s="614"/>
      <c r="F380" s="614"/>
      <c r="G380" s="614"/>
      <c r="H380" s="614"/>
      <c r="I380" s="614"/>
      <c r="J380" s="614"/>
      <c r="K380" s="614"/>
      <c r="L380" s="614"/>
      <c r="M380" s="614"/>
      <c r="N380" s="614"/>
      <c r="O380" s="614"/>
      <c r="P380" s="614"/>
      <c r="Q380" s="614"/>
      <c r="R380" s="614"/>
      <c r="S380" s="614"/>
      <c r="T380" s="614"/>
      <c r="U380" s="614"/>
      <c r="V380" s="614"/>
      <c r="W380" s="614"/>
      <c r="X380" s="614"/>
      <c r="Y380" s="614"/>
      <c r="Z380" s="614"/>
      <c r="AA380" s="66"/>
      <c r="AB380" s="66"/>
      <c r="AC380" s="80"/>
    </row>
    <row r="381" spans="1:68" ht="27" customHeight="1" x14ac:dyDescent="0.25">
      <c r="A381" s="63" t="s">
        <v>598</v>
      </c>
      <c r="B381" s="63" t="s">
        <v>599</v>
      </c>
      <c r="C381" s="36">
        <v>4301051903</v>
      </c>
      <c r="D381" s="615">
        <v>4607091383928</v>
      </c>
      <c r="E381" s="615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116</v>
      </c>
      <c r="L381" s="37" t="s">
        <v>45</v>
      </c>
      <c r="M381" s="38" t="s">
        <v>119</v>
      </c>
      <c r="N381" s="38"/>
      <c r="O381" s="37">
        <v>40</v>
      </c>
      <c r="P381" s="6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17"/>
      <c r="R381" s="617"/>
      <c r="S381" s="617"/>
      <c r="T381" s="61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600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601</v>
      </c>
      <c r="B382" s="63" t="s">
        <v>602</v>
      </c>
      <c r="C382" s="36">
        <v>4301051897</v>
      </c>
      <c r="D382" s="615">
        <v>4607091384260</v>
      </c>
      <c r="E382" s="615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116</v>
      </c>
      <c r="L382" s="37" t="s">
        <v>45</v>
      </c>
      <c r="M382" s="38" t="s">
        <v>119</v>
      </c>
      <c r="N382" s="38"/>
      <c r="O382" s="37">
        <v>40</v>
      </c>
      <c r="P382" s="6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17"/>
      <c r="R382" s="617"/>
      <c r="S382" s="617"/>
      <c r="T382" s="61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04"/>
      <c r="B383" s="604"/>
      <c r="C383" s="604"/>
      <c r="D383" s="604"/>
      <c r="E383" s="604"/>
      <c r="F383" s="604"/>
      <c r="G383" s="604"/>
      <c r="H383" s="604"/>
      <c r="I383" s="604"/>
      <c r="J383" s="604"/>
      <c r="K383" s="604"/>
      <c r="L383" s="604"/>
      <c r="M383" s="604"/>
      <c r="N383" s="604"/>
      <c r="O383" s="612"/>
      <c r="P383" s="609" t="s">
        <v>40</v>
      </c>
      <c r="Q383" s="610"/>
      <c r="R383" s="610"/>
      <c r="S383" s="610"/>
      <c r="T383" s="610"/>
      <c r="U383" s="610"/>
      <c r="V383" s="611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04"/>
      <c r="B384" s="604"/>
      <c r="C384" s="604"/>
      <c r="D384" s="604"/>
      <c r="E384" s="604"/>
      <c r="F384" s="604"/>
      <c r="G384" s="604"/>
      <c r="H384" s="604"/>
      <c r="I384" s="604"/>
      <c r="J384" s="604"/>
      <c r="K384" s="604"/>
      <c r="L384" s="604"/>
      <c r="M384" s="604"/>
      <c r="N384" s="604"/>
      <c r="O384" s="612"/>
      <c r="P384" s="609" t="s">
        <v>40</v>
      </c>
      <c r="Q384" s="610"/>
      <c r="R384" s="610"/>
      <c r="S384" s="610"/>
      <c r="T384" s="610"/>
      <c r="U384" s="610"/>
      <c r="V384" s="611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14" t="s">
        <v>183</v>
      </c>
      <c r="B385" s="614"/>
      <c r="C385" s="614"/>
      <c r="D385" s="614"/>
      <c r="E385" s="614"/>
      <c r="F385" s="614"/>
      <c r="G385" s="614"/>
      <c r="H385" s="614"/>
      <c r="I385" s="614"/>
      <c r="J385" s="614"/>
      <c r="K385" s="614"/>
      <c r="L385" s="614"/>
      <c r="M385" s="614"/>
      <c r="N385" s="614"/>
      <c r="O385" s="614"/>
      <c r="P385" s="614"/>
      <c r="Q385" s="614"/>
      <c r="R385" s="614"/>
      <c r="S385" s="614"/>
      <c r="T385" s="614"/>
      <c r="U385" s="614"/>
      <c r="V385" s="614"/>
      <c r="W385" s="614"/>
      <c r="X385" s="614"/>
      <c r="Y385" s="614"/>
      <c r="Z385" s="614"/>
      <c r="AA385" s="66"/>
      <c r="AB385" s="66"/>
      <c r="AC385" s="80"/>
    </row>
    <row r="386" spans="1:68" ht="27" customHeight="1" x14ac:dyDescent="0.25">
      <c r="A386" s="63" t="s">
        <v>604</v>
      </c>
      <c r="B386" s="63" t="s">
        <v>605</v>
      </c>
      <c r="C386" s="36">
        <v>4301060439</v>
      </c>
      <c r="D386" s="615">
        <v>4607091384673</v>
      </c>
      <c r="E386" s="61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116</v>
      </c>
      <c r="L386" s="37" t="s">
        <v>45</v>
      </c>
      <c r="M386" s="38" t="s">
        <v>119</v>
      </c>
      <c r="N386" s="38"/>
      <c r="O386" s="37">
        <v>30</v>
      </c>
      <c r="P386" s="6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17"/>
      <c r="R386" s="617"/>
      <c r="S386" s="617"/>
      <c r="T386" s="618"/>
      <c r="U386" s="39" t="s">
        <v>45</v>
      </c>
      <c r="V386" s="39" t="s">
        <v>45</v>
      </c>
      <c r="W386" s="40" t="s">
        <v>0</v>
      </c>
      <c r="X386" s="58">
        <v>216</v>
      </c>
      <c r="Y386" s="55">
        <f>IFERROR(IF(X386="",0,CEILING((X386/$H386),1)*$H386),"")</f>
        <v>216</v>
      </c>
      <c r="Z386" s="41">
        <f>IFERROR(IF(Y386=0,"",ROUNDUP(Y386/H386,0)*0.01898),"")</f>
        <v>0.45552000000000004</v>
      </c>
      <c r="AA386" s="68" t="s">
        <v>45</v>
      </c>
      <c r="AB386" s="69" t="s">
        <v>45</v>
      </c>
      <c r="AC386" s="452" t="s">
        <v>606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228.45599999999999</v>
      </c>
      <c r="BN386" s="78">
        <f>IFERROR(Y386*I386/H386,"0")</f>
        <v>228.45599999999999</v>
      </c>
      <c r="BO386" s="78">
        <f>IFERROR(1/J386*(X386/H386),"0")</f>
        <v>0.375</v>
      </c>
      <c r="BP386" s="78">
        <f>IFERROR(1/J386*(Y386/H386),"0")</f>
        <v>0.375</v>
      </c>
    </row>
    <row r="387" spans="1:68" x14ac:dyDescent="0.2">
      <c r="A387" s="604"/>
      <c r="B387" s="604"/>
      <c r="C387" s="604"/>
      <c r="D387" s="604"/>
      <c r="E387" s="604"/>
      <c r="F387" s="604"/>
      <c r="G387" s="604"/>
      <c r="H387" s="604"/>
      <c r="I387" s="604"/>
      <c r="J387" s="604"/>
      <c r="K387" s="604"/>
      <c r="L387" s="604"/>
      <c r="M387" s="604"/>
      <c r="N387" s="604"/>
      <c r="O387" s="612"/>
      <c r="P387" s="609" t="s">
        <v>40</v>
      </c>
      <c r="Q387" s="610"/>
      <c r="R387" s="610"/>
      <c r="S387" s="610"/>
      <c r="T387" s="610"/>
      <c r="U387" s="610"/>
      <c r="V387" s="611"/>
      <c r="W387" s="42" t="s">
        <v>39</v>
      </c>
      <c r="X387" s="43">
        <f>IFERROR(X386/H386,"0")</f>
        <v>24</v>
      </c>
      <c r="Y387" s="43">
        <f>IFERROR(Y386/H386,"0")</f>
        <v>24</v>
      </c>
      <c r="Z387" s="43">
        <f>IFERROR(IF(Z386="",0,Z386),"0")</f>
        <v>0.45552000000000004</v>
      </c>
      <c r="AA387" s="67"/>
      <c r="AB387" s="67"/>
      <c r="AC387" s="67"/>
    </row>
    <row r="388" spans="1:68" x14ac:dyDescent="0.2">
      <c r="A388" s="604"/>
      <c r="B388" s="604"/>
      <c r="C388" s="604"/>
      <c r="D388" s="604"/>
      <c r="E388" s="604"/>
      <c r="F388" s="604"/>
      <c r="G388" s="604"/>
      <c r="H388" s="604"/>
      <c r="I388" s="604"/>
      <c r="J388" s="604"/>
      <c r="K388" s="604"/>
      <c r="L388" s="604"/>
      <c r="M388" s="604"/>
      <c r="N388" s="604"/>
      <c r="O388" s="612"/>
      <c r="P388" s="609" t="s">
        <v>40</v>
      </c>
      <c r="Q388" s="610"/>
      <c r="R388" s="610"/>
      <c r="S388" s="610"/>
      <c r="T388" s="610"/>
      <c r="U388" s="610"/>
      <c r="V388" s="611"/>
      <c r="W388" s="42" t="s">
        <v>0</v>
      </c>
      <c r="X388" s="43">
        <f>IFERROR(SUM(X386:X386),"0")</f>
        <v>216</v>
      </c>
      <c r="Y388" s="43">
        <f>IFERROR(SUM(Y386:Y386),"0")</f>
        <v>216</v>
      </c>
      <c r="Z388" s="42"/>
      <c r="AA388" s="67"/>
      <c r="AB388" s="67"/>
      <c r="AC388" s="67"/>
    </row>
    <row r="389" spans="1:68" ht="16.5" customHeight="1" x14ac:dyDescent="0.25">
      <c r="A389" s="613" t="s">
        <v>607</v>
      </c>
      <c r="B389" s="613"/>
      <c r="C389" s="613"/>
      <c r="D389" s="613"/>
      <c r="E389" s="613"/>
      <c r="F389" s="613"/>
      <c r="G389" s="613"/>
      <c r="H389" s="613"/>
      <c r="I389" s="613"/>
      <c r="J389" s="613"/>
      <c r="K389" s="613"/>
      <c r="L389" s="613"/>
      <c r="M389" s="613"/>
      <c r="N389" s="613"/>
      <c r="O389" s="613"/>
      <c r="P389" s="613"/>
      <c r="Q389" s="613"/>
      <c r="R389" s="613"/>
      <c r="S389" s="613"/>
      <c r="T389" s="613"/>
      <c r="U389" s="613"/>
      <c r="V389" s="613"/>
      <c r="W389" s="613"/>
      <c r="X389" s="613"/>
      <c r="Y389" s="613"/>
      <c r="Z389" s="613"/>
      <c r="AA389" s="65"/>
      <c r="AB389" s="65"/>
      <c r="AC389" s="79"/>
    </row>
    <row r="390" spans="1:68" ht="14.25" customHeight="1" x14ac:dyDescent="0.25">
      <c r="A390" s="614" t="s">
        <v>111</v>
      </c>
      <c r="B390" s="614"/>
      <c r="C390" s="614"/>
      <c r="D390" s="614"/>
      <c r="E390" s="614"/>
      <c r="F390" s="614"/>
      <c r="G390" s="614"/>
      <c r="H390" s="614"/>
      <c r="I390" s="614"/>
      <c r="J390" s="614"/>
      <c r="K390" s="614"/>
      <c r="L390" s="614"/>
      <c r="M390" s="614"/>
      <c r="N390" s="614"/>
      <c r="O390" s="614"/>
      <c r="P390" s="614"/>
      <c r="Q390" s="614"/>
      <c r="R390" s="614"/>
      <c r="S390" s="614"/>
      <c r="T390" s="614"/>
      <c r="U390" s="614"/>
      <c r="V390" s="614"/>
      <c r="W390" s="614"/>
      <c r="X390" s="614"/>
      <c r="Y390" s="614"/>
      <c r="Z390" s="614"/>
      <c r="AA390" s="66"/>
      <c r="AB390" s="66"/>
      <c r="AC390" s="80"/>
    </row>
    <row r="391" spans="1:68" ht="37.5" customHeight="1" x14ac:dyDescent="0.25">
      <c r="A391" s="63" t="s">
        <v>608</v>
      </c>
      <c r="B391" s="63" t="s">
        <v>609</v>
      </c>
      <c r="C391" s="36">
        <v>4301011873</v>
      </c>
      <c r="D391" s="615">
        <v>4680115881907</v>
      </c>
      <c r="E391" s="615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116</v>
      </c>
      <c r="L391" s="37" t="s">
        <v>45</v>
      </c>
      <c r="M391" s="38" t="s">
        <v>81</v>
      </c>
      <c r="N391" s="38"/>
      <c r="O391" s="37">
        <v>60</v>
      </c>
      <c r="P391" s="6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17"/>
      <c r="R391" s="617"/>
      <c r="S391" s="617"/>
      <c r="T391" s="61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610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611</v>
      </c>
      <c r="B392" s="63" t="s">
        <v>612</v>
      </c>
      <c r="C392" s="36">
        <v>4301011874</v>
      </c>
      <c r="D392" s="615">
        <v>4680115884892</v>
      </c>
      <c r="E392" s="61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116</v>
      </c>
      <c r="L392" s="37" t="s">
        <v>45</v>
      </c>
      <c r="M392" s="38" t="s">
        <v>81</v>
      </c>
      <c r="N392" s="38"/>
      <c r="O392" s="37">
        <v>60</v>
      </c>
      <c r="P392" s="6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17"/>
      <c r="R392" s="617"/>
      <c r="S392" s="617"/>
      <c r="T392" s="618"/>
      <c r="U392" s="39" t="s">
        <v>45</v>
      </c>
      <c r="V392" s="39" t="s">
        <v>45</v>
      </c>
      <c r="W392" s="40" t="s">
        <v>0</v>
      </c>
      <c r="X392" s="58">
        <v>777.6</v>
      </c>
      <c r="Y392" s="55">
        <f>IFERROR(IF(X392="",0,CEILING((X392/$H392),1)*$H392),"")</f>
        <v>777.6</v>
      </c>
      <c r="Z392" s="41">
        <f>IFERROR(IF(Y392=0,"",ROUNDUP(Y392/H392,0)*0.01898),"")</f>
        <v>1.36656</v>
      </c>
      <c r="AA392" s="68" t="s">
        <v>45</v>
      </c>
      <c r="AB392" s="69" t="s">
        <v>45</v>
      </c>
      <c r="AC392" s="456" t="s">
        <v>613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808.91999999999985</v>
      </c>
      <c r="BN392" s="78">
        <f>IFERROR(Y392*I392/H392,"0")</f>
        <v>808.91999999999985</v>
      </c>
      <c r="BO392" s="78">
        <f>IFERROR(1/J392*(X392/H392),"0")</f>
        <v>1.125</v>
      </c>
      <c r="BP392" s="78">
        <f>IFERROR(1/J392*(Y392/H392),"0")</f>
        <v>1.125</v>
      </c>
    </row>
    <row r="393" spans="1:68" ht="37.5" customHeight="1" x14ac:dyDescent="0.25">
      <c r="A393" s="63" t="s">
        <v>614</v>
      </c>
      <c r="B393" s="63" t="s">
        <v>615</v>
      </c>
      <c r="C393" s="36">
        <v>4301011875</v>
      </c>
      <c r="D393" s="615">
        <v>4680115884885</v>
      </c>
      <c r="E393" s="615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116</v>
      </c>
      <c r="L393" s="37" t="s">
        <v>45</v>
      </c>
      <c r="M393" s="38" t="s">
        <v>81</v>
      </c>
      <c r="N393" s="38"/>
      <c r="O393" s="37">
        <v>60</v>
      </c>
      <c r="P393" s="6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17"/>
      <c r="R393" s="617"/>
      <c r="S393" s="617"/>
      <c r="T393" s="61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4301011871</v>
      </c>
      <c r="D394" s="615">
        <v>4680115884908</v>
      </c>
      <c r="E394" s="615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60</v>
      </c>
      <c r="P394" s="6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17"/>
      <c r="R394" s="617"/>
      <c r="S394" s="617"/>
      <c r="T394" s="61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04"/>
      <c r="B395" s="604"/>
      <c r="C395" s="604"/>
      <c r="D395" s="604"/>
      <c r="E395" s="604"/>
      <c r="F395" s="604"/>
      <c r="G395" s="604"/>
      <c r="H395" s="604"/>
      <c r="I395" s="604"/>
      <c r="J395" s="604"/>
      <c r="K395" s="604"/>
      <c r="L395" s="604"/>
      <c r="M395" s="604"/>
      <c r="N395" s="604"/>
      <c r="O395" s="612"/>
      <c r="P395" s="609" t="s">
        <v>40</v>
      </c>
      <c r="Q395" s="610"/>
      <c r="R395" s="610"/>
      <c r="S395" s="610"/>
      <c r="T395" s="610"/>
      <c r="U395" s="610"/>
      <c r="V395" s="611"/>
      <c r="W395" s="42" t="s">
        <v>39</v>
      </c>
      <c r="X395" s="43">
        <f>IFERROR(X391/H391,"0")+IFERROR(X392/H392,"0")+IFERROR(X393/H393,"0")+IFERROR(X394/H394,"0")</f>
        <v>72</v>
      </c>
      <c r="Y395" s="43">
        <f>IFERROR(Y391/H391,"0")+IFERROR(Y392/H392,"0")+IFERROR(Y393/H393,"0")+IFERROR(Y394/H394,"0")</f>
        <v>72</v>
      </c>
      <c r="Z395" s="43">
        <f>IFERROR(IF(Z391="",0,Z391),"0")+IFERROR(IF(Z392="",0,Z392),"0")+IFERROR(IF(Z393="",0,Z393),"0")+IFERROR(IF(Z394="",0,Z394),"0")</f>
        <v>1.36656</v>
      </c>
      <c r="AA395" s="67"/>
      <c r="AB395" s="67"/>
      <c r="AC395" s="67"/>
    </row>
    <row r="396" spans="1:68" x14ac:dyDescent="0.2">
      <c r="A396" s="604"/>
      <c r="B396" s="604"/>
      <c r="C396" s="604"/>
      <c r="D396" s="604"/>
      <c r="E396" s="604"/>
      <c r="F396" s="604"/>
      <c r="G396" s="604"/>
      <c r="H396" s="604"/>
      <c r="I396" s="604"/>
      <c r="J396" s="604"/>
      <c r="K396" s="604"/>
      <c r="L396" s="604"/>
      <c r="M396" s="604"/>
      <c r="N396" s="604"/>
      <c r="O396" s="612"/>
      <c r="P396" s="609" t="s">
        <v>40</v>
      </c>
      <c r="Q396" s="610"/>
      <c r="R396" s="610"/>
      <c r="S396" s="610"/>
      <c r="T396" s="610"/>
      <c r="U396" s="610"/>
      <c r="V396" s="611"/>
      <c r="W396" s="42" t="s">
        <v>0</v>
      </c>
      <c r="X396" s="43">
        <f>IFERROR(SUM(X391:X394),"0")</f>
        <v>777.6</v>
      </c>
      <c r="Y396" s="43">
        <f>IFERROR(SUM(Y391:Y394),"0")</f>
        <v>777.6</v>
      </c>
      <c r="Z396" s="42"/>
      <c r="AA396" s="67"/>
      <c r="AB396" s="67"/>
      <c r="AC396" s="67"/>
    </row>
    <row r="397" spans="1:68" ht="14.25" customHeight="1" x14ac:dyDescent="0.25">
      <c r="A397" s="614" t="s">
        <v>76</v>
      </c>
      <c r="B397" s="614"/>
      <c r="C397" s="614"/>
      <c r="D397" s="614"/>
      <c r="E397" s="614"/>
      <c r="F397" s="614"/>
      <c r="G397" s="614"/>
      <c r="H397" s="614"/>
      <c r="I397" s="614"/>
      <c r="J397" s="614"/>
      <c r="K397" s="614"/>
      <c r="L397" s="614"/>
      <c r="M397" s="614"/>
      <c r="N397" s="614"/>
      <c r="O397" s="614"/>
      <c r="P397" s="614"/>
      <c r="Q397" s="614"/>
      <c r="R397" s="614"/>
      <c r="S397" s="614"/>
      <c r="T397" s="614"/>
      <c r="U397" s="614"/>
      <c r="V397" s="614"/>
      <c r="W397" s="614"/>
      <c r="X397" s="614"/>
      <c r="Y397" s="614"/>
      <c r="Z397" s="614"/>
      <c r="AA397" s="66"/>
      <c r="AB397" s="66"/>
      <c r="AC397" s="80"/>
    </row>
    <row r="398" spans="1:68" ht="27" customHeight="1" x14ac:dyDescent="0.25">
      <c r="A398" s="63" t="s">
        <v>618</v>
      </c>
      <c r="B398" s="63" t="s">
        <v>619</v>
      </c>
      <c r="C398" s="36">
        <v>4301031303</v>
      </c>
      <c r="D398" s="615">
        <v>4607091384802</v>
      </c>
      <c r="E398" s="615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35</v>
      </c>
      <c r="P398" s="6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17"/>
      <c r="R398" s="617"/>
      <c r="S398" s="617"/>
      <c r="T398" s="61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04"/>
      <c r="B399" s="604"/>
      <c r="C399" s="604"/>
      <c r="D399" s="604"/>
      <c r="E399" s="604"/>
      <c r="F399" s="604"/>
      <c r="G399" s="604"/>
      <c r="H399" s="604"/>
      <c r="I399" s="604"/>
      <c r="J399" s="604"/>
      <c r="K399" s="604"/>
      <c r="L399" s="604"/>
      <c r="M399" s="604"/>
      <c r="N399" s="604"/>
      <c r="O399" s="612"/>
      <c r="P399" s="609" t="s">
        <v>40</v>
      </c>
      <c r="Q399" s="610"/>
      <c r="R399" s="610"/>
      <c r="S399" s="610"/>
      <c r="T399" s="610"/>
      <c r="U399" s="610"/>
      <c r="V399" s="611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04"/>
      <c r="B400" s="604"/>
      <c r="C400" s="604"/>
      <c r="D400" s="604"/>
      <c r="E400" s="604"/>
      <c r="F400" s="604"/>
      <c r="G400" s="604"/>
      <c r="H400" s="604"/>
      <c r="I400" s="604"/>
      <c r="J400" s="604"/>
      <c r="K400" s="604"/>
      <c r="L400" s="604"/>
      <c r="M400" s="604"/>
      <c r="N400" s="604"/>
      <c r="O400" s="612"/>
      <c r="P400" s="609" t="s">
        <v>40</v>
      </c>
      <c r="Q400" s="610"/>
      <c r="R400" s="610"/>
      <c r="S400" s="610"/>
      <c r="T400" s="610"/>
      <c r="U400" s="610"/>
      <c r="V400" s="611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14" t="s">
        <v>83</v>
      </c>
      <c r="B401" s="614"/>
      <c r="C401" s="614"/>
      <c r="D401" s="614"/>
      <c r="E401" s="614"/>
      <c r="F401" s="614"/>
      <c r="G401" s="614"/>
      <c r="H401" s="614"/>
      <c r="I401" s="614"/>
      <c r="J401" s="614"/>
      <c r="K401" s="614"/>
      <c r="L401" s="614"/>
      <c r="M401" s="614"/>
      <c r="N401" s="614"/>
      <c r="O401" s="614"/>
      <c r="P401" s="614"/>
      <c r="Q401" s="614"/>
      <c r="R401" s="614"/>
      <c r="S401" s="614"/>
      <c r="T401" s="614"/>
      <c r="U401" s="614"/>
      <c r="V401" s="614"/>
      <c r="W401" s="614"/>
      <c r="X401" s="614"/>
      <c r="Y401" s="614"/>
      <c r="Z401" s="614"/>
      <c r="AA401" s="66"/>
      <c r="AB401" s="66"/>
      <c r="AC401" s="80"/>
    </row>
    <row r="402" spans="1:68" ht="27" customHeight="1" x14ac:dyDescent="0.25">
      <c r="A402" s="63" t="s">
        <v>621</v>
      </c>
      <c r="B402" s="63" t="s">
        <v>622</v>
      </c>
      <c r="C402" s="36">
        <v>4301051899</v>
      </c>
      <c r="D402" s="615">
        <v>4607091384246</v>
      </c>
      <c r="E402" s="615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116</v>
      </c>
      <c r="L402" s="37" t="s">
        <v>45</v>
      </c>
      <c r="M402" s="38" t="s">
        <v>119</v>
      </c>
      <c r="N402" s="38"/>
      <c r="O402" s="37">
        <v>40</v>
      </c>
      <c r="P402" s="68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17"/>
      <c r="R402" s="617"/>
      <c r="S402" s="617"/>
      <c r="T402" s="618"/>
      <c r="U402" s="39" t="s">
        <v>45</v>
      </c>
      <c r="V402" s="39" t="s">
        <v>45</v>
      </c>
      <c r="W402" s="40" t="s">
        <v>0</v>
      </c>
      <c r="X402" s="58">
        <v>576</v>
      </c>
      <c r="Y402" s="55">
        <f>IFERROR(IF(X402="",0,CEILING((X402/$H402),1)*$H402),"")</f>
        <v>576</v>
      </c>
      <c r="Z402" s="41">
        <f>IFERROR(IF(Y402=0,"",ROUNDUP(Y402/H402,0)*0.01898),"")</f>
        <v>1.21472</v>
      </c>
      <c r="AA402" s="68" t="s">
        <v>45</v>
      </c>
      <c r="AB402" s="69" t="s">
        <v>45</v>
      </c>
      <c r="AC402" s="464" t="s">
        <v>623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609.21600000000001</v>
      </c>
      <c r="BN402" s="78">
        <f>IFERROR(Y402*I402/H402,"0")</f>
        <v>609.21600000000001</v>
      </c>
      <c r="BO402" s="78">
        <f>IFERROR(1/J402*(X402/H402),"0")</f>
        <v>1</v>
      </c>
      <c r="BP402" s="78">
        <f>IFERROR(1/J402*(Y402/H402),"0")</f>
        <v>1</v>
      </c>
    </row>
    <row r="403" spans="1:68" ht="37.5" customHeight="1" x14ac:dyDescent="0.25">
      <c r="A403" s="63" t="s">
        <v>624</v>
      </c>
      <c r="B403" s="63" t="s">
        <v>625</v>
      </c>
      <c r="C403" s="36">
        <v>4301051901</v>
      </c>
      <c r="D403" s="615">
        <v>4680115881976</v>
      </c>
      <c r="E403" s="615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116</v>
      </c>
      <c r="L403" s="37" t="s">
        <v>45</v>
      </c>
      <c r="M403" s="38" t="s">
        <v>119</v>
      </c>
      <c r="N403" s="38"/>
      <c r="O403" s="37">
        <v>40</v>
      </c>
      <c r="P403" s="68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17"/>
      <c r="R403" s="617"/>
      <c r="S403" s="617"/>
      <c r="T403" s="61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626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627</v>
      </c>
      <c r="B404" s="63" t="s">
        <v>628</v>
      </c>
      <c r="C404" s="36">
        <v>4301051660</v>
      </c>
      <c r="D404" s="615">
        <v>4607091384253</v>
      </c>
      <c r="E404" s="615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87</v>
      </c>
      <c r="L404" s="37" t="s">
        <v>45</v>
      </c>
      <c r="M404" s="38" t="s">
        <v>119</v>
      </c>
      <c r="N404" s="38"/>
      <c r="O404" s="37">
        <v>40</v>
      </c>
      <c r="P404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17"/>
      <c r="R404" s="617"/>
      <c r="S404" s="617"/>
      <c r="T404" s="618"/>
      <c r="U404" s="39" t="s">
        <v>45</v>
      </c>
      <c r="V404" s="39" t="s">
        <v>45</v>
      </c>
      <c r="W404" s="40" t="s">
        <v>0</v>
      </c>
      <c r="X404" s="58">
        <v>86.4</v>
      </c>
      <c r="Y404" s="55">
        <f>IFERROR(IF(X404="",0,CEILING((X404/$H404),1)*$H404),"")</f>
        <v>86.399999999999991</v>
      </c>
      <c r="Z404" s="41">
        <f>IFERROR(IF(Y404=0,"",ROUNDUP(Y404/H404,0)*0.00651),"")</f>
        <v>0.23436000000000001</v>
      </c>
      <c r="AA404" s="68" t="s">
        <v>45</v>
      </c>
      <c r="AB404" s="69" t="s">
        <v>45</v>
      </c>
      <c r="AC404" s="468" t="s">
        <v>623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95.904000000000011</v>
      </c>
      <c r="BN404" s="78">
        <f>IFERROR(Y404*I404/H404,"0")</f>
        <v>95.904000000000011</v>
      </c>
      <c r="BO404" s="78">
        <f>IFERROR(1/J404*(X404/H404),"0")</f>
        <v>0.19780219780219785</v>
      </c>
      <c r="BP404" s="78">
        <f>IFERROR(1/J404*(Y404/H404),"0")</f>
        <v>0.19780219780219782</v>
      </c>
    </row>
    <row r="405" spans="1:68" x14ac:dyDescent="0.2">
      <c r="A405" s="604"/>
      <c r="B405" s="604"/>
      <c r="C405" s="604"/>
      <c r="D405" s="604"/>
      <c r="E405" s="604"/>
      <c r="F405" s="604"/>
      <c r="G405" s="604"/>
      <c r="H405" s="604"/>
      <c r="I405" s="604"/>
      <c r="J405" s="604"/>
      <c r="K405" s="604"/>
      <c r="L405" s="604"/>
      <c r="M405" s="604"/>
      <c r="N405" s="604"/>
      <c r="O405" s="612"/>
      <c r="P405" s="609" t="s">
        <v>40</v>
      </c>
      <c r="Q405" s="610"/>
      <c r="R405" s="610"/>
      <c r="S405" s="610"/>
      <c r="T405" s="610"/>
      <c r="U405" s="610"/>
      <c r="V405" s="611"/>
      <c r="W405" s="42" t="s">
        <v>39</v>
      </c>
      <c r="X405" s="43">
        <f>IFERROR(X402/H402,"0")+IFERROR(X403/H403,"0")+IFERROR(X404/H404,"0")</f>
        <v>100</v>
      </c>
      <c r="Y405" s="43">
        <f>IFERROR(Y402/H402,"0")+IFERROR(Y403/H403,"0")+IFERROR(Y404/H404,"0")</f>
        <v>100</v>
      </c>
      <c r="Z405" s="43">
        <f>IFERROR(IF(Z402="",0,Z402),"0")+IFERROR(IF(Z403="",0,Z403),"0")+IFERROR(IF(Z404="",0,Z404),"0")</f>
        <v>1.4490799999999999</v>
      </c>
      <c r="AA405" s="67"/>
      <c r="AB405" s="67"/>
      <c r="AC405" s="67"/>
    </row>
    <row r="406" spans="1:68" x14ac:dyDescent="0.2">
      <c r="A406" s="604"/>
      <c r="B406" s="604"/>
      <c r="C406" s="604"/>
      <c r="D406" s="604"/>
      <c r="E406" s="604"/>
      <c r="F406" s="604"/>
      <c r="G406" s="604"/>
      <c r="H406" s="604"/>
      <c r="I406" s="604"/>
      <c r="J406" s="604"/>
      <c r="K406" s="604"/>
      <c r="L406" s="604"/>
      <c r="M406" s="604"/>
      <c r="N406" s="604"/>
      <c r="O406" s="612"/>
      <c r="P406" s="609" t="s">
        <v>40</v>
      </c>
      <c r="Q406" s="610"/>
      <c r="R406" s="610"/>
      <c r="S406" s="610"/>
      <c r="T406" s="610"/>
      <c r="U406" s="610"/>
      <c r="V406" s="611"/>
      <c r="W406" s="42" t="s">
        <v>0</v>
      </c>
      <c r="X406" s="43">
        <f>IFERROR(SUM(X402:X404),"0")</f>
        <v>662.4</v>
      </c>
      <c r="Y406" s="43">
        <f>IFERROR(SUM(Y402:Y404),"0")</f>
        <v>662.4</v>
      </c>
      <c r="Z406" s="42"/>
      <c r="AA406" s="67"/>
      <c r="AB406" s="67"/>
      <c r="AC406" s="67"/>
    </row>
    <row r="407" spans="1:68" ht="14.25" customHeight="1" x14ac:dyDescent="0.25">
      <c r="A407" s="614" t="s">
        <v>183</v>
      </c>
      <c r="B407" s="614"/>
      <c r="C407" s="614"/>
      <c r="D407" s="614"/>
      <c r="E407" s="614"/>
      <c r="F407" s="614"/>
      <c r="G407" s="614"/>
      <c r="H407" s="614"/>
      <c r="I407" s="614"/>
      <c r="J407" s="614"/>
      <c r="K407" s="614"/>
      <c r="L407" s="614"/>
      <c r="M407" s="614"/>
      <c r="N407" s="614"/>
      <c r="O407" s="614"/>
      <c r="P407" s="614"/>
      <c r="Q407" s="614"/>
      <c r="R407" s="614"/>
      <c r="S407" s="614"/>
      <c r="T407" s="614"/>
      <c r="U407" s="614"/>
      <c r="V407" s="614"/>
      <c r="W407" s="614"/>
      <c r="X407" s="614"/>
      <c r="Y407" s="614"/>
      <c r="Z407" s="614"/>
      <c r="AA407" s="66"/>
      <c r="AB407" s="66"/>
      <c r="AC407" s="80"/>
    </row>
    <row r="408" spans="1:68" ht="27" customHeight="1" x14ac:dyDescent="0.25">
      <c r="A408" s="63" t="s">
        <v>629</v>
      </c>
      <c r="B408" s="63" t="s">
        <v>630</v>
      </c>
      <c r="C408" s="36">
        <v>4301060441</v>
      </c>
      <c r="D408" s="615">
        <v>4607091389357</v>
      </c>
      <c r="E408" s="615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116</v>
      </c>
      <c r="L408" s="37" t="s">
        <v>45</v>
      </c>
      <c r="M408" s="38" t="s">
        <v>119</v>
      </c>
      <c r="N408" s="38"/>
      <c r="O408" s="37">
        <v>40</v>
      </c>
      <c r="P408" s="6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17"/>
      <c r="R408" s="617"/>
      <c r="S408" s="617"/>
      <c r="T408" s="61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631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04"/>
      <c r="B409" s="604"/>
      <c r="C409" s="604"/>
      <c r="D409" s="604"/>
      <c r="E409" s="604"/>
      <c r="F409" s="604"/>
      <c r="G409" s="604"/>
      <c r="H409" s="604"/>
      <c r="I409" s="604"/>
      <c r="J409" s="604"/>
      <c r="K409" s="604"/>
      <c r="L409" s="604"/>
      <c r="M409" s="604"/>
      <c r="N409" s="604"/>
      <c r="O409" s="612"/>
      <c r="P409" s="609" t="s">
        <v>40</v>
      </c>
      <c r="Q409" s="610"/>
      <c r="R409" s="610"/>
      <c r="S409" s="610"/>
      <c r="T409" s="610"/>
      <c r="U409" s="610"/>
      <c r="V409" s="61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04"/>
      <c r="B410" s="604"/>
      <c r="C410" s="604"/>
      <c r="D410" s="604"/>
      <c r="E410" s="604"/>
      <c r="F410" s="604"/>
      <c r="G410" s="604"/>
      <c r="H410" s="604"/>
      <c r="I410" s="604"/>
      <c r="J410" s="604"/>
      <c r="K410" s="604"/>
      <c r="L410" s="604"/>
      <c r="M410" s="604"/>
      <c r="N410" s="604"/>
      <c r="O410" s="612"/>
      <c r="P410" s="609" t="s">
        <v>40</v>
      </c>
      <c r="Q410" s="610"/>
      <c r="R410" s="610"/>
      <c r="S410" s="610"/>
      <c r="T410" s="610"/>
      <c r="U410" s="610"/>
      <c r="V410" s="61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31" t="s">
        <v>632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54"/>
      <c r="AB411" s="54"/>
      <c r="AC411" s="54"/>
    </row>
    <row r="412" spans="1:68" ht="16.5" customHeight="1" x14ac:dyDescent="0.25">
      <c r="A412" s="613" t="s">
        <v>633</v>
      </c>
      <c r="B412" s="613"/>
      <c r="C412" s="613"/>
      <c r="D412" s="613"/>
      <c r="E412" s="613"/>
      <c r="F412" s="613"/>
      <c r="G412" s="613"/>
      <c r="H412" s="613"/>
      <c r="I412" s="613"/>
      <c r="J412" s="613"/>
      <c r="K412" s="613"/>
      <c r="L412" s="613"/>
      <c r="M412" s="613"/>
      <c r="N412" s="613"/>
      <c r="O412" s="613"/>
      <c r="P412" s="613"/>
      <c r="Q412" s="613"/>
      <c r="R412" s="613"/>
      <c r="S412" s="613"/>
      <c r="T412" s="613"/>
      <c r="U412" s="613"/>
      <c r="V412" s="613"/>
      <c r="W412" s="613"/>
      <c r="X412" s="613"/>
      <c r="Y412" s="613"/>
      <c r="Z412" s="613"/>
      <c r="AA412" s="65"/>
      <c r="AB412" s="65"/>
      <c r="AC412" s="79"/>
    </row>
    <row r="413" spans="1:68" ht="14.25" customHeight="1" x14ac:dyDescent="0.25">
      <c r="A413" s="614" t="s">
        <v>76</v>
      </c>
      <c r="B413" s="614"/>
      <c r="C413" s="614"/>
      <c r="D413" s="614"/>
      <c r="E413" s="614"/>
      <c r="F413" s="614"/>
      <c r="G413" s="614"/>
      <c r="H413" s="614"/>
      <c r="I413" s="614"/>
      <c r="J413" s="614"/>
      <c r="K413" s="614"/>
      <c r="L413" s="614"/>
      <c r="M413" s="614"/>
      <c r="N413" s="614"/>
      <c r="O413" s="614"/>
      <c r="P413" s="614"/>
      <c r="Q413" s="614"/>
      <c r="R413" s="614"/>
      <c r="S413" s="614"/>
      <c r="T413" s="614"/>
      <c r="U413" s="614"/>
      <c r="V413" s="614"/>
      <c r="W413" s="614"/>
      <c r="X413" s="614"/>
      <c r="Y413" s="614"/>
      <c r="Z413" s="614"/>
      <c r="AA413" s="66"/>
      <c r="AB413" s="66"/>
      <c r="AC413" s="80"/>
    </row>
    <row r="414" spans="1:68" ht="27" customHeight="1" x14ac:dyDescent="0.25">
      <c r="A414" s="63" t="s">
        <v>634</v>
      </c>
      <c r="B414" s="63" t="s">
        <v>635</v>
      </c>
      <c r="C414" s="36">
        <v>4301031405</v>
      </c>
      <c r="D414" s="615">
        <v>4680115886100</v>
      </c>
      <c r="E414" s="615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120</v>
      </c>
      <c r="L414" s="37" t="s">
        <v>45</v>
      </c>
      <c r="M414" s="38" t="s">
        <v>81</v>
      </c>
      <c r="N414" s="38"/>
      <c r="O414" s="37">
        <v>50</v>
      </c>
      <c r="P414" s="6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17"/>
      <c r="R414" s="617"/>
      <c r="S414" s="617"/>
      <c r="T414" s="618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636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637</v>
      </c>
      <c r="B415" s="63" t="s">
        <v>638</v>
      </c>
      <c r="C415" s="36">
        <v>4301031382</v>
      </c>
      <c r="D415" s="615">
        <v>4680115886117</v>
      </c>
      <c r="E415" s="615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120</v>
      </c>
      <c r="L415" s="37" t="s">
        <v>45</v>
      </c>
      <c r="M415" s="38" t="s">
        <v>81</v>
      </c>
      <c r="N415" s="38"/>
      <c r="O415" s="37">
        <v>50</v>
      </c>
      <c r="P415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17"/>
      <c r="R415" s="617"/>
      <c r="S415" s="617"/>
      <c r="T415" s="618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639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637</v>
      </c>
      <c r="B416" s="63" t="s">
        <v>640</v>
      </c>
      <c r="C416" s="36">
        <v>4301031406</v>
      </c>
      <c r="D416" s="615">
        <v>4680115886117</v>
      </c>
      <c r="E416" s="615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120</v>
      </c>
      <c r="L416" s="37" t="s">
        <v>45</v>
      </c>
      <c r="M416" s="38" t="s">
        <v>81</v>
      </c>
      <c r="N416" s="38"/>
      <c r="O416" s="37">
        <v>50</v>
      </c>
      <c r="P416" s="6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17"/>
      <c r="R416" s="617"/>
      <c r="S416" s="617"/>
      <c r="T416" s="618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639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641</v>
      </c>
      <c r="B417" s="63" t="s">
        <v>642</v>
      </c>
      <c r="C417" s="36">
        <v>4301031402</v>
      </c>
      <c r="D417" s="615">
        <v>4680115886124</v>
      </c>
      <c r="E417" s="61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120</v>
      </c>
      <c r="L417" s="37" t="s">
        <v>45</v>
      </c>
      <c r="M417" s="38" t="s">
        <v>81</v>
      </c>
      <c r="N417" s="38"/>
      <c r="O417" s="37">
        <v>50</v>
      </c>
      <c r="P417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17"/>
      <c r="R417" s="617"/>
      <c r="S417" s="617"/>
      <c r="T417" s="61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643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644</v>
      </c>
      <c r="B418" s="63" t="s">
        <v>645</v>
      </c>
      <c r="C418" s="36">
        <v>4301031366</v>
      </c>
      <c r="D418" s="615">
        <v>4680115883147</v>
      </c>
      <c r="E418" s="615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82</v>
      </c>
      <c r="L418" s="37" t="s">
        <v>45</v>
      </c>
      <c r="M418" s="38" t="s">
        <v>81</v>
      </c>
      <c r="N418" s="38"/>
      <c r="O418" s="37">
        <v>50</v>
      </c>
      <c r="P418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17"/>
      <c r="R418" s="617"/>
      <c r="S418" s="617"/>
      <c r="T418" s="61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636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646</v>
      </c>
      <c r="B419" s="63" t="s">
        <v>647</v>
      </c>
      <c r="C419" s="36">
        <v>4301031362</v>
      </c>
      <c r="D419" s="615">
        <v>4607091384338</v>
      </c>
      <c r="E419" s="615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82</v>
      </c>
      <c r="L419" s="37" t="s">
        <v>45</v>
      </c>
      <c r="M419" s="38" t="s">
        <v>81</v>
      </c>
      <c r="N419" s="38"/>
      <c r="O419" s="37">
        <v>50</v>
      </c>
      <c r="P419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17"/>
      <c r="R419" s="617"/>
      <c r="S419" s="617"/>
      <c r="T419" s="61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636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648</v>
      </c>
      <c r="B420" s="63" t="s">
        <v>649</v>
      </c>
      <c r="C420" s="36">
        <v>4301031361</v>
      </c>
      <c r="D420" s="615">
        <v>4607091389524</v>
      </c>
      <c r="E420" s="61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82</v>
      </c>
      <c r="L420" s="37" t="s">
        <v>45</v>
      </c>
      <c r="M420" s="38" t="s">
        <v>81</v>
      </c>
      <c r="N420" s="38"/>
      <c r="O420" s="37">
        <v>50</v>
      </c>
      <c r="P420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17"/>
      <c r="R420" s="617"/>
      <c r="S420" s="617"/>
      <c r="T420" s="61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650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651</v>
      </c>
      <c r="B421" s="63" t="s">
        <v>652</v>
      </c>
      <c r="C421" s="36">
        <v>4301031364</v>
      </c>
      <c r="D421" s="615">
        <v>4680115883161</v>
      </c>
      <c r="E421" s="61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67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17"/>
      <c r="R421" s="617"/>
      <c r="S421" s="617"/>
      <c r="T421" s="61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653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654</v>
      </c>
      <c r="B422" s="63" t="s">
        <v>655</v>
      </c>
      <c r="C422" s="36">
        <v>4301031358</v>
      </c>
      <c r="D422" s="615">
        <v>4607091389531</v>
      </c>
      <c r="E422" s="61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6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17"/>
      <c r="R422" s="617"/>
      <c r="S422" s="617"/>
      <c r="T422" s="61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656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657</v>
      </c>
      <c r="B423" s="63" t="s">
        <v>658</v>
      </c>
      <c r="C423" s="36">
        <v>4301031360</v>
      </c>
      <c r="D423" s="615">
        <v>4607091384345</v>
      </c>
      <c r="E423" s="61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17"/>
      <c r="R423" s="617"/>
      <c r="S423" s="617"/>
      <c r="T423" s="61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04"/>
      <c r="B424" s="604"/>
      <c r="C424" s="604"/>
      <c r="D424" s="604"/>
      <c r="E424" s="604"/>
      <c r="F424" s="604"/>
      <c r="G424" s="604"/>
      <c r="H424" s="604"/>
      <c r="I424" s="604"/>
      <c r="J424" s="604"/>
      <c r="K424" s="604"/>
      <c r="L424" s="604"/>
      <c r="M424" s="604"/>
      <c r="N424" s="604"/>
      <c r="O424" s="612"/>
      <c r="P424" s="609" t="s">
        <v>40</v>
      </c>
      <c r="Q424" s="610"/>
      <c r="R424" s="610"/>
      <c r="S424" s="610"/>
      <c r="T424" s="610"/>
      <c r="U424" s="610"/>
      <c r="V424" s="611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04"/>
      <c r="B425" s="604"/>
      <c r="C425" s="604"/>
      <c r="D425" s="604"/>
      <c r="E425" s="604"/>
      <c r="F425" s="604"/>
      <c r="G425" s="604"/>
      <c r="H425" s="604"/>
      <c r="I425" s="604"/>
      <c r="J425" s="604"/>
      <c r="K425" s="604"/>
      <c r="L425" s="604"/>
      <c r="M425" s="604"/>
      <c r="N425" s="604"/>
      <c r="O425" s="612"/>
      <c r="P425" s="609" t="s">
        <v>40</v>
      </c>
      <c r="Q425" s="610"/>
      <c r="R425" s="610"/>
      <c r="S425" s="610"/>
      <c r="T425" s="610"/>
      <c r="U425" s="610"/>
      <c r="V425" s="611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14" t="s">
        <v>83</v>
      </c>
      <c r="B426" s="614"/>
      <c r="C426" s="614"/>
      <c r="D426" s="614"/>
      <c r="E426" s="614"/>
      <c r="F426" s="614"/>
      <c r="G426" s="614"/>
      <c r="H426" s="614"/>
      <c r="I426" s="614"/>
      <c r="J426" s="614"/>
      <c r="K426" s="614"/>
      <c r="L426" s="614"/>
      <c r="M426" s="614"/>
      <c r="N426" s="614"/>
      <c r="O426" s="614"/>
      <c r="P426" s="614"/>
      <c r="Q426" s="614"/>
      <c r="R426" s="614"/>
      <c r="S426" s="614"/>
      <c r="T426" s="614"/>
      <c r="U426" s="614"/>
      <c r="V426" s="614"/>
      <c r="W426" s="614"/>
      <c r="X426" s="614"/>
      <c r="Y426" s="614"/>
      <c r="Z426" s="614"/>
      <c r="AA426" s="66"/>
      <c r="AB426" s="66"/>
      <c r="AC426" s="80"/>
    </row>
    <row r="427" spans="1:68" ht="27" customHeight="1" x14ac:dyDescent="0.25">
      <c r="A427" s="63" t="s">
        <v>659</v>
      </c>
      <c r="B427" s="63" t="s">
        <v>660</v>
      </c>
      <c r="C427" s="36">
        <v>4301051284</v>
      </c>
      <c r="D427" s="615">
        <v>4607091384352</v>
      </c>
      <c r="E427" s="615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120</v>
      </c>
      <c r="L427" s="37" t="s">
        <v>45</v>
      </c>
      <c r="M427" s="38" t="s">
        <v>119</v>
      </c>
      <c r="N427" s="38"/>
      <c r="O427" s="37">
        <v>45</v>
      </c>
      <c r="P427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17"/>
      <c r="R427" s="617"/>
      <c r="S427" s="617"/>
      <c r="T427" s="61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661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662</v>
      </c>
      <c r="B428" s="63" t="s">
        <v>663</v>
      </c>
      <c r="C428" s="36">
        <v>4301051431</v>
      </c>
      <c r="D428" s="615">
        <v>4607091389654</v>
      </c>
      <c r="E428" s="615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87</v>
      </c>
      <c r="L428" s="37" t="s">
        <v>45</v>
      </c>
      <c r="M428" s="38" t="s">
        <v>119</v>
      </c>
      <c r="N428" s="38"/>
      <c r="O428" s="37">
        <v>45</v>
      </c>
      <c r="P428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17"/>
      <c r="R428" s="617"/>
      <c r="S428" s="617"/>
      <c r="T428" s="61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664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04"/>
      <c r="B429" s="604"/>
      <c r="C429" s="604"/>
      <c r="D429" s="604"/>
      <c r="E429" s="604"/>
      <c r="F429" s="604"/>
      <c r="G429" s="604"/>
      <c r="H429" s="604"/>
      <c r="I429" s="604"/>
      <c r="J429" s="604"/>
      <c r="K429" s="604"/>
      <c r="L429" s="604"/>
      <c r="M429" s="604"/>
      <c r="N429" s="604"/>
      <c r="O429" s="612"/>
      <c r="P429" s="609" t="s">
        <v>40</v>
      </c>
      <c r="Q429" s="610"/>
      <c r="R429" s="610"/>
      <c r="S429" s="610"/>
      <c r="T429" s="610"/>
      <c r="U429" s="610"/>
      <c r="V429" s="611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04"/>
      <c r="B430" s="604"/>
      <c r="C430" s="604"/>
      <c r="D430" s="604"/>
      <c r="E430" s="604"/>
      <c r="F430" s="604"/>
      <c r="G430" s="604"/>
      <c r="H430" s="604"/>
      <c r="I430" s="604"/>
      <c r="J430" s="604"/>
      <c r="K430" s="604"/>
      <c r="L430" s="604"/>
      <c r="M430" s="604"/>
      <c r="N430" s="604"/>
      <c r="O430" s="612"/>
      <c r="P430" s="609" t="s">
        <v>40</v>
      </c>
      <c r="Q430" s="610"/>
      <c r="R430" s="610"/>
      <c r="S430" s="610"/>
      <c r="T430" s="610"/>
      <c r="U430" s="610"/>
      <c r="V430" s="611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13" t="s">
        <v>665</v>
      </c>
      <c r="B431" s="613"/>
      <c r="C431" s="613"/>
      <c r="D431" s="613"/>
      <c r="E431" s="613"/>
      <c r="F431" s="613"/>
      <c r="G431" s="613"/>
      <c r="H431" s="613"/>
      <c r="I431" s="613"/>
      <c r="J431" s="613"/>
      <c r="K431" s="613"/>
      <c r="L431" s="613"/>
      <c r="M431" s="613"/>
      <c r="N431" s="613"/>
      <c r="O431" s="613"/>
      <c r="P431" s="613"/>
      <c r="Q431" s="613"/>
      <c r="R431" s="613"/>
      <c r="S431" s="613"/>
      <c r="T431" s="613"/>
      <c r="U431" s="613"/>
      <c r="V431" s="613"/>
      <c r="W431" s="613"/>
      <c r="X431" s="613"/>
      <c r="Y431" s="613"/>
      <c r="Z431" s="613"/>
      <c r="AA431" s="65"/>
      <c r="AB431" s="65"/>
      <c r="AC431" s="79"/>
    </row>
    <row r="432" spans="1:68" ht="14.25" customHeight="1" x14ac:dyDescent="0.25">
      <c r="A432" s="614" t="s">
        <v>148</v>
      </c>
      <c r="B432" s="614"/>
      <c r="C432" s="614"/>
      <c r="D432" s="614"/>
      <c r="E432" s="614"/>
      <c r="F432" s="614"/>
      <c r="G432" s="614"/>
      <c r="H432" s="614"/>
      <c r="I432" s="614"/>
      <c r="J432" s="614"/>
      <c r="K432" s="614"/>
      <c r="L432" s="614"/>
      <c r="M432" s="614"/>
      <c r="N432" s="614"/>
      <c r="O432" s="614"/>
      <c r="P432" s="614"/>
      <c r="Q432" s="614"/>
      <c r="R432" s="614"/>
      <c r="S432" s="614"/>
      <c r="T432" s="614"/>
      <c r="U432" s="614"/>
      <c r="V432" s="614"/>
      <c r="W432" s="614"/>
      <c r="X432" s="614"/>
      <c r="Y432" s="614"/>
      <c r="Z432" s="614"/>
      <c r="AA432" s="66"/>
      <c r="AB432" s="66"/>
      <c r="AC432" s="80"/>
    </row>
    <row r="433" spans="1:68" ht="27" customHeight="1" x14ac:dyDescent="0.25">
      <c r="A433" s="63" t="s">
        <v>666</v>
      </c>
      <c r="B433" s="63" t="s">
        <v>667</v>
      </c>
      <c r="C433" s="36">
        <v>4301020319</v>
      </c>
      <c r="D433" s="615">
        <v>4680115885240</v>
      </c>
      <c r="E433" s="615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87</v>
      </c>
      <c r="L433" s="37" t="s">
        <v>45</v>
      </c>
      <c r="M433" s="38" t="s">
        <v>81</v>
      </c>
      <c r="N433" s="38"/>
      <c r="O433" s="37">
        <v>40</v>
      </c>
      <c r="P433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17"/>
      <c r="R433" s="617"/>
      <c r="S433" s="617"/>
      <c r="T433" s="61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668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669</v>
      </c>
      <c r="B434" s="63" t="s">
        <v>670</v>
      </c>
      <c r="C434" s="36">
        <v>4301020315</v>
      </c>
      <c r="D434" s="615">
        <v>4607091389364</v>
      </c>
      <c r="E434" s="615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87</v>
      </c>
      <c r="L434" s="37" t="s">
        <v>45</v>
      </c>
      <c r="M434" s="38" t="s">
        <v>81</v>
      </c>
      <c r="N434" s="38"/>
      <c r="O434" s="37">
        <v>40</v>
      </c>
      <c r="P434" s="6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17"/>
      <c r="R434" s="617"/>
      <c r="S434" s="617"/>
      <c r="T434" s="61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04"/>
      <c r="B435" s="604"/>
      <c r="C435" s="604"/>
      <c r="D435" s="604"/>
      <c r="E435" s="604"/>
      <c r="F435" s="604"/>
      <c r="G435" s="604"/>
      <c r="H435" s="604"/>
      <c r="I435" s="604"/>
      <c r="J435" s="604"/>
      <c r="K435" s="604"/>
      <c r="L435" s="604"/>
      <c r="M435" s="604"/>
      <c r="N435" s="604"/>
      <c r="O435" s="612"/>
      <c r="P435" s="609" t="s">
        <v>40</v>
      </c>
      <c r="Q435" s="610"/>
      <c r="R435" s="610"/>
      <c r="S435" s="610"/>
      <c r="T435" s="610"/>
      <c r="U435" s="610"/>
      <c r="V435" s="61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04"/>
      <c r="B436" s="604"/>
      <c r="C436" s="604"/>
      <c r="D436" s="604"/>
      <c r="E436" s="604"/>
      <c r="F436" s="604"/>
      <c r="G436" s="604"/>
      <c r="H436" s="604"/>
      <c r="I436" s="604"/>
      <c r="J436" s="604"/>
      <c r="K436" s="604"/>
      <c r="L436" s="604"/>
      <c r="M436" s="604"/>
      <c r="N436" s="604"/>
      <c r="O436" s="612"/>
      <c r="P436" s="609" t="s">
        <v>40</v>
      </c>
      <c r="Q436" s="610"/>
      <c r="R436" s="610"/>
      <c r="S436" s="610"/>
      <c r="T436" s="610"/>
      <c r="U436" s="610"/>
      <c r="V436" s="61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14" t="s">
        <v>76</v>
      </c>
      <c r="B437" s="614"/>
      <c r="C437" s="614"/>
      <c r="D437" s="614"/>
      <c r="E437" s="614"/>
      <c r="F437" s="614"/>
      <c r="G437" s="614"/>
      <c r="H437" s="614"/>
      <c r="I437" s="614"/>
      <c r="J437" s="614"/>
      <c r="K437" s="614"/>
      <c r="L437" s="614"/>
      <c r="M437" s="614"/>
      <c r="N437" s="614"/>
      <c r="O437" s="614"/>
      <c r="P437" s="614"/>
      <c r="Q437" s="614"/>
      <c r="R437" s="614"/>
      <c r="S437" s="614"/>
      <c r="T437" s="614"/>
      <c r="U437" s="614"/>
      <c r="V437" s="614"/>
      <c r="W437" s="614"/>
      <c r="X437" s="614"/>
      <c r="Y437" s="614"/>
      <c r="Z437" s="614"/>
      <c r="AA437" s="66"/>
      <c r="AB437" s="66"/>
      <c r="AC437" s="80"/>
    </row>
    <row r="438" spans="1:68" ht="27" customHeight="1" x14ac:dyDescent="0.25">
      <c r="A438" s="63" t="s">
        <v>672</v>
      </c>
      <c r="B438" s="63" t="s">
        <v>673</v>
      </c>
      <c r="C438" s="36">
        <v>4301031403</v>
      </c>
      <c r="D438" s="615">
        <v>4680115886094</v>
      </c>
      <c r="E438" s="615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120</v>
      </c>
      <c r="L438" s="37" t="s">
        <v>45</v>
      </c>
      <c r="M438" s="38" t="s">
        <v>115</v>
      </c>
      <c r="N438" s="38"/>
      <c r="O438" s="37">
        <v>50</v>
      </c>
      <c r="P438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17"/>
      <c r="R438" s="617"/>
      <c r="S438" s="617"/>
      <c r="T438" s="61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674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675</v>
      </c>
      <c r="B439" s="63" t="s">
        <v>676</v>
      </c>
      <c r="C439" s="36">
        <v>4301031363</v>
      </c>
      <c r="D439" s="615">
        <v>4607091389425</v>
      </c>
      <c r="E439" s="615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82</v>
      </c>
      <c r="L439" s="37" t="s">
        <v>45</v>
      </c>
      <c r="M439" s="38" t="s">
        <v>81</v>
      </c>
      <c r="N439" s="38"/>
      <c r="O439" s="37">
        <v>50</v>
      </c>
      <c r="P439" s="6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17"/>
      <c r="R439" s="617"/>
      <c r="S439" s="617"/>
      <c r="T439" s="61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677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678</v>
      </c>
      <c r="B440" s="63" t="s">
        <v>679</v>
      </c>
      <c r="C440" s="36">
        <v>4301031373</v>
      </c>
      <c r="D440" s="615">
        <v>4680115880771</v>
      </c>
      <c r="E440" s="615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82</v>
      </c>
      <c r="L440" s="37" t="s">
        <v>45</v>
      </c>
      <c r="M440" s="38" t="s">
        <v>81</v>
      </c>
      <c r="N440" s="38"/>
      <c r="O440" s="37">
        <v>50</v>
      </c>
      <c r="P440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17"/>
      <c r="R440" s="617"/>
      <c r="S440" s="617"/>
      <c r="T440" s="61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680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681</v>
      </c>
      <c r="B441" s="63" t="s">
        <v>682</v>
      </c>
      <c r="C441" s="36">
        <v>4301031359</v>
      </c>
      <c r="D441" s="615">
        <v>4607091389500</v>
      </c>
      <c r="E441" s="61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82</v>
      </c>
      <c r="L441" s="37" t="s">
        <v>45</v>
      </c>
      <c r="M441" s="38" t="s">
        <v>81</v>
      </c>
      <c r="N441" s="38"/>
      <c r="O441" s="37">
        <v>50</v>
      </c>
      <c r="P441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17"/>
      <c r="R441" s="617"/>
      <c r="S441" s="617"/>
      <c r="T441" s="61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680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04"/>
      <c r="B442" s="604"/>
      <c r="C442" s="604"/>
      <c r="D442" s="604"/>
      <c r="E442" s="604"/>
      <c r="F442" s="604"/>
      <c r="G442" s="604"/>
      <c r="H442" s="604"/>
      <c r="I442" s="604"/>
      <c r="J442" s="604"/>
      <c r="K442" s="604"/>
      <c r="L442" s="604"/>
      <c r="M442" s="604"/>
      <c r="N442" s="604"/>
      <c r="O442" s="612"/>
      <c r="P442" s="609" t="s">
        <v>40</v>
      </c>
      <c r="Q442" s="610"/>
      <c r="R442" s="610"/>
      <c r="S442" s="610"/>
      <c r="T442" s="610"/>
      <c r="U442" s="610"/>
      <c r="V442" s="61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04"/>
      <c r="B443" s="604"/>
      <c r="C443" s="604"/>
      <c r="D443" s="604"/>
      <c r="E443" s="604"/>
      <c r="F443" s="604"/>
      <c r="G443" s="604"/>
      <c r="H443" s="604"/>
      <c r="I443" s="604"/>
      <c r="J443" s="604"/>
      <c r="K443" s="604"/>
      <c r="L443" s="604"/>
      <c r="M443" s="604"/>
      <c r="N443" s="604"/>
      <c r="O443" s="612"/>
      <c r="P443" s="609" t="s">
        <v>40</v>
      </c>
      <c r="Q443" s="610"/>
      <c r="R443" s="610"/>
      <c r="S443" s="610"/>
      <c r="T443" s="610"/>
      <c r="U443" s="610"/>
      <c r="V443" s="61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13" t="s">
        <v>683</v>
      </c>
      <c r="B444" s="613"/>
      <c r="C444" s="613"/>
      <c r="D444" s="613"/>
      <c r="E444" s="613"/>
      <c r="F444" s="613"/>
      <c r="G444" s="613"/>
      <c r="H444" s="613"/>
      <c r="I444" s="613"/>
      <c r="J444" s="613"/>
      <c r="K444" s="613"/>
      <c r="L444" s="613"/>
      <c r="M444" s="613"/>
      <c r="N444" s="613"/>
      <c r="O444" s="613"/>
      <c r="P444" s="613"/>
      <c r="Q444" s="613"/>
      <c r="R444" s="613"/>
      <c r="S444" s="613"/>
      <c r="T444" s="613"/>
      <c r="U444" s="613"/>
      <c r="V444" s="613"/>
      <c r="W444" s="613"/>
      <c r="X444" s="613"/>
      <c r="Y444" s="613"/>
      <c r="Z444" s="613"/>
      <c r="AA444" s="65"/>
      <c r="AB444" s="65"/>
      <c r="AC444" s="79"/>
    </row>
    <row r="445" spans="1:68" ht="14.25" customHeight="1" x14ac:dyDescent="0.25">
      <c r="A445" s="614" t="s">
        <v>76</v>
      </c>
      <c r="B445" s="614"/>
      <c r="C445" s="614"/>
      <c r="D445" s="614"/>
      <c r="E445" s="614"/>
      <c r="F445" s="614"/>
      <c r="G445" s="614"/>
      <c r="H445" s="614"/>
      <c r="I445" s="614"/>
      <c r="J445" s="614"/>
      <c r="K445" s="614"/>
      <c r="L445" s="614"/>
      <c r="M445" s="614"/>
      <c r="N445" s="614"/>
      <c r="O445" s="614"/>
      <c r="P445" s="614"/>
      <c r="Q445" s="614"/>
      <c r="R445" s="614"/>
      <c r="S445" s="614"/>
      <c r="T445" s="614"/>
      <c r="U445" s="614"/>
      <c r="V445" s="614"/>
      <c r="W445" s="614"/>
      <c r="X445" s="614"/>
      <c r="Y445" s="614"/>
      <c r="Z445" s="614"/>
      <c r="AA445" s="66"/>
      <c r="AB445" s="66"/>
      <c r="AC445" s="80"/>
    </row>
    <row r="446" spans="1:68" ht="27" customHeight="1" x14ac:dyDescent="0.25">
      <c r="A446" s="63" t="s">
        <v>684</v>
      </c>
      <c r="B446" s="63" t="s">
        <v>685</v>
      </c>
      <c r="C446" s="36">
        <v>4301031347</v>
      </c>
      <c r="D446" s="615">
        <v>4680115885110</v>
      </c>
      <c r="E446" s="615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87</v>
      </c>
      <c r="L446" s="37" t="s">
        <v>45</v>
      </c>
      <c r="M446" s="38" t="s">
        <v>81</v>
      </c>
      <c r="N446" s="38"/>
      <c r="O446" s="37">
        <v>50</v>
      </c>
      <c r="P446" s="6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17"/>
      <c r="R446" s="617"/>
      <c r="S446" s="617"/>
      <c r="T446" s="61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686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04"/>
      <c r="B447" s="604"/>
      <c r="C447" s="604"/>
      <c r="D447" s="604"/>
      <c r="E447" s="604"/>
      <c r="F447" s="604"/>
      <c r="G447" s="604"/>
      <c r="H447" s="604"/>
      <c r="I447" s="604"/>
      <c r="J447" s="604"/>
      <c r="K447" s="604"/>
      <c r="L447" s="604"/>
      <c r="M447" s="604"/>
      <c r="N447" s="604"/>
      <c r="O447" s="612"/>
      <c r="P447" s="609" t="s">
        <v>40</v>
      </c>
      <c r="Q447" s="610"/>
      <c r="R447" s="610"/>
      <c r="S447" s="610"/>
      <c r="T447" s="610"/>
      <c r="U447" s="610"/>
      <c r="V447" s="611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04"/>
      <c r="B448" s="604"/>
      <c r="C448" s="604"/>
      <c r="D448" s="604"/>
      <c r="E448" s="604"/>
      <c r="F448" s="604"/>
      <c r="G448" s="604"/>
      <c r="H448" s="604"/>
      <c r="I448" s="604"/>
      <c r="J448" s="604"/>
      <c r="K448" s="604"/>
      <c r="L448" s="604"/>
      <c r="M448" s="604"/>
      <c r="N448" s="604"/>
      <c r="O448" s="612"/>
      <c r="P448" s="609" t="s">
        <v>40</v>
      </c>
      <c r="Q448" s="610"/>
      <c r="R448" s="610"/>
      <c r="S448" s="610"/>
      <c r="T448" s="610"/>
      <c r="U448" s="610"/>
      <c r="V448" s="611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13" t="s">
        <v>687</v>
      </c>
      <c r="B449" s="613"/>
      <c r="C449" s="613"/>
      <c r="D449" s="613"/>
      <c r="E449" s="613"/>
      <c r="F449" s="613"/>
      <c r="G449" s="613"/>
      <c r="H449" s="613"/>
      <c r="I449" s="613"/>
      <c r="J449" s="613"/>
      <c r="K449" s="613"/>
      <c r="L449" s="613"/>
      <c r="M449" s="613"/>
      <c r="N449" s="613"/>
      <c r="O449" s="613"/>
      <c r="P449" s="613"/>
      <c r="Q449" s="613"/>
      <c r="R449" s="613"/>
      <c r="S449" s="613"/>
      <c r="T449" s="613"/>
      <c r="U449" s="613"/>
      <c r="V449" s="613"/>
      <c r="W449" s="613"/>
      <c r="X449" s="613"/>
      <c r="Y449" s="613"/>
      <c r="Z449" s="613"/>
      <c r="AA449" s="65"/>
      <c r="AB449" s="65"/>
      <c r="AC449" s="79"/>
    </row>
    <row r="450" spans="1:68" ht="14.25" customHeight="1" x14ac:dyDescent="0.25">
      <c r="A450" s="614" t="s">
        <v>76</v>
      </c>
      <c r="B450" s="614"/>
      <c r="C450" s="614"/>
      <c r="D450" s="614"/>
      <c r="E450" s="614"/>
      <c r="F450" s="614"/>
      <c r="G450" s="614"/>
      <c r="H450" s="614"/>
      <c r="I450" s="614"/>
      <c r="J450" s="614"/>
      <c r="K450" s="614"/>
      <c r="L450" s="614"/>
      <c r="M450" s="614"/>
      <c r="N450" s="614"/>
      <c r="O450" s="614"/>
      <c r="P450" s="614"/>
      <c r="Q450" s="614"/>
      <c r="R450" s="614"/>
      <c r="S450" s="614"/>
      <c r="T450" s="614"/>
      <c r="U450" s="614"/>
      <c r="V450" s="614"/>
      <c r="W450" s="614"/>
      <c r="X450" s="614"/>
      <c r="Y450" s="614"/>
      <c r="Z450" s="614"/>
      <c r="AA450" s="66"/>
      <c r="AB450" s="66"/>
      <c r="AC450" s="80"/>
    </row>
    <row r="451" spans="1:68" ht="27" customHeight="1" x14ac:dyDescent="0.25">
      <c r="A451" s="63" t="s">
        <v>688</v>
      </c>
      <c r="B451" s="63" t="s">
        <v>689</v>
      </c>
      <c r="C451" s="36">
        <v>4301031261</v>
      </c>
      <c r="D451" s="615">
        <v>4680115885103</v>
      </c>
      <c r="E451" s="615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87</v>
      </c>
      <c r="L451" s="37" t="s">
        <v>45</v>
      </c>
      <c r="M451" s="38" t="s">
        <v>81</v>
      </c>
      <c r="N451" s="38"/>
      <c r="O451" s="37">
        <v>40</v>
      </c>
      <c r="P451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17"/>
      <c r="R451" s="617"/>
      <c r="S451" s="617"/>
      <c r="T451" s="61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690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04"/>
      <c r="B452" s="604"/>
      <c r="C452" s="604"/>
      <c r="D452" s="604"/>
      <c r="E452" s="604"/>
      <c r="F452" s="604"/>
      <c r="G452" s="604"/>
      <c r="H452" s="604"/>
      <c r="I452" s="604"/>
      <c r="J452" s="604"/>
      <c r="K452" s="604"/>
      <c r="L452" s="604"/>
      <c r="M452" s="604"/>
      <c r="N452" s="604"/>
      <c r="O452" s="612"/>
      <c r="P452" s="609" t="s">
        <v>40</v>
      </c>
      <c r="Q452" s="610"/>
      <c r="R452" s="610"/>
      <c r="S452" s="610"/>
      <c r="T452" s="610"/>
      <c r="U452" s="610"/>
      <c r="V452" s="611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04"/>
      <c r="B453" s="604"/>
      <c r="C453" s="604"/>
      <c r="D453" s="604"/>
      <c r="E453" s="604"/>
      <c r="F453" s="604"/>
      <c r="G453" s="604"/>
      <c r="H453" s="604"/>
      <c r="I453" s="604"/>
      <c r="J453" s="604"/>
      <c r="K453" s="604"/>
      <c r="L453" s="604"/>
      <c r="M453" s="604"/>
      <c r="N453" s="604"/>
      <c r="O453" s="612"/>
      <c r="P453" s="609" t="s">
        <v>40</v>
      </c>
      <c r="Q453" s="610"/>
      <c r="R453" s="610"/>
      <c r="S453" s="610"/>
      <c r="T453" s="610"/>
      <c r="U453" s="610"/>
      <c r="V453" s="611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31" t="s">
        <v>691</v>
      </c>
      <c r="B454" s="631"/>
      <c r="C454" s="631"/>
      <c r="D454" s="631"/>
      <c r="E454" s="631"/>
      <c r="F454" s="631"/>
      <c r="G454" s="631"/>
      <c r="H454" s="631"/>
      <c r="I454" s="631"/>
      <c r="J454" s="631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  <c r="AA454" s="54"/>
      <c r="AB454" s="54"/>
      <c r="AC454" s="54"/>
    </row>
    <row r="455" spans="1:68" ht="16.5" customHeight="1" x14ac:dyDescent="0.25">
      <c r="A455" s="613" t="s">
        <v>691</v>
      </c>
      <c r="B455" s="613"/>
      <c r="C455" s="613"/>
      <c r="D455" s="613"/>
      <c r="E455" s="613"/>
      <c r="F455" s="613"/>
      <c r="G455" s="613"/>
      <c r="H455" s="613"/>
      <c r="I455" s="613"/>
      <c r="J455" s="613"/>
      <c r="K455" s="613"/>
      <c r="L455" s="613"/>
      <c r="M455" s="613"/>
      <c r="N455" s="613"/>
      <c r="O455" s="613"/>
      <c r="P455" s="613"/>
      <c r="Q455" s="613"/>
      <c r="R455" s="613"/>
      <c r="S455" s="613"/>
      <c r="T455" s="613"/>
      <c r="U455" s="613"/>
      <c r="V455" s="613"/>
      <c r="W455" s="613"/>
      <c r="X455" s="613"/>
      <c r="Y455" s="613"/>
      <c r="Z455" s="613"/>
      <c r="AA455" s="65"/>
      <c r="AB455" s="65"/>
      <c r="AC455" s="79"/>
    </row>
    <row r="456" spans="1:68" ht="14.25" customHeight="1" x14ac:dyDescent="0.25">
      <c r="A456" s="614" t="s">
        <v>111</v>
      </c>
      <c r="B456" s="614"/>
      <c r="C456" s="614"/>
      <c r="D456" s="614"/>
      <c r="E456" s="614"/>
      <c r="F456" s="614"/>
      <c r="G456" s="614"/>
      <c r="H456" s="614"/>
      <c r="I456" s="614"/>
      <c r="J456" s="614"/>
      <c r="K456" s="614"/>
      <c r="L456" s="614"/>
      <c r="M456" s="614"/>
      <c r="N456" s="614"/>
      <c r="O456" s="614"/>
      <c r="P456" s="614"/>
      <c r="Q456" s="614"/>
      <c r="R456" s="614"/>
      <c r="S456" s="614"/>
      <c r="T456" s="614"/>
      <c r="U456" s="614"/>
      <c r="V456" s="614"/>
      <c r="W456" s="614"/>
      <c r="X456" s="614"/>
      <c r="Y456" s="614"/>
      <c r="Z456" s="614"/>
      <c r="AA456" s="66"/>
      <c r="AB456" s="66"/>
      <c r="AC456" s="80"/>
    </row>
    <row r="457" spans="1:68" ht="27" customHeight="1" x14ac:dyDescent="0.25">
      <c r="A457" s="63" t="s">
        <v>692</v>
      </c>
      <c r="B457" s="63" t="s">
        <v>693</v>
      </c>
      <c r="C457" s="36">
        <v>4301011795</v>
      </c>
      <c r="D457" s="615">
        <v>4607091389067</v>
      </c>
      <c r="E457" s="615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116</v>
      </c>
      <c r="L457" s="37" t="s">
        <v>45</v>
      </c>
      <c r="M457" s="38" t="s">
        <v>115</v>
      </c>
      <c r="N457" s="38"/>
      <c r="O457" s="37">
        <v>60</v>
      </c>
      <c r="P457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17"/>
      <c r="R457" s="617"/>
      <c r="S457" s="617"/>
      <c r="T457" s="61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694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695</v>
      </c>
      <c r="B458" s="63" t="s">
        <v>696</v>
      </c>
      <c r="C458" s="36">
        <v>4301011961</v>
      </c>
      <c r="D458" s="615">
        <v>4680115885271</v>
      </c>
      <c r="E458" s="615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116</v>
      </c>
      <c r="L458" s="37" t="s">
        <v>45</v>
      </c>
      <c r="M458" s="38" t="s">
        <v>115</v>
      </c>
      <c r="N458" s="38"/>
      <c r="O458" s="37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17"/>
      <c r="R458" s="617"/>
      <c r="S458" s="617"/>
      <c r="T458" s="61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697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698</v>
      </c>
      <c r="B459" s="63" t="s">
        <v>699</v>
      </c>
      <c r="C459" s="36">
        <v>4301011376</v>
      </c>
      <c r="D459" s="615">
        <v>4680115885226</v>
      </c>
      <c r="E459" s="615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116</v>
      </c>
      <c r="L459" s="37" t="s">
        <v>45</v>
      </c>
      <c r="M459" s="38" t="s">
        <v>119</v>
      </c>
      <c r="N459" s="38"/>
      <c r="O459" s="37">
        <v>60</v>
      </c>
      <c r="P459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17"/>
      <c r="R459" s="617"/>
      <c r="S459" s="617"/>
      <c r="T459" s="618"/>
      <c r="U459" s="39" t="s">
        <v>45</v>
      </c>
      <c r="V459" s="39" t="s">
        <v>45</v>
      </c>
      <c r="W459" s="40" t="s">
        <v>0</v>
      </c>
      <c r="X459" s="58">
        <v>591.36</v>
      </c>
      <c r="Y459" s="55">
        <f t="shared" si="68"/>
        <v>591.36</v>
      </c>
      <c r="Z459" s="41">
        <f t="shared" si="69"/>
        <v>1.33952</v>
      </c>
      <c r="AA459" s="68" t="s">
        <v>45</v>
      </c>
      <c r="AB459" s="69" t="s">
        <v>45</v>
      </c>
      <c r="AC459" s="516" t="s">
        <v>700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631.67999999999995</v>
      </c>
      <c r="BN459" s="78">
        <f t="shared" si="71"/>
        <v>631.67999999999995</v>
      </c>
      <c r="BO459" s="78">
        <f t="shared" si="72"/>
        <v>1.0769230769230771</v>
      </c>
      <c r="BP459" s="78">
        <f t="shared" si="73"/>
        <v>1.0769230769230771</v>
      </c>
    </row>
    <row r="460" spans="1:68" ht="16.5" customHeight="1" x14ac:dyDescent="0.25">
      <c r="A460" s="63" t="s">
        <v>701</v>
      </c>
      <c r="B460" s="63" t="s">
        <v>702</v>
      </c>
      <c r="C460" s="36">
        <v>4301011774</v>
      </c>
      <c r="D460" s="615">
        <v>4680115884502</v>
      </c>
      <c r="E460" s="615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116</v>
      </c>
      <c r="L460" s="37" t="s">
        <v>45</v>
      </c>
      <c r="M460" s="38" t="s">
        <v>115</v>
      </c>
      <c r="N460" s="38"/>
      <c r="O460" s="37">
        <v>60</v>
      </c>
      <c r="P460" s="6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17"/>
      <c r="R460" s="617"/>
      <c r="S460" s="617"/>
      <c r="T460" s="618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703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704</v>
      </c>
      <c r="B461" s="63" t="s">
        <v>705</v>
      </c>
      <c r="C461" s="36">
        <v>4301011771</v>
      </c>
      <c r="D461" s="615">
        <v>4607091389104</v>
      </c>
      <c r="E461" s="61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116</v>
      </c>
      <c r="L461" s="37" t="s">
        <v>45</v>
      </c>
      <c r="M461" s="38" t="s">
        <v>115</v>
      </c>
      <c r="N461" s="38"/>
      <c r="O461" s="37">
        <v>60</v>
      </c>
      <c r="P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17"/>
      <c r="R461" s="617"/>
      <c r="S461" s="617"/>
      <c r="T461" s="618"/>
      <c r="U461" s="39" t="s">
        <v>45</v>
      </c>
      <c r="V461" s="39" t="s">
        <v>45</v>
      </c>
      <c r="W461" s="40" t="s">
        <v>0</v>
      </c>
      <c r="X461" s="58">
        <v>591.4</v>
      </c>
      <c r="Y461" s="55">
        <f t="shared" si="68"/>
        <v>596.64</v>
      </c>
      <c r="Z461" s="41">
        <f t="shared" si="69"/>
        <v>1.35148</v>
      </c>
      <c r="AA461" s="68" t="s">
        <v>45</v>
      </c>
      <c r="AB461" s="69" t="s">
        <v>45</v>
      </c>
      <c r="AC461" s="520" t="s">
        <v>706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631.72272727272718</v>
      </c>
      <c r="BN461" s="78">
        <f t="shared" si="71"/>
        <v>637.31999999999994</v>
      </c>
      <c r="BO461" s="78">
        <f t="shared" si="72"/>
        <v>1.0769959207459208</v>
      </c>
      <c r="BP461" s="78">
        <f t="shared" si="73"/>
        <v>1.0865384615384615</v>
      </c>
    </row>
    <row r="462" spans="1:68" ht="16.5" customHeight="1" x14ac:dyDescent="0.25">
      <c r="A462" s="63" t="s">
        <v>707</v>
      </c>
      <c r="B462" s="63" t="s">
        <v>708</v>
      </c>
      <c r="C462" s="36">
        <v>4301011799</v>
      </c>
      <c r="D462" s="615">
        <v>4680115884519</v>
      </c>
      <c r="E462" s="61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116</v>
      </c>
      <c r="L462" s="37" t="s">
        <v>45</v>
      </c>
      <c r="M462" s="38" t="s">
        <v>119</v>
      </c>
      <c r="N462" s="38"/>
      <c r="O462" s="37">
        <v>60</v>
      </c>
      <c r="P462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17"/>
      <c r="R462" s="617"/>
      <c r="S462" s="617"/>
      <c r="T462" s="61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709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710</v>
      </c>
      <c r="B463" s="63" t="s">
        <v>711</v>
      </c>
      <c r="C463" s="36">
        <v>4301012125</v>
      </c>
      <c r="D463" s="615">
        <v>4680115886391</v>
      </c>
      <c r="E463" s="615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87</v>
      </c>
      <c r="L463" s="37" t="s">
        <v>45</v>
      </c>
      <c r="M463" s="38" t="s">
        <v>119</v>
      </c>
      <c r="N463" s="38"/>
      <c r="O463" s="37">
        <v>60</v>
      </c>
      <c r="P463" s="6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17"/>
      <c r="R463" s="617"/>
      <c r="S463" s="617"/>
      <c r="T463" s="61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694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712</v>
      </c>
      <c r="B464" s="63" t="s">
        <v>713</v>
      </c>
      <c r="C464" s="36">
        <v>4301012035</v>
      </c>
      <c r="D464" s="615">
        <v>4680115880603</v>
      </c>
      <c r="E464" s="615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120</v>
      </c>
      <c r="L464" s="37" t="s">
        <v>45</v>
      </c>
      <c r="M464" s="38" t="s">
        <v>115</v>
      </c>
      <c r="N464" s="38"/>
      <c r="O464" s="37">
        <v>60</v>
      </c>
      <c r="P464" s="6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4" s="617"/>
      <c r="R464" s="617"/>
      <c r="S464" s="617"/>
      <c r="T464" s="61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694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712</v>
      </c>
      <c r="B465" s="63" t="s">
        <v>714</v>
      </c>
      <c r="C465" s="36">
        <v>4301011778</v>
      </c>
      <c r="D465" s="615">
        <v>4680115880603</v>
      </c>
      <c r="E465" s="61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120</v>
      </c>
      <c r="L465" s="37" t="s">
        <v>45</v>
      </c>
      <c r="M465" s="38" t="s">
        <v>115</v>
      </c>
      <c r="N465" s="38"/>
      <c r="O465" s="37">
        <v>60</v>
      </c>
      <c r="P465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5" s="617"/>
      <c r="R465" s="617"/>
      <c r="S465" s="617"/>
      <c r="T465" s="61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694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715</v>
      </c>
      <c r="B466" s="63" t="s">
        <v>716</v>
      </c>
      <c r="C466" s="36">
        <v>4301012036</v>
      </c>
      <c r="D466" s="615">
        <v>4680115882782</v>
      </c>
      <c r="E466" s="615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120</v>
      </c>
      <c r="L466" s="37" t="s">
        <v>45</v>
      </c>
      <c r="M466" s="38" t="s">
        <v>115</v>
      </c>
      <c r="N466" s="38"/>
      <c r="O466" s="37">
        <v>60</v>
      </c>
      <c r="P466" s="6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17"/>
      <c r="R466" s="617"/>
      <c r="S466" s="617"/>
      <c r="T466" s="61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697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717</v>
      </c>
      <c r="B467" s="63" t="s">
        <v>718</v>
      </c>
      <c r="C467" s="36">
        <v>4301012050</v>
      </c>
      <c r="D467" s="615">
        <v>4680115885479</v>
      </c>
      <c r="E467" s="615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87</v>
      </c>
      <c r="L467" s="37" t="s">
        <v>45</v>
      </c>
      <c r="M467" s="38" t="s">
        <v>115</v>
      </c>
      <c r="N467" s="38"/>
      <c r="O467" s="37">
        <v>60</v>
      </c>
      <c r="P467" s="65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17"/>
      <c r="R467" s="617"/>
      <c r="S467" s="617"/>
      <c r="T467" s="61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706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719</v>
      </c>
      <c r="B468" s="63" t="s">
        <v>720</v>
      </c>
      <c r="C468" s="36">
        <v>4301012034</v>
      </c>
      <c r="D468" s="615">
        <v>4607091389982</v>
      </c>
      <c r="E468" s="615"/>
      <c r="F468" s="62">
        <v>0.6</v>
      </c>
      <c r="G468" s="37">
        <v>8</v>
      </c>
      <c r="H468" s="62">
        <v>4.8</v>
      </c>
      <c r="I468" s="62">
        <v>6.96</v>
      </c>
      <c r="J468" s="37">
        <v>120</v>
      </c>
      <c r="K468" s="37" t="s">
        <v>120</v>
      </c>
      <c r="L468" s="37" t="s">
        <v>45</v>
      </c>
      <c r="M468" s="38" t="s">
        <v>115</v>
      </c>
      <c r="N468" s="38"/>
      <c r="O468" s="37">
        <v>60</v>
      </c>
      <c r="P468" s="6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17"/>
      <c r="R468" s="617"/>
      <c r="S468" s="617"/>
      <c r="T468" s="61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IFERROR(IF(Y468=0,"",ROUNDUP(Y468/H468,0)*0.00937),"")</f>
        <v/>
      </c>
      <c r="AA468" s="68" t="s">
        <v>45</v>
      </c>
      <c r="AB468" s="69" t="s">
        <v>45</v>
      </c>
      <c r="AC468" s="534" t="s">
        <v>706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719</v>
      </c>
      <c r="B469" s="63" t="s">
        <v>721</v>
      </c>
      <c r="C469" s="36">
        <v>4301011784</v>
      </c>
      <c r="D469" s="615">
        <v>4607091389982</v>
      </c>
      <c r="E469" s="615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120</v>
      </c>
      <c r="L469" s="37" t="s">
        <v>45</v>
      </c>
      <c r="M469" s="38" t="s">
        <v>115</v>
      </c>
      <c r="N469" s="38"/>
      <c r="O469" s="37">
        <v>60</v>
      </c>
      <c r="P469" s="6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17"/>
      <c r="R469" s="617"/>
      <c r="S469" s="617"/>
      <c r="T469" s="61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6" t="s">
        <v>706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04"/>
      <c r="B470" s="604"/>
      <c r="C470" s="604"/>
      <c r="D470" s="604"/>
      <c r="E470" s="604"/>
      <c r="F470" s="604"/>
      <c r="G470" s="604"/>
      <c r="H470" s="604"/>
      <c r="I470" s="604"/>
      <c r="J470" s="604"/>
      <c r="K470" s="604"/>
      <c r="L470" s="604"/>
      <c r="M470" s="604"/>
      <c r="N470" s="604"/>
      <c r="O470" s="612"/>
      <c r="P470" s="609" t="s">
        <v>40</v>
      </c>
      <c r="Q470" s="610"/>
      <c r="R470" s="610"/>
      <c r="S470" s="610"/>
      <c r="T470" s="610"/>
      <c r="U470" s="610"/>
      <c r="V470" s="611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224.00757575757575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225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2.6909999999999998</v>
      </c>
      <c r="AA470" s="67"/>
      <c r="AB470" s="67"/>
      <c r="AC470" s="67"/>
    </row>
    <row r="471" spans="1:68" x14ac:dyDescent="0.2">
      <c r="A471" s="604"/>
      <c r="B471" s="604"/>
      <c r="C471" s="604"/>
      <c r="D471" s="604"/>
      <c r="E471" s="604"/>
      <c r="F471" s="604"/>
      <c r="G471" s="604"/>
      <c r="H471" s="604"/>
      <c r="I471" s="604"/>
      <c r="J471" s="604"/>
      <c r="K471" s="604"/>
      <c r="L471" s="604"/>
      <c r="M471" s="604"/>
      <c r="N471" s="604"/>
      <c r="O471" s="612"/>
      <c r="P471" s="609" t="s">
        <v>40</v>
      </c>
      <c r="Q471" s="610"/>
      <c r="R471" s="610"/>
      <c r="S471" s="610"/>
      <c r="T471" s="610"/>
      <c r="U471" s="610"/>
      <c r="V471" s="611"/>
      <c r="W471" s="42" t="s">
        <v>0</v>
      </c>
      <c r="X471" s="43">
        <f>IFERROR(SUM(X457:X469),"0")</f>
        <v>1182.76</v>
      </c>
      <c r="Y471" s="43">
        <f>IFERROR(SUM(Y457:Y469),"0")</f>
        <v>1188</v>
      </c>
      <c r="Z471" s="42"/>
      <c r="AA471" s="67"/>
      <c r="AB471" s="67"/>
      <c r="AC471" s="67"/>
    </row>
    <row r="472" spans="1:68" ht="14.25" customHeight="1" x14ac:dyDescent="0.25">
      <c r="A472" s="614" t="s">
        <v>148</v>
      </c>
      <c r="B472" s="614"/>
      <c r="C472" s="614"/>
      <c r="D472" s="614"/>
      <c r="E472" s="614"/>
      <c r="F472" s="614"/>
      <c r="G472" s="614"/>
      <c r="H472" s="614"/>
      <c r="I472" s="614"/>
      <c r="J472" s="614"/>
      <c r="K472" s="614"/>
      <c r="L472" s="614"/>
      <c r="M472" s="614"/>
      <c r="N472" s="614"/>
      <c r="O472" s="614"/>
      <c r="P472" s="614"/>
      <c r="Q472" s="614"/>
      <c r="R472" s="614"/>
      <c r="S472" s="614"/>
      <c r="T472" s="614"/>
      <c r="U472" s="614"/>
      <c r="V472" s="614"/>
      <c r="W472" s="614"/>
      <c r="X472" s="614"/>
      <c r="Y472" s="614"/>
      <c r="Z472" s="614"/>
      <c r="AA472" s="66"/>
      <c r="AB472" s="66"/>
      <c r="AC472" s="80"/>
    </row>
    <row r="473" spans="1:68" ht="16.5" customHeight="1" x14ac:dyDescent="0.25">
      <c r="A473" s="63" t="s">
        <v>722</v>
      </c>
      <c r="B473" s="63" t="s">
        <v>723</v>
      </c>
      <c r="C473" s="36">
        <v>4301020334</v>
      </c>
      <c r="D473" s="615">
        <v>4607091388930</v>
      </c>
      <c r="E473" s="615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116</v>
      </c>
      <c r="L473" s="37" t="s">
        <v>45</v>
      </c>
      <c r="M473" s="38" t="s">
        <v>119</v>
      </c>
      <c r="N473" s="38"/>
      <c r="O473" s="37">
        <v>70</v>
      </c>
      <c r="P473" s="6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17"/>
      <c r="R473" s="617"/>
      <c r="S473" s="617"/>
      <c r="T473" s="618"/>
      <c r="U473" s="39" t="s">
        <v>45</v>
      </c>
      <c r="V473" s="39" t="s">
        <v>45</v>
      </c>
      <c r="W473" s="40" t="s">
        <v>0</v>
      </c>
      <c r="X473" s="58">
        <v>84.5</v>
      </c>
      <c r="Y473" s="55">
        <f>IFERROR(IF(X473="",0,CEILING((X473/$H473),1)*$H473),"")</f>
        <v>89.76</v>
      </c>
      <c r="Z473" s="41">
        <f>IFERROR(IF(Y473=0,"",ROUNDUP(Y473/H473,0)*0.01196),"")</f>
        <v>0.20332</v>
      </c>
      <c r="AA473" s="68" t="s">
        <v>45</v>
      </c>
      <c r="AB473" s="69" t="s">
        <v>45</v>
      </c>
      <c r="AC473" s="538" t="s">
        <v>724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90.261363636363626</v>
      </c>
      <c r="BN473" s="78">
        <f>IFERROR(Y473*I473/H473,"0")</f>
        <v>95.88</v>
      </c>
      <c r="BO473" s="78">
        <f>IFERROR(1/J473*(X473/H473),"0")</f>
        <v>0.15388257575757577</v>
      </c>
      <c r="BP473" s="78">
        <f>IFERROR(1/J473*(Y473/H473),"0")</f>
        <v>0.16346153846153846</v>
      </c>
    </row>
    <row r="474" spans="1:68" ht="16.5" customHeight="1" x14ac:dyDescent="0.25">
      <c r="A474" s="63" t="s">
        <v>725</v>
      </c>
      <c r="B474" s="63" t="s">
        <v>726</v>
      </c>
      <c r="C474" s="36">
        <v>4301020384</v>
      </c>
      <c r="D474" s="615">
        <v>4680115886407</v>
      </c>
      <c r="E474" s="615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87</v>
      </c>
      <c r="L474" s="37" t="s">
        <v>45</v>
      </c>
      <c r="M474" s="38" t="s">
        <v>119</v>
      </c>
      <c r="N474" s="38"/>
      <c r="O474" s="37">
        <v>70</v>
      </c>
      <c r="P474" s="65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17"/>
      <c r="R474" s="617"/>
      <c r="S474" s="617"/>
      <c r="T474" s="61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724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727</v>
      </c>
      <c r="B475" s="63" t="s">
        <v>728</v>
      </c>
      <c r="C475" s="36">
        <v>4301020385</v>
      </c>
      <c r="D475" s="615">
        <v>4680115880054</v>
      </c>
      <c r="E475" s="615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120</v>
      </c>
      <c r="L475" s="37" t="s">
        <v>45</v>
      </c>
      <c r="M475" s="38" t="s">
        <v>115</v>
      </c>
      <c r="N475" s="38"/>
      <c r="O475" s="37">
        <v>70</v>
      </c>
      <c r="P475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17"/>
      <c r="R475" s="617"/>
      <c r="S475" s="617"/>
      <c r="T475" s="61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724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04"/>
      <c r="B476" s="604"/>
      <c r="C476" s="604"/>
      <c r="D476" s="604"/>
      <c r="E476" s="604"/>
      <c r="F476" s="604"/>
      <c r="G476" s="604"/>
      <c r="H476" s="604"/>
      <c r="I476" s="604"/>
      <c r="J476" s="604"/>
      <c r="K476" s="604"/>
      <c r="L476" s="604"/>
      <c r="M476" s="604"/>
      <c r="N476" s="604"/>
      <c r="O476" s="612"/>
      <c r="P476" s="609" t="s">
        <v>40</v>
      </c>
      <c r="Q476" s="610"/>
      <c r="R476" s="610"/>
      <c r="S476" s="610"/>
      <c r="T476" s="610"/>
      <c r="U476" s="610"/>
      <c r="V476" s="611"/>
      <c r="W476" s="42" t="s">
        <v>39</v>
      </c>
      <c r="X476" s="43">
        <f>IFERROR(X473/H473,"0")+IFERROR(X474/H474,"0")+IFERROR(X475/H475,"0")</f>
        <v>16.003787878787879</v>
      </c>
      <c r="Y476" s="43">
        <f>IFERROR(Y473/H473,"0")+IFERROR(Y474/H474,"0")+IFERROR(Y475/H475,"0")</f>
        <v>17</v>
      </c>
      <c r="Z476" s="43">
        <f>IFERROR(IF(Z473="",0,Z473),"0")+IFERROR(IF(Z474="",0,Z474),"0")+IFERROR(IF(Z475="",0,Z475),"0")</f>
        <v>0.20332</v>
      </c>
      <c r="AA476" s="67"/>
      <c r="AB476" s="67"/>
      <c r="AC476" s="67"/>
    </row>
    <row r="477" spans="1:68" x14ac:dyDescent="0.2">
      <c r="A477" s="604"/>
      <c r="B477" s="604"/>
      <c r="C477" s="604"/>
      <c r="D477" s="604"/>
      <c r="E477" s="604"/>
      <c r="F477" s="604"/>
      <c r="G477" s="604"/>
      <c r="H477" s="604"/>
      <c r="I477" s="604"/>
      <c r="J477" s="604"/>
      <c r="K477" s="604"/>
      <c r="L477" s="604"/>
      <c r="M477" s="604"/>
      <c r="N477" s="604"/>
      <c r="O477" s="612"/>
      <c r="P477" s="609" t="s">
        <v>40</v>
      </c>
      <c r="Q477" s="610"/>
      <c r="R477" s="610"/>
      <c r="S477" s="610"/>
      <c r="T477" s="610"/>
      <c r="U477" s="610"/>
      <c r="V477" s="611"/>
      <c r="W477" s="42" t="s">
        <v>0</v>
      </c>
      <c r="X477" s="43">
        <f>IFERROR(SUM(X473:X475),"0")</f>
        <v>84.5</v>
      </c>
      <c r="Y477" s="43">
        <f>IFERROR(SUM(Y473:Y475),"0")</f>
        <v>89.76</v>
      </c>
      <c r="Z477" s="42"/>
      <c r="AA477" s="67"/>
      <c r="AB477" s="67"/>
      <c r="AC477" s="67"/>
    </row>
    <row r="478" spans="1:68" ht="14.25" customHeight="1" x14ac:dyDescent="0.25">
      <c r="A478" s="614" t="s">
        <v>76</v>
      </c>
      <c r="B478" s="614"/>
      <c r="C478" s="614"/>
      <c r="D478" s="614"/>
      <c r="E478" s="614"/>
      <c r="F478" s="614"/>
      <c r="G478" s="614"/>
      <c r="H478" s="614"/>
      <c r="I478" s="614"/>
      <c r="J478" s="614"/>
      <c r="K478" s="614"/>
      <c r="L478" s="614"/>
      <c r="M478" s="614"/>
      <c r="N478" s="614"/>
      <c r="O478" s="614"/>
      <c r="P478" s="614"/>
      <c r="Q478" s="614"/>
      <c r="R478" s="614"/>
      <c r="S478" s="614"/>
      <c r="T478" s="614"/>
      <c r="U478" s="614"/>
      <c r="V478" s="614"/>
      <c r="W478" s="614"/>
      <c r="X478" s="614"/>
      <c r="Y478" s="614"/>
      <c r="Z478" s="614"/>
      <c r="AA478" s="66"/>
      <c r="AB478" s="66"/>
      <c r="AC478" s="80"/>
    </row>
    <row r="479" spans="1:68" ht="27" customHeight="1" x14ac:dyDescent="0.25">
      <c r="A479" s="63" t="s">
        <v>729</v>
      </c>
      <c r="B479" s="63" t="s">
        <v>730</v>
      </c>
      <c r="C479" s="36">
        <v>4301031349</v>
      </c>
      <c r="D479" s="615">
        <v>4680115883116</v>
      </c>
      <c r="E479" s="615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116</v>
      </c>
      <c r="L479" s="37" t="s">
        <v>45</v>
      </c>
      <c r="M479" s="38" t="s">
        <v>115</v>
      </c>
      <c r="N479" s="38"/>
      <c r="O479" s="37">
        <v>70</v>
      </c>
      <c r="P479" s="6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17"/>
      <c r="R479" s="617"/>
      <c r="S479" s="617"/>
      <c r="T479" s="618"/>
      <c r="U479" s="39" t="s">
        <v>45</v>
      </c>
      <c r="V479" s="39" t="s">
        <v>45</v>
      </c>
      <c r="W479" s="40" t="s">
        <v>0</v>
      </c>
      <c r="X479" s="58">
        <v>422.4</v>
      </c>
      <c r="Y479" s="55">
        <f t="shared" ref="Y479:Y486" si="74">IFERROR(IF(X479="",0,CEILING((X479/$H479),1)*$H479),"")</f>
        <v>422.40000000000003</v>
      </c>
      <c r="Z479" s="41">
        <f>IFERROR(IF(Y479=0,"",ROUNDUP(Y479/H479,0)*0.01196),"")</f>
        <v>0.95679999999999998</v>
      </c>
      <c r="AA479" s="68" t="s">
        <v>45</v>
      </c>
      <c r="AB479" s="69" t="s">
        <v>45</v>
      </c>
      <c r="AC479" s="544" t="s">
        <v>731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451.19999999999993</v>
      </c>
      <c r="BN479" s="78">
        <f t="shared" ref="BN479:BN486" si="76">IFERROR(Y479*I479/H479,"0")</f>
        <v>451.20000000000005</v>
      </c>
      <c r="BO479" s="78">
        <f t="shared" ref="BO479:BO486" si="77">IFERROR(1/J479*(X479/H479),"0")</f>
        <v>0.76923076923076916</v>
      </c>
      <c r="BP479" s="78">
        <f t="shared" ref="BP479:BP486" si="78">IFERROR(1/J479*(Y479/H479),"0")</f>
        <v>0.76923076923076927</v>
      </c>
    </row>
    <row r="480" spans="1:68" ht="27" customHeight="1" x14ac:dyDescent="0.25">
      <c r="A480" s="63" t="s">
        <v>732</v>
      </c>
      <c r="B480" s="63" t="s">
        <v>733</v>
      </c>
      <c r="C480" s="36">
        <v>4301031350</v>
      </c>
      <c r="D480" s="615">
        <v>4680115883093</v>
      </c>
      <c r="E480" s="61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116</v>
      </c>
      <c r="L480" s="37" t="s">
        <v>45</v>
      </c>
      <c r="M480" s="38" t="s">
        <v>81</v>
      </c>
      <c r="N480" s="38"/>
      <c r="O480" s="37">
        <v>70</v>
      </c>
      <c r="P480" s="6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17"/>
      <c r="R480" s="617"/>
      <c r="S480" s="617"/>
      <c r="T480" s="618"/>
      <c r="U480" s="39" t="s">
        <v>45</v>
      </c>
      <c r="V480" s="39" t="s">
        <v>45</v>
      </c>
      <c r="W480" s="40" t="s">
        <v>0</v>
      </c>
      <c r="X480" s="58">
        <v>380.16</v>
      </c>
      <c r="Y480" s="55">
        <f t="shared" si="74"/>
        <v>380.16</v>
      </c>
      <c r="Z480" s="41">
        <f>IFERROR(IF(Y480=0,"",ROUNDUP(Y480/H480,0)*0.01196),"")</f>
        <v>0.86112</v>
      </c>
      <c r="AA480" s="68" t="s">
        <v>45</v>
      </c>
      <c r="AB480" s="69" t="s">
        <v>45</v>
      </c>
      <c r="AC480" s="546" t="s">
        <v>734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406.08000000000004</v>
      </c>
      <c r="BN480" s="78">
        <f t="shared" si="76"/>
        <v>406.08000000000004</v>
      </c>
      <c r="BO480" s="78">
        <f t="shared" si="77"/>
        <v>0.69230769230769229</v>
      </c>
      <c r="BP480" s="78">
        <f t="shared" si="78"/>
        <v>0.69230769230769229</v>
      </c>
    </row>
    <row r="481" spans="1:68" ht="27" customHeight="1" x14ac:dyDescent="0.25">
      <c r="A481" s="63" t="s">
        <v>735</v>
      </c>
      <c r="B481" s="63" t="s">
        <v>736</v>
      </c>
      <c r="C481" s="36">
        <v>4301031353</v>
      </c>
      <c r="D481" s="615">
        <v>4680115883109</v>
      </c>
      <c r="E481" s="61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116</v>
      </c>
      <c r="L481" s="37" t="s">
        <v>45</v>
      </c>
      <c r="M481" s="38" t="s">
        <v>81</v>
      </c>
      <c r="N481" s="38"/>
      <c r="O481" s="37">
        <v>70</v>
      </c>
      <c r="P481" s="64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17"/>
      <c r="R481" s="617"/>
      <c r="S481" s="617"/>
      <c r="T481" s="618"/>
      <c r="U481" s="39" t="s">
        <v>45</v>
      </c>
      <c r="V481" s="39" t="s">
        <v>45</v>
      </c>
      <c r="W481" s="40" t="s">
        <v>0</v>
      </c>
      <c r="X481" s="58">
        <v>126.72</v>
      </c>
      <c r="Y481" s="55">
        <f t="shared" si="74"/>
        <v>126.72</v>
      </c>
      <c r="Z481" s="41">
        <f>IFERROR(IF(Y481=0,"",ROUNDUP(Y481/H481,0)*0.01196),"")</f>
        <v>0.28704000000000002</v>
      </c>
      <c r="AA481" s="68" t="s">
        <v>45</v>
      </c>
      <c r="AB481" s="69" t="s">
        <v>45</v>
      </c>
      <c r="AC481" s="548" t="s">
        <v>737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135.35999999999999</v>
      </c>
      <c r="BN481" s="78">
        <f t="shared" si="76"/>
        <v>135.35999999999999</v>
      </c>
      <c r="BO481" s="78">
        <f t="shared" si="77"/>
        <v>0.23076923076923078</v>
      </c>
      <c r="BP481" s="78">
        <f t="shared" si="78"/>
        <v>0.23076923076923078</v>
      </c>
    </row>
    <row r="482" spans="1:68" ht="27" customHeight="1" x14ac:dyDescent="0.25">
      <c r="A482" s="63" t="s">
        <v>738</v>
      </c>
      <c r="B482" s="63" t="s">
        <v>739</v>
      </c>
      <c r="C482" s="36">
        <v>4301031419</v>
      </c>
      <c r="D482" s="615">
        <v>4680115882072</v>
      </c>
      <c r="E482" s="615"/>
      <c r="F482" s="62">
        <v>0.6</v>
      </c>
      <c r="G482" s="37">
        <v>8</v>
      </c>
      <c r="H482" s="62">
        <v>4.8</v>
      </c>
      <c r="I482" s="62">
        <v>6.93</v>
      </c>
      <c r="J482" s="37">
        <v>132</v>
      </c>
      <c r="K482" s="37" t="s">
        <v>120</v>
      </c>
      <c r="L482" s="37" t="s">
        <v>45</v>
      </c>
      <c r="M482" s="38" t="s">
        <v>115</v>
      </c>
      <c r="N482" s="38"/>
      <c r="O482" s="37">
        <v>70</v>
      </c>
      <c r="P482" s="64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17"/>
      <c r="R482" s="617"/>
      <c r="S482" s="617"/>
      <c r="T482" s="61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731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738</v>
      </c>
      <c r="B483" s="63" t="s">
        <v>740</v>
      </c>
      <c r="C483" s="36">
        <v>4301031351</v>
      </c>
      <c r="D483" s="615">
        <v>4680115882072</v>
      </c>
      <c r="E483" s="615"/>
      <c r="F483" s="62">
        <v>0.6</v>
      </c>
      <c r="G483" s="37">
        <v>6</v>
      </c>
      <c r="H483" s="62">
        <v>3.6</v>
      </c>
      <c r="I483" s="62">
        <v>3.81</v>
      </c>
      <c r="J483" s="37">
        <v>132</v>
      </c>
      <c r="K483" s="37" t="s">
        <v>120</v>
      </c>
      <c r="L483" s="37" t="s">
        <v>45</v>
      </c>
      <c r="M483" s="38" t="s">
        <v>115</v>
      </c>
      <c r="N483" s="38"/>
      <c r="O483" s="37">
        <v>70</v>
      </c>
      <c r="P483" s="6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17"/>
      <c r="R483" s="617"/>
      <c r="S483" s="617"/>
      <c r="T483" s="61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731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741</v>
      </c>
      <c r="B484" s="63" t="s">
        <v>742</v>
      </c>
      <c r="C484" s="36">
        <v>4301031418</v>
      </c>
      <c r="D484" s="615">
        <v>4680115882102</v>
      </c>
      <c r="E484" s="615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120</v>
      </c>
      <c r="L484" s="37" t="s">
        <v>45</v>
      </c>
      <c r="M484" s="38" t="s">
        <v>81</v>
      </c>
      <c r="N484" s="38"/>
      <c r="O484" s="37">
        <v>70</v>
      </c>
      <c r="P484" s="6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17"/>
      <c r="R484" s="617"/>
      <c r="S484" s="617"/>
      <c r="T484" s="61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734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743</v>
      </c>
      <c r="B485" s="63" t="s">
        <v>744</v>
      </c>
      <c r="C485" s="36">
        <v>4301031384</v>
      </c>
      <c r="D485" s="615">
        <v>4680115882096</v>
      </c>
      <c r="E485" s="615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120</v>
      </c>
      <c r="L485" s="37" t="s">
        <v>45</v>
      </c>
      <c r="M485" s="38" t="s">
        <v>81</v>
      </c>
      <c r="N485" s="38"/>
      <c r="O485" s="37">
        <v>60</v>
      </c>
      <c r="P485" s="6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17"/>
      <c r="R485" s="617"/>
      <c r="S485" s="617"/>
      <c r="T485" s="61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737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743</v>
      </c>
      <c r="B486" s="63" t="s">
        <v>745</v>
      </c>
      <c r="C486" s="36">
        <v>4301031417</v>
      </c>
      <c r="D486" s="615">
        <v>4680115882096</v>
      </c>
      <c r="E486" s="615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70</v>
      </c>
      <c r="P486" s="63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17"/>
      <c r="R486" s="617"/>
      <c r="S486" s="617"/>
      <c r="T486" s="61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737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04"/>
      <c r="B487" s="604"/>
      <c r="C487" s="604"/>
      <c r="D487" s="604"/>
      <c r="E487" s="604"/>
      <c r="F487" s="604"/>
      <c r="G487" s="604"/>
      <c r="H487" s="604"/>
      <c r="I487" s="604"/>
      <c r="J487" s="604"/>
      <c r="K487" s="604"/>
      <c r="L487" s="604"/>
      <c r="M487" s="604"/>
      <c r="N487" s="604"/>
      <c r="O487" s="612"/>
      <c r="P487" s="609" t="s">
        <v>40</v>
      </c>
      <c r="Q487" s="610"/>
      <c r="R487" s="610"/>
      <c r="S487" s="610"/>
      <c r="T487" s="610"/>
      <c r="U487" s="610"/>
      <c r="V487" s="611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176</v>
      </c>
      <c r="Y487" s="43">
        <f>IFERROR(Y479/H479,"0")+IFERROR(Y480/H480,"0")+IFERROR(Y481/H481,"0")+IFERROR(Y482/H482,"0")+IFERROR(Y483/H483,"0")+IFERROR(Y484/H484,"0")+IFERROR(Y485/H485,"0")+IFERROR(Y486/H486,"0")</f>
        <v>176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2.1049600000000002</v>
      </c>
      <c r="AA487" s="67"/>
      <c r="AB487" s="67"/>
      <c r="AC487" s="67"/>
    </row>
    <row r="488" spans="1:68" x14ac:dyDescent="0.2">
      <c r="A488" s="604"/>
      <c r="B488" s="604"/>
      <c r="C488" s="604"/>
      <c r="D488" s="604"/>
      <c r="E488" s="604"/>
      <c r="F488" s="604"/>
      <c r="G488" s="604"/>
      <c r="H488" s="604"/>
      <c r="I488" s="604"/>
      <c r="J488" s="604"/>
      <c r="K488" s="604"/>
      <c r="L488" s="604"/>
      <c r="M488" s="604"/>
      <c r="N488" s="604"/>
      <c r="O488" s="612"/>
      <c r="P488" s="609" t="s">
        <v>40</v>
      </c>
      <c r="Q488" s="610"/>
      <c r="R488" s="610"/>
      <c r="S488" s="610"/>
      <c r="T488" s="610"/>
      <c r="U488" s="610"/>
      <c r="V488" s="611"/>
      <c r="W488" s="42" t="s">
        <v>0</v>
      </c>
      <c r="X488" s="43">
        <f>IFERROR(SUM(X479:X486),"0")</f>
        <v>929.28</v>
      </c>
      <c r="Y488" s="43">
        <f>IFERROR(SUM(Y479:Y486),"0")</f>
        <v>929.28000000000009</v>
      </c>
      <c r="Z488" s="42"/>
      <c r="AA488" s="67"/>
      <c r="AB488" s="67"/>
      <c r="AC488" s="67"/>
    </row>
    <row r="489" spans="1:68" ht="14.25" customHeight="1" x14ac:dyDescent="0.25">
      <c r="A489" s="614" t="s">
        <v>83</v>
      </c>
      <c r="B489" s="614"/>
      <c r="C489" s="614"/>
      <c r="D489" s="614"/>
      <c r="E489" s="614"/>
      <c r="F489" s="614"/>
      <c r="G489" s="614"/>
      <c r="H489" s="614"/>
      <c r="I489" s="614"/>
      <c r="J489" s="614"/>
      <c r="K489" s="614"/>
      <c r="L489" s="614"/>
      <c r="M489" s="614"/>
      <c r="N489" s="614"/>
      <c r="O489" s="614"/>
      <c r="P489" s="614"/>
      <c r="Q489" s="614"/>
      <c r="R489" s="614"/>
      <c r="S489" s="614"/>
      <c r="T489" s="614"/>
      <c r="U489" s="614"/>
      <c r="V489" s="614"/>
      <c r="W489" s="614"/>
      <c r="X489" s="614"/>
      <c r="Y489" s="614"/>
      <c r="Z489" s="614"/>
      <c r="AA489" s="66"/>
      <c r="AB489" s="66"/>
      <c r="AC489" s="80"/>
    </row>
    <row r="490" spans="1:68" ht="16.5" customHeight="1" x14ac:dyDescent="0.25">
      <c r="A490" s="63" t="s">
        <v>746</v>
      </c>
      <c r="B490" s="63" t="s">
        <v>747</v>
      </c>
      <c r="C490" s="36">
        <v>4301051232</v>
      </c>
      <c r="D490" s="615">
        <v>4607091383409</v>
      </c>
      <c r="E490" s="615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116</v>
      </c>
      <c r="L490" s="37" t="s">
        <v>45</v>
      </c>
      <c r="M490" s="38" t="s">
        <v>119</v>
      </c>
      <c r="N490" s="38"/>
      <c r="O490" s="37">
        <v>45</v>
      </c>
      <c r="P490" s="6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17"/>
      <c r="R490" s="617"/>
      <c r="S490" s="617"/>
      <c r="T490" s="61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748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749</v>
      </c>
      <c r="B491" s="63" t="s">
        <v>750</v>
      </c>
      <c r="C491" s="36">
        <v>4301051233</v>
      </c>
      <c r="D491" s="615">
        <v>4607091383416</v>
      </c>
      <c r="E491" s="615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116</v>
      </c>
      <c r="L491" s="37" t="s">
        <v>45</v>
      </c>
      <c r="M491" s="38" t="s">
        <v>119</v>
      </c>
      <c r="N491" s="38"/>
      <c r="O491" s="37">
        <v>45</v>
      </c>
      <c r="P491" s="6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17"/>
      <c r="R491" s="617"/>
      <c r="S491" s="617"/>
      <c r="T491" s="61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751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752</v>
      </c>
      <c r="B492" s="63" t="s">
        <v>753</v>
      </c>
      <c r="C492" s="36">
        <v>4301051064</v>
      </c>
      <c r="D492" s="615">
        <v>4680115883536</v>
      </c>
      <c r="E492" s="615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87</v>
      </c>
      <c r="L492" s="37" t="s">
        <v>45</v>
      </c>
      <c r="M492" s="38" t="s">
        <v>119</v>
      </c>
      <c r="N492" s="38"/>
      <c r="O492" s="37">
        <v>45</v>
      </c>
      <c r="P492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17"/>
      <c r="R492" s="617"/>
      <c r="S492" s="617"/>
      <c r="T492" s="61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754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04"/>
      <c r="B493" s="604"/>
      <c r="C493" s="604"/>
      <c r="D493" s="604"/>
      <c r="E493" s="604"/>
      <c r="F493" s="604"/>
      <c r="G493" s="604"/>
      <c r="H493" s="604"/>
      <c r="I493" s="604"/>
      <c r="J493" s="604"/>
      <c r="K493" s="604"/>
      <c r="L493" s="604"/>
      <c r="M493" s="604"/>
      <c r="N493" s="604"/>
      <c r="O493" s="612"/>
      <c r="P493" s="609" t="s">
        <v>40</v>
      </c>
      <c r="Q493" s="610"/>
      <c r="R493" s="610"/>
      <c r="S493" s="610"/>
      <c r="T493" s="610"/>
      <c r="U493" s="610"/>
      <c r="V493" s="611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04"/>
      <c r="B494" s="604"/>
      <c r="C494" s="604"/>
      <c r="D494" s="604"/>
      <c r="E494" s="604"/>
      <c r="F494" s="604"/>
      <c r="G494" s="604"/>
      <c r="H494" s="604"/>
      <c r="I494" s="604"/>
      <c r="J494" s="604"/>
      <c r="K494" s="604"/>
      <c r="L494" s="604"/>
      <c r="M494" s="604"/>
      <c r="N494" s="604"/>
      <c r="O494" s="612"/>
      <c r="P494" s="609" t="s">
        <v>40</v>
      </c>
      <c r="Q494" s="610"/>
      <c r="R494" s="610"/>
      <c r="S494" s="610"/>
      <c r="T494" s="610"/>
      <c r="U494" s="610"/>
      <c r="V494" s="611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14" t="s">
        <v>183</v>
      </c>
      <c r="B495" s="614"/>
      <c r="C495" s="614"/>
      <c r="D495" s="614"/>
      <c r="E495" s="614"/>
      <c r="F495" s="614"/>
      <c r="G495" s="614"/>
      <c r="H495" s="614"/>
      <c r="I495" s="614"/>
      <c r="J495" s="614"/>
      <c r="K495" s="614"/>
      <c r="L495" s="614"/>
      <c r="M495" s="614"/>
      <c r="N495" s="614"/>
      <c r="O495" s="614"/>
      <c r="P495" s="614"/>
      <c r="Q495" s="614"/>
      <c r="R495" s="614"/>
      <c r="S495" s="614"/>
      <c r="T495" s="614"/>
      <c r="U495" s="614"/>
      <c r="V495" s="614"/>
      <c r="W495" s="614"/>
      <c r="X495" s="614"/>
      <c r="Y495" s="614"/>
      <c r="Z495" s="614"/>
      <c r="AA495" s="66"/>
      <c r="AB495" s="66"/>
      <c r="AC495" s="80"/>
    </row>
    <row r="496" spans="1:68" ht="27" customHeight="1" x14ac:dyDescent="0.25">
      <c r="A496" s="63" t="s">
        <v>755</v>
      </c>
      <c r="B496" s="63" t="s">
        <v>756</v>
      </c>
      <c r="C496" s="36">
        <v>4301060450</v>
      </c>
      <c r="D496" s="615">
        <v>4680115885035</v>
      </c>
      <c r="E496" s="615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116</v>
      </c>
      <c r="L496" s="37" t="s">
        <v>45</v>
      </c>
      <c r="M496" s="38" t="s">
        <v>119</v>
      </c>
      <c r="N496" s="38"/>
      <c r="O496" s="37">
        <v>35</v>
      </c>
      <c r="P496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17"/>
      <c r="R496" s="617"/>
      <c r="S496" s="617"/>
      <c r="T496" s="61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757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04"/>
      <c r="B497" s="604"/>
      <c r="C497" s="604"/>
      <c r="D497" s="604"/>
      <c r="E497" s="604"/>
      <c r="F497" s="604"/>
      <c r="G497" s="604"/>
      <c r="H497" s="604"/>
      <c r="I497" s="604"/>
      <c r="J497" s="604"/>
      <c r="K497" s="604"/>
      <c r="L497" s="604"/>
      <c r="M497" s="604"/>
      <c r="N497" s="604"/>
      <c r="O497" s="612"/>
      <c r="P497" s="609" t="s">
        <v>40</v>
      </c>
      <c r="Q497" s="610"/>
      <c r="R497" s="610"/>
      <c r="S497" s="610"/>
      <c r="T497" s="610"/>
      <c r="U497" s="610"/>
      <c r="V497" s="61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04"/>
      <c r="B498" s="604"/>
      <c r="C498" s="604"/>
      <c r="D498" s="604"/>
      <c r="E498" s="604"/>
      <c r="F498" s="604"/>
      <c r="G498" s="604"/>
      <c r="H498" s="604"/>
      <c r="I498" s="604"/>
      <c r="J498" s="604"/>
      <c r="K498" s="604"/>
      <c r="L498" s="604"/>
      <c r="M498" s="604"/>
      <c r="N498" s="604"/>
      <c r="O498" s="612"/>
      <c r="P498" s="609" t="s">
        <v>40</v>
      </c>
      <c r="Q498" s="610"/>
      <c r="R498" s="610"/>
      <c r="S498" s="610"/>
      <c r="T498" s="610"/>
      <c r="U498" s="610"/>
      <c r="V498" s="61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31" t="s">
        <v>758</v>
      </c>
      <c r="B499" s="631"/>
      <c r="C499" s="631"/>
      <c r="D499" s="631"/>
      <c r="E499" s="631"/>
      <c r="F499" s="631"/>
      <c r="G499" s="631"/>
      <c r="H499" s="631"/>
      <c r="I499" s="631"/>
      <c r="J499" s="631"/>
      <c r="K499" s="631"/>
      <c r="L499" s="631"/>
      <c r="M499" s="631"/>
      <c r="N499" s="631"/>
      <c r="O499" s="631"/>
      <c r="P499" s="631"/>
      <c r="Q499" s="631"/>
      <c r="R499" s="631"/>
      <c r="S499" s="631"/>
      <c r="T499" s="631"/>
      <c r="U499" s="631"/>
      <c r="V499" s="631"/>
      <c r="W499" s="631"/>
      <c r="X499" s="631"/>
      <c r="Y499" s="631"/>
      <c r="Z499" s="631"/>
      <c r="AA499" s="54"/>
      <c r="AB499" s="54"/>
      <c r="AC499" s="54"/>
    </row>
    <row r="500" spans="1:68" ht="16.5" customHeight="1" x14ac:dyDescent="0.25">
      <c r="A500" s="613" t="s">
        <v>758</v>
      </c>
      <c r="B500" s="613"/>
      <c r="C500" s="613"/>
      <c r="D500" s="613"/>
      <c r="E500" s="613"/>
      <c r="F500" s="613"/>
      <c r="G500" s="613"/>
      <c r="H500" s="613"/>
      <c r="I500" s="613"/>
      <c r="J500" s="613"/>
      <c r="K500" s="613"/>
      <c r="L500" s="613"/>
      <c r="M500" s="613"/>
      <c r="N500" s="613"/>
      <c r="O500" s="613"/>
      <c r="P500" s="613"/>
      <c r="Q500" s="613"/>
      <c r="R500" s="613"/>
      <c r="S500" s="613"/>
      <c r="T500" s="613"/>
      <c r="U500" s="613"/>
      <c r="V500" s="613"/>
      <c r="W500" s="613"/>
      <c r="X500" s="613"/>
      <c r="Y500" s="613"/>
      <c r="Z500" s="613"/>
      <c r="AA500" s="65"/>
      <c r="AB500" s="65"/>
      <c r="AC500" s="79"/>
    </row>
    <row r="501" spans="1:68" ht="14.25" customHeight="1" x14ac:dyDescent="0.25">
      <c r="A501" s="614" t="s">
        <v>111</v>
      </c>
      <c r="B501" s="614"/>
      <c r="C501" s="614"/>
      <c r="D501" s="614"/>
      <c r="E501" s="614"/>
      <c r="F501" s="614"/>
      <c r="G501" s="614"/>
      <c r="H501" s="614"/>
      <c r="I501" s="614"/>
      <c r="J501" s="614"/>
      <c r="K501" s="614"/>
      <c r="L501" s="614"/>
      <c r="M501" s="614"/>
      <c r="N501" s="614"/>
      <c r="O501" s="614"/>
      <c r="P501" s="614"/>
      <c r="Q501" s="614"/>
      <c r="R501" s="614"/>
      <c r="S501" s="614"/>
      <c r="T501" s="614"/>
      <c r="U501" s="614"/>
      <c r="V501" s="614"/>
      <c r="W501" s="614"/>
      <c r="X501" s="614"/>
      <c r="Y501" s="614"/>
      <c r="Z501" s="614"/>
      <c r="AA501" s="66"/>
      <c r="AB501" s="66"/>
      <c r="AC501" s="80"/>
    </row>
    <row r="502" spans="1:68" ht="27" customHeight="1" x14ac:dyDescent="0.25">
      <c r="A502" s="63" t="s">
        <v>759</v>
      </c>
      <c r="B502" s="63" t="s">
        <v>760</v>
      </c>
      <c r="C502" s="36">
        <v>4301011763</v>
      </c>
      <c r="D502" s="615">
        <v>4640242181011</v>
      </c>
      <c r="E502" s="615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116</v>
      </c>
      <c r="L502" s="37" t="s">
        <v>45</v>
      </c>
      <c r="M502" s="38" t="s">
        <v>119</v>
      </c>
      <c r="N502" s="38"/>
      <c r="O502" s="37">
        <v>55</v>
      </c>
      <c r="P502" s="632" t="s">
        <v>761</v>
      </c>
      <c r="Q502" s="617"/>
      <c r="R502" s="617"/>
      <c r="S502" s="617"/>
      <c r="T502" s="61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762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763</v>
      </c>
      <c r="B503" s="63" t="s">
        <v>764</v>
      </c>
      <c r="C503" s="36">
        <v>4301011585</v>
      </c>
      <c r="D503" s="615">
        <v>4640242180441</v>
      </c>
      <c r="E503" s="615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116</v>
      </c>
      <c r="L503" s="37" t="s">
        <v>45</v>
      </c>
      <c r="M503" s="38" t="s">
        <v>115</v>
      </c>
      <c r="N503" s="38"/>
      <c r="O503" s="37">
        <v>50</v>
      </c>
      <c r="P503" s="633" t="s">
        <v>765</v>
      </c>
      <c r="Q503" s="617"/>
      <c r="R503" s="617"/>
      <c r="S503" s="617"/>
      <c r="T503" s="61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766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767</v>
      </c>
      <c r="B504" s="63" t="s">
        <v>768</v>
      </c>
      <c r="C504" s="36">
        <v>4301011584</v>
      </c>
      <c r="D504" s="615">
        <v>4640242180564</v>
      </c>
      <c r="E504" s="615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116</v>
      </c>
      <c r="L504" s="37" t="s">
        <v>45</v>
      </c>
      <c r="M504" s="38" t="s">
        <v>115</v>
      </c>
      <c r="N504" s="38"/>
      <c r="O504" s="37">
        <v>50</v>
      </c>
      <c r="P504" s="634" t="s">
        <v>769</v>
      </c>
      <c r="Q504" s="617"/>
      <c r="R504" s="617"/>
      <c r="S504" s="617"/>
      <c r="T504" s="61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770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04"/>
      <c r="B505" s="604"/>
      <c r="C505" s="604"/>
      <c r="D505" s="604"/>
      <c r="E505" s="604"/>
      <c r="F505" s="604"/>
      <c r="G505" s="604"/>
      <c r="H505" s="604"/>
      <c r="I505" s="604"/>
      <c r="J505" s="604"/>
      <c r="K505" s="604"/>
      <c r="L505" s="604"/>
      <c r="M505" s="604"/>
      <c r="N505" s="604"/>
      <c r="O505" s="612"/>
      <c r="P505" s="609" t="s">
        <v>40</v>
      </c>
      <c r="Q505" s="610"/>
      <c r="R505" s="610"/>
      <c r="S505" s="610"/>
      <c r="T505" s="610"/>
      <c r="U505" s="610"/>
      <c r="V505" s="611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04"/>
      <c r="B506" s="604"/>
      <c r="C506" s="604"/>
      <c r="D506" s="604"/>
      <c r="E506" s="604"/>
      <c r="F506" s="604"/>
      <c r="G506" s="604"/>
      <c r="H506" s="604"/>
      <c r="I506" s="604"/>
      <c r="J506" s="604"/>
      <c r="K506" s="604"/>
      <c r="L506" s="604"/>
      <c r="M506" s="604"/>
      <c r="N506" s="604"/>
      <c r="O506" s="612"/>
      <c r="P506" s="609" t="s">
        <v>40</v>
      </c>
      <c r="Q506" s="610"/>
      <c r="R506" s="610"/>
      <c r="S506" s="610"/>
      <c r="T506" s="610"/>
      <c r="U506" s="610"/>
      <c r="V506" s="611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14" t="s">
        <v>148</v>
      </c>
      <c r="B507" s="614"/>
      <c r="C507" s="614"/>
      <c r="D507" s="614"/>
      <c r="E507" s="614"/>
      <c r="F507" s="614"/>
      <c r="G507" s="614"/>
      <c r="H507" s="614"/>
      <c r="I507" s="614"/>
      <c r="J507" s="614"/>
      <c r="K507" s="614"/>
      <c r="L507" s="614"/>
      <c r="M507" s="614"/>
      <c r="N507" s="614"/>
      <c r="O507" s="614"/>
      <c r="P507" s="614"/>
      <c r="Q507" s="614"/>
      <c r="R507" s="614"/>
      <c r="S507" s="614"/>
      <c r="T507" s="614"/>
      <c r="U507" s="614"/>
      <c r="V507" s="614"/>
      <c r="W507" s="614"/>
      <c r="X507" s="614"/>
      <c r="Y507" s="614"/>
      <c r="Z507" s="614"/>
      <c r="AA507" s="66"/>
      <c r="AB507" s="66"/>
      <c r="AC507" s="80"/>
    </row>
    <row r="508" spans="1:68" ht="27" customHeight="1" x14ac:dyDescent="0.25">
      <c r="A508" s="63" t="s">
        <v>771</v>
      </c>
      <c r="B508" s="63" t="s">
        <v>772</v>
      </c>
      <c r="C508" s="36">
        <v>4301020269</v>
      </c>
      <c r="D508" s="615">
        <v>4640242180519</v>
      </c>
      <c r="E508" s="615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116</v>
      </c>
      <c r="L508" s="37" t="s">
        <v>45</v>
      </c>
      <c r="M508" s="38" t="s">
        <v>119</v>
      </c>
      <c r="N508" s="38"/>
      <c r="O508" s="37">
        <v>50</v>
      </c>
      <c r="P508" s="628" t="s">
        <v>773</v>
      </c>
      <c r="Q508" s="617"/>
      <c r="R508" s="617"/>
      <c r="S508" s="617"/>
      <c r="T508" s="61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774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771</v>
      </c>
      <c r="B509" s="63" t="s">
        <v>775</v>
      </c>
      <c r="C509" s="36">
        <v>4301020400</v>
      </c>
      <c r="D509" s="615">
        <v>4640242180519</v>
      </c>
      <c r="E509" s="615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116</v>
      </c>
      <c r="L509" s="37" t="s">
        <v>45</v>
      </c>
      <c r="M509" s="38" t="s">
        <v>115</v>
      </c>
      <c r="N509" s="38"/>
      <c r="O509" s="37">
        <v>50</v>
      </c>
      <c r="P509" s="629" t="s">
        <v>776</v>
      </c>
      <c r="Q509" s="617"/>
      <c r="R509" s="617"/>
      <c r="S509" s="617"/>
      <c r="T509" s="61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777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778</v>
      </c>
      <c r="B510" s="63" t="s">
        <v>779</v>
      </c>
      <c r="C510" s="36">
        <v>4301020260</v>
      </c>
      <c r="D510" s="615">
        <v>4640242180526</v>
      </c>
      <c r="E510" s="615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116</v>
      </c>
      <c r="L510" s="37" t="s">
        <v>45</v>
      </c>
      <c r="M510" s="38" t="s">
        <v>115</v>
      </c>
      <c r="N510" s="38"/>
      <c r="O510" s="37">
        <v>50</v>
      </c>
      <c r="P510" s="630" t="s">
        <v>780</v>
      </c>
      <c r="Q510" s="617"/>
      <c r="R510" s="617"/>
      <c r="S510" s="617"/>
      <c r="T510" s="61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774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781</v>
      </c>
      <c r="B511" s="63" t="s">
        <v>782</v>
      </c>
      <c r="C511" s="36">
        <v>4301020295</v>
      </c>
      <c r="D511" s="615">
        <v>4640242181363</v>
      </c>
      <c r="E511" s="615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120</v>
      </c>
      <c r="L511" s="37" t="s">
        <v>45</v>
      </c>
      <c r="M511" s="38" t="s">
        <v>115</v>
      </c>
      <c r="N511" s="38"/>
      <c r="O511" s="37">
        <v>50</v>
      </c>
      <c r="P511" s="625" t="s">
        <v>783</v>
      </c>
      <c r="Q511" s="617"/>
      <c r="R511" s="617"/>
      <c r="S511" s="617"/>
      <c r="T511" s="61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784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04"/>
      <c r="B512" s="604"/>
      <c r="C512" s="604"/>
      <c r="D512" s="604"/>
      <c r="E512" s="604"/>
      <c r="F512" s="604"/>
      <c r="G512" s="604"/>
      <c r="H512" s="604"/>
      <c r="I512" s="604"/>
      <c r="J512" s="604"/>
      <c r="K512" s="604"/>
      <c r="L512" s="604"/>
      <c r="M512" s="604"/>
      <c r="N512" s="604"/>
      <c r="O512" s="612"/>
      <c r="P512" s="609" t="s">
        <v>40</v>
      </c>
      <c r="Q512" s="610"/>
      <c r="R512" s="610"/>
      <c r="S512" s="610"/>
      <c r="T512" s="610"/>
      <c r="U512" s="610"/>
      <c r="V512" s="611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04"/>
      <c r="B513" s="604"/>
      <c r="C513" s="604"/>
      <c r="D513" s="604"/>
      <c r="E513" s="604"/>
      <c r="F513" s="604"/>
      <c r="G513" s="604"/>
      <c r="H513" s="604"/>
      <c r="I513" s="604"/>
      <c r="J513" s="604"/>
      <c r="K513" s="604"/>
      <c r="L513" s="604"/>
      <c r="M513" s="604"/>
      <c r="N513" s="604"/>
      <c r="O513" s="612"/>
      <c r="P513" s="609" t="s">
        <v>40</v>
      </c>
      <c r="Q513" s="610"/>
      <c r="R513" s="610"/>
      <c r="S513" s="610"/>
      <c r="T513" s="610"/>
      <c r="U513" s="610"/>
      <c r="V513" s="611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14" t="s">
        <v>76</v>
      </c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614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6"/>
      <c r="AB514" s="66"/>
      <c r="AC514" s="80"/>
    </row>
    <row r="515" spans="1:68" ht="27" customHeight="1" x14ac:dyDescent="0.25">
      <c r="A515" s="63" t="s">
        <v>785</v>
      </c>
      <c r="B515" s="63" t="s">
        <v>786</v>
      </c>
      <c r="C515" s="36">
        <v>4301031280</v>
      </c>
      <c r="D515" s="615">
        <v>4640242180816</v>
      </c>
      <c r="E515" s="615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120</v>
      </c>
      <c r="L515" s="37" t="s">
        <v>45</v>
      </c>
      <c r="M515" s="38" t="s">
        <v>81</v>
      </c>
      <c r="N515" s="38"/>
      <c r="O515" s="37">
        <v>40</v>
      </c>
      <c r="P515" s="626" t="s">
        <v>787</v>
      </c>
      <c r="Q515" s="617"/>
      <c r="R515" s="617"/>
      <c r="S515" s="617"/>
      <c r="T515" s="61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788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789</v>
      </c>
      <c r="B516" s="63" t="s">
        <v>790</v>
      </c>
      <c r="C516" s="36">
        <v>4301031244</v>
      </c>
      <c r="D516" s="615">
        <v>4640242180595</v>
      </c>
      <c r="E516" s="615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120</v>
      </c>
      <c r="L516" s="37" t="s">
        <v>45</v>
      </c>
      <c r="M516" s="38" t="s">
        <v>81</v>
      </c>
      <c r="N516" s="38"/>
      <c r="O516" s="37">
        <v>40</v>
      </c>
      <c r="P516" s="627" t="s">
        <v>791</v>
      </c>
      <c r="Q516" s="617"/>
      <c r="R516" s="617"/>
      <c r="S516" s="617"/>
      <c r="T516" s="61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792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04"/>
      <c r="B517" s="604"/>
      <c r="C517" s="604"/>
      <c r="D517" s="604"/>
      <c r="E517" s="604"/>
      <c r="F517" s="604"/>
      <c r="G517" s="604"/>
      <c r="H517" s="604"/>
      <c r="I517" s="604"/>
      <c r="J517" s="604"/>
      <c r="K517" s="604"/>
      <c r="L517" s="604"/>
      <c r="M517" s="604"/>
      <c r="N517" s="604"/>
      <c r="O517" s="612"/>
      <c r="P517" s="609" t="s">
        <v>40</v>
      </c>
      <c r="Q517" s="610"/>
      <c r="R517" s="610"/>
      <c r="S517" s="610"/>
      <c r="T517" s="610"/>
      <c r="U517" s="610"/>
      <c r="V517" s="61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04"/>
      <c r="B518" s="604"/>
      <c r="C518" s="604"/>
      <c r="D518" s="604"/>
      <c r="E518" s="604"/>
      <c r="F518" s="604"/>
      <c r="G518" s="604"/>
      <c r="H518" s="604"/>
      <c r="I518" s="604"/>
      <c r="J518" s="604"/>
      <c r="K518" s="604"/>
      <c r="L518" s="604"/>
      <c r="M518" s="604"/>
      <c r="N518" s="604"/>
      <c r="O518" s="612"/>
      <c r="P518" s="609" t="s">
        <v>40</v>
      </c>
      <c r="Q518" s="610"/>
      <c r="R518" s="610"/>
      <c r="S518" s="610"/>
      <c r="T518" s="610"/>
      <c r="U518" s="610"/>
      <c r="V518" s="61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14" t="s">
        <v>83</v>
      </c>
      <c r="B519" s="614"/>
      <c r="C519" s="614"/>
      <c r="D519" s="614"/>
      <c r="E519" s="614"/>
      <c r="F519" s="614"/>
      <c r="G519" s="614"/>
      <c r="H519" s="614"/>
      <c r="I519" s="614"/>
      <c r="J519" s="614"/>
      <c r="K519" s="614"/>
      <c r="L519" s="614"/>
      <c r="M519" s="614"/>
      <c r="N519" s="614"/>
      <c r="O519" s="614"/>
      <c r="P519" s="614"/>
      <c r="Q519" s="614"/>
      <c r="R519" s="614"/>
      <c r="S519" s="614"/>
      <c r="T519" s="614"/>
      <c r="U519" s="614"/>
      <c r="V519" s="614"/>
      <c r="W519" s="614"/>
      <c r="X519" s="614"/>
      <c r="Y519" s="614"/>
      <c r="Z519" s="614"/>
      <c r="AA519" s="66"/>
      <c r="AB519" s="66"/>
      <c r="AC519" s="80"/>
    </row>
    <row r="520" spans="1:68" ht="27" customHeight="1" x14ac:dyDescent="0.25">
      <c r="A520" s="63" t="s">
        <v>793</v>
      </c>
      <c r="B520" s="63" t="s">
        <v>794</v>
      </c>
      <c r="C520" s="36">
        <v>4301052046</v>
      </c>
      <c r="D520" s="615">
        <v>4640242180533</v>
      </c>
      <c r="E520" s="615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116</v>
      </c>
      <c r="L520" s="37" t="s">
        <v>45</v>
      </c>
      <c r="M520" s="38" t="s">
        <v>144</v>
      </c>
      <c r="N520" s="38"/>
      <c r="O520" s="37">
        <v>45</v>
      </c>
      <c r="P520" s="623" t="s">
        <v>795</v>
      </c>
      <c r="Q520" s="617"/>
      <c r="R520" s="617"/>
      <c r="S520" s="617"/>
      <c r="T520" s="61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796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793</v>
      </c>
      <c r="B521" s="63" t="s">
        <v>797</v>
      </c>
      <c r="C521" s="36">
        <v>4301051887</v>
      </c>
      <c r="D521" s="615">
        <v>4640242180533</v>
      </c>
      <c r="E521" s="615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116</v>
      </c>
      <c r="L521" s="37" t="s">
        <v>45</v>
      </c>
      <c r="M521" s="38" t="s">
        <v>119</v>
      </c>
      <c r="N521" s="38"/>
      <c r="O521" s="37">
        <v>45</v>
      </c>
      <c r="P521" s="624" t="s">
        <v>795</v>
      </c>
      <c r="Q521" s="617"/>
      <c r="R521" s="617"/>
      <c r="S521" s="617"/>
      <c r="T521" s="61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796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04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604"/>
      <c r="O522" s="612"/>
      <c r="P522" s="609" t="s">
        <v>40</v>
      </c>
      <c r="Q522" s="610"/>
      <c r="R522" s="610"/>
      <c r="S522" s="610"/>
      <c r="T522" s="610"/>
      <c r="U522" s="610"/>
      <c r="V522" s="611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04"/>
      <c r="B523" s="604"/>
      <c r="C523" s="604"/>
      <c r="D523" s="604"/>
      <c r="E523" s="604"/>
      <c r="F523" s="604"/>
      <c r="G523" s="604"/>
      <c r="H523" s="604"/>
      <c r="I523" s="604"/>
      <c r="J523" s="604"/>
      <c r="K523" s="604"/>
      <c r="L523" s="604"/>
      <c r="M523" s="604"/>
      <c r="N523" s="604"/>
      <c r="O523" s="612"/>
      <c r="P523" s="609" t="s">
        <v>40</v>
      </c>
      <c r="Q523" s="610"/>
      <c r="R523" s="610"/>
      <c r="S523" s="610"/>
      <c r="T523" s="610"/>
      <c r="U523" s="610"/>
      <c r="V523" s="611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14" t="s">
        <v>183</v>
      </c>
      <c r="B524" s="614"/>
      <c r="C524" s="614"/>
      <c r="D524" s="614"/>
      <c r="E524" s="614"/>
      <c r="F524" s="614"/>
      <c r="G524" s="614"/>
      <c r="H524" s="614"/>
      <c r="I524" s="614"/>
      <c r="J524" s="614"/>
      <c r="K524" s="614"/>
      <c r="L524" s="614"/>
      <c r="M524" s="614"/>
      <c r="N524" s="614"/>
      <c r="O524" s="614"/>
      <c r="P524" s="614"/>
      <c r="Q524" s="614"/>
      <c r="R524" s="614"/>
      <c r="S524" s="614"/>
      <c r="T524" s="614"/>
      <c r="U524" s="614"/>
      <c r="V524" s="614"/>
      <c r="W524" s="614"/>
      <c r="X524" s="614"/>
      <c r="Y524" s="614"/>
      <c r="Z524" s="614"/>
      <c r="AA524" s="66"/>
      <c r="AB524" s="66"/>
      <c r="AC524" s="80"/>
    </row>
    <row r="525" spans="1:68" ht="27" customHeight="1" x14ac:dyDescent="0.25">
      <c r="A525" s="63" t="s">
        <v>798</v>
      </c>
      <c r="B525" s="63" t="s">
        <v>799</v>
      </c>
      <c r="C525" s="36">
        <v>4301060496</v>
      </c>
      <c r="D525" s="615">
        <v>4640242180120</v>
      </c>
      <c r="E525" s="615"/>
      <c r="F525" s="62">
        <v>1.5</v>
      </c>
      <c r="G525" s="37">
        <v>6</v>
      </c>
      <c r="H525" s="62">
        <v>9</v>
      </c>
      <c r="I525" s="62">
        <v>9.4350000000000005</v>
      </c>
      <c r="J525" s="37">
        <v>64</v>
      </c>
      <c r="K525" s="37" t="s">
        <v>116</v>
      </c>
      <c r="L525" s="37" t="s">
        <v>45</v>
      </c>
      <c r="M525" s="38" t="s">
        <v>144</v>
      </c>
      <c r="N525" s="38"/>
      <c r="O525" s="37">
        <v>40</v>
      </c>
      <c r="P525" s="619" t="s">
        <v>800</v>
      </c>
      <c r="Q525" s="617"/>
      <c r="R525" s="617"/>
      <c r="S525" s="617"/>
      <c r="T525" s="61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801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798</v>
      </c>
      <c r="B526" s="63" t="s">
        <v>802</v>
      </c>
      <c r="C526" s="36">
        <v>4301060485</v>
      </c>
      <c r="D526" s="615">
        <v>4640242180120</v>
      </c>
      <c r="E526" s="615"/>
      <c r="F526" s="62">
        <v>1.3</v>
      </c>
      <c r="G526" s="37">
        <v>6</v>
      </c>
      <c r="H526" s="62">
        <v>7.8</v>
      </c>
      <c r="I526" s="62">
        <v>8.2349999999999994</v>
      </c>
      <c r="J526" s="37">
        <v>64</v>
      </c>
      <c r="K526" s="37" t="s">
        <v>116</v>
      </c>
      <c r="L526" s="37" t="s">
        <v>45</v>
      </c>
      <c r="M526" s="38" t="s">
        <v>119</v>
      </c>
      <c r="N526" s="38"/>
      <c r="O526" s="37">
        <v>40</v>
      </c>
      <c r="P526" s="620" t="s">
        <v>803</v>
      </c>
      <c r="Q526" s="617"/>
      <c r="R526" s="617"/>
      <c r="S526" s="617"/>
      <c r="T526" s="61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801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804</v>
      </c>
      <c r="B527" s="63" t="s">
        <v>805</v>
      </c>
      <c r="C527" s="36">
        <v>4301060498</v>
      </c>
      <c r="D527" s="615">
        <v>4640242180137</v>
      </c>
      <c r="E527" s="615"/>
      <c r="F527" s="62">
        <v>1.5</v>
      </c>
      <c r="G527" s="37">
        <v>6</v>
      </c>
      <c r="H527" s="62">
        <v>9</v>
      </c>
      <c r="I527" s="62">
        <v>9.4350000000000005</v>
      </c>
      <c r="J527" s="37">
        <v>64</v>
      </c>
      <c r="K527" s="37" t="s">
        <v>116</v>
      </c>
      <c r="L527" s="37" t="s">
        <v>45</v>
      </c>
      <c r="M527" s="38" t="s">
        <v>144</v>
      </c>
      <c r="N527" s="38"/>
      <c r="O527" s="37">
        <v>40</v>
      </c>
      <c r="P527" s="621" t="s">
        <v>806</v>
      </c>
      <c r="Q527" s="617"/>
      <c r="R527" s="617"/>
      <c r="S527" s="617"/>
      <c r="T527" s="61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807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804</v>
      </c>
      <c r="B528" s="63" t="s">
        <v>808</v>
      </c>
      <c r="C528" s="36">
        <v>4301060486</v>
      </c>
      <c r="D528" s="615">
        <v>4640242180137</v>
      </c>
      <c r="E528" s="61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116</v>
      </c>
      <c r="L528" s="37" t="s">
        <v>45</v>
      </c>
      <c r="M528" s="38" t="s">
        <v>119</v>
      </c>
      <c r="N528" s="38"/>
      <c r="O528" s="37">
        <v>40</v>
      </c>
      <c r="P528" s="622" t="s">
        <v>809</v>
      </c>
      <c r="Q528" s="617"/>
      <c r="R528" s="617"/>
      <c r="S528" s="617"/>
      <c r="T528" s="61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807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04"/>
      <c r="B529" s="604"/>
      <c r="C529" s="604"/>
      <c r="D529" s="604"/>
      <c r="E529" s="604"/>
      <c r="F529" s="604"/>
      <c r="G529" s="604"/>
      <c r="H529" s="604"/>
      <c r="I529" s="604"/>
      <c r="J529" s="604"/>
      <c r="K529" s="604"/>
      <c r="L529" s="604"/>
      <c r="M529" s="604"/>
      <c r="N529" s="604"/>
      <c r="O529" s="612"/>
      <c r="P529" s="609" t="s">
        <v>40</v>
      </c>
      <c r="Q529" s="610"/>
      <c r="R529" s="610"/>
      <c r="S529" s="610"/>
      <c r="T529" s="610"/>
      <c r="U529" s="610"/>
      <c r="V529" s="611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04"/>
      <c r="B530" s="604"/>
      <c r="C530" s="604"/>
      <c r="D530" s="604"/>
      <c r="E530" s="604"/>
      <c r="F530" s="604"/>
      <c r="G530" s="604"/>
      <c r="H530" s="604"/>
      <c r="I530" s="604"/>
      <c r="J530" s="604"/>
      <c r="K530" s="604"/>
      <c r="L530" s="604"/>
      <c r="M530" s="604"/>
      <c r="N530" s="604"/>
      <c r="O530" s="612"/>
      <c r="P530" s="609" t="s">
        <v>40</v>
      </c>
      <c r="Q530" s="610"/>
      <c r="R530" s="610"/>
      <c r="S530" s="610"/>
      <c r="T530" s="610"/>
      <c r="U530" s="610"/>
      <c r="V530" s="611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13" t="s">
        <v>810</v>
      </c>
      <c r="B531" s="613"/>
      <c r="C531" s="613"/>
      <c r="D531" s="613"/>
      <c r="E531" s="613"/>
      <c r="F531" s="613"/>
      <c r="G531" s="613"/>
      <c r="H531" s="613"/>
      <c r="I531" s="613"/>
      <c r="J531" s="613"/>
      <c r="K531" s="613"/>
      <c r="L531" s="613"/>
      <c r="M531" s="613"/>
      <c r="N531" s="613"/>
      <c r="O531" s="613"/>
      <c r="P531" s="613"/>
      <c r="Q531" s="613"/>
      <c r="R531" s="613"/>
      <c r="S531" s="613"/>
      <c r="T531" s="613"/>
      <c r="U531" s="613"/>
      <c r="V531" s="613"/>
      <c r="W531" s="613"/>
      <c r="X531" s="613"/>
      <c r="Y531" s="613"/>
      <c r="Z531" s="613"/>
      <c r="AA531" s="65"/>
      <c r="AB531" s="65"/>
      <c r="AC531" s="79"/>
    </row>
    <row r="532" spans="1:68" ht="14.25" customHeight="1" x14ac:dyDescent="0.25">
      <c r="A532" s="614" t="s">
        <v>148</v>
      </c>
      <c r="B532" s="614"/>
      <c r="C532" s="614"/>
      <c r="D532" s="614"/>
      <c r="E532" s="614"/>
      <c r="F532" s="614"/>
      <c r="G532" s="614"/>
      <c r="H532" s="614"/>
      <c r="I532" s="614"/>
      <c r="J532" s="614"/>
      <c r="K532" s="614"/>
      <c r="L532" s="614"/>
      <c r="M532" s="614"/>
      <c r="N532" s="614"/>
      <c r="O532" s="614"/>
      <c r="P532" s="614"/>
      <c r="Q532" s="614"/>
      <c r="R532" s="614"/>
      <c r="S532" s="614"/>
      <c r="T532" s="614"/>
      <c r="U532" s="614"/>
      <c r="V532" s="614"/>
      <c r="W532" s="614"/>
      <c r="X532" s="614"/>
      <c r="Y532" s="614"/>
      <c r="Z532" s="614"/>
      <c r="AA532" s="66"/>
      <c r="AB532" s="66"/>
      <c r="AC532" s="80"/>
    </row>
    <row r="533" spans="1:68" ht="27" customHeight="1" x14ac:dyDescent="0.25">
      <c r="A533" s="63" t="s">
        <v>811</v>
      </c>
      <c r="B533" s="63" t="s">
        <v>812</v>
      </c>
      <c r="C533" s="36">
        <v>4301020314</v>
      </c>
      <c r="D533" s="615">
        <v>4640242180090</v>
      </c>
      <c r="E533" s="615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116</v>
      </c>
      <c r="L533" s="37" t="s">
        <v>45</v>
      </c>
      <c r="M533" s="38" t="s">
        <v>115</v>
      </c>
      <c r="N533" s="38"/>
      <c r="O533" s="37">
        <v>50</v>
      </c>
      <c r="P533" s="616" t="s">
        <v>813</v>
      </c>
      <c r="Q533" s="617"/>
      <c r="R533" s="617"/>
      <c r="S533" s="617"/>
      <c r="T533" s="61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814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04"/>
      <c r="B534" s="604"/>
      <c r="C534" s="604"/>
      <c r="D534" s="604"/>
      <c r="E534" s="604"/>
      <c r="F534" s="604"/>
      <c r="G534" s="604"/>
      <c r="H534" s="604"/>
      <c r="I534" s="604"/>
      <c r="J534" s="604"/>
      <c r="K534" s="604"/>
      <c r="L534" s="604"/>
      <c r="M534" s="604"/>
      <c r="N534" s="604"/>
      <c r="O534" s="612"/>
      <c r="P534" s="609" t="s">
        <v>40</v>
      </c>
      <c r="Q534" s="610"/>
      <c r="R534" s="610"/>
      <c r="S534" s="610"/>
      <c r="T534" s="610"/>
      <c r="U534" s="610"/>
      <c r="V534" s="61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04"/>
      <c r="B535" s="604"/>
      <c r="C535" s="604"/>
      <c r="D535" s="604"/>
      <c r="E535" s="604"/>
      <c r="F535" s="604"/>
      <c r="G535" s="604"/>
      <c r="H535" s="604"/>
      <c r="I535" s="604"/>
      <c r="J535" s="604"/>
      <c r="K535" s="604"/>
      <c r="L535" s="604"/>
      <c r="M535" s="604"/>
      <c r="N535" s="604"/>
      <c r="O535" s="612"/>
      <c r="P535" s="609" t="s">
        <v>40</v>
      </c>
      <c r="Q535" s="610"/>
      <c r="R535" s="610"/>
      <c r="S535" s="610"/>
      <c r="T535" s="610"/>
      <c r="U535" s="610"/>
      <c r="V535" s="61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04"/>
      <c r="B536" s="604"/>
      <c r="C536" s="604"/>
      <c r="D536" s="604"/>
      <c r="E536" s="604"/>
      <c r="F536" s="604"/>
      <c r="G536" s="604"/>
      <c r="H536" s="604"/>
      <c r="I536" s="604"/>
      <c r="J536" s="604"/>
      <c r="K536" s="604"/>
      <c r="L536" s="604"/>
      <c r="M536" s="604"/>
      <c r="N536" s="604"/>
      <c r="O536" s="605"/>
      <c r="P536" s="601" t="s">
        <v>33</v>
      </c>
      <c r="Q536" s="602"/>
      <c r="R536" s="602"/>
      <c r="S536" s="602"/>
      <c r="T536" s="602"/>
      <c r="U536" s="602"/>
      <c r="V536" s="603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15605.54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15616.040000000003</v>
      </c>
      <c r="Z536" s="42"/>
      <c r="AA536" s="67"/>
      <c r="AB536" s="67"/>
      <c r="AC536" s="67"/>
    </row>
    <row r="537" spans="1:68" x14ac:dyDescent="0.2">
      <c r="A537" s="604"/>
      <c r="B537" s="604"/>
      <c r="C537" s="604"/>
      <c r="D537" s="604"/>
      <c r="E537" s="604"/>
      <c r="F537" s="604"/>
      <c r="G537" s="604"/>
      <c r="H537" s="604"/>
      <c r="I537" s="604"/>
      <c r="J537" s="604"/>
      <c r="K537" s="604"/>
      <c r="L537" s="604"/>
      <c r="M537" s="604"/>
      <c r="N537" s="604"/>
      <c r="O537" s="605"/>
      <c r="P537" s="601" t="s">
        <v>34</v>
      </c>
      <c r="Q537" s="602"/>
      <c r="R537" s="602"/>
      <c r="S537" s="602"/>
      <c r="T537" s="602"/>
      <c r="U537" s="602"/>
      <c r="V537" s="603"/>
      <c r="W537" s="42" t="s">
        <v>0</v>
      </c>
      <c r="X537" s="43">
        <f>IFERROR(SUM(BM22:BM533),"0")</f>
        <v>16460.952090909093</v>
      </c>
      <c r="Y537" s="43">
        <f>IFERROR(SUM(BN22:BN533),"0")</f>
        <v>16472.168000000005</v>
      </c>
      <c r="Z537" s="42"/>
      <c r="AA537" s="67"/>
      <c r="AB537" s="67"/>
      <c r="AC537" s="67"/>
    </row>
    <row r="538" spans="1:68" x14ac:dyDescent="0.2">
      <c r="A538" s="604"/>
      <c r="B538" s="604"/>
      <c r="C538" s="604"/>
      <c r="D538" s="604"/>
      <c r="E538" s="604"/>
      <c r="F538" s="604"/>
      <c r="G538" s="604"/>
      <c r="H538" s="604"/>
      <c r="I538" s="604"/>
      <c r="J538" s="604"/>
      <c r="K538" s="604"/>
      <c r="L538" s="604"/>
      <c r="M538" s="604"/>
      <c r="N538" s="604"/>
      <c r="O538" s="605"/>
      <c r="P538" s="601" t="s">
        <v>35</v>
      </c>
      <c r="Q538" s="602"/>
      <c r="R538" s="602"/>
      <c r="S538" s="602"/>
      <c r="T538" s="602"/>
      <c r="U538" s="602"/>
      <c r="V538" s="603"/>
      <c r="W538" s="42" t="s">
        <v>20</v>
      </c>
      <c r="X538" s="44">
        <f>ROUNDUP(SUM(BO22:BO533),0)</f>
        <v>27</v>
      </c>
      <c r="Y538" s="44">
        <f>ROUNDUP(SUM(BP22:BP533),0)</f>
        <v>27</v>
      </c>
      <c r="Z538" s="42"/>
      <c r="AA538" s="67"/>
      <c r="AB538" s="67"/>
      <c r="AC538" s="67"/>
    </row>
    <row r="539" spans="1:68" x14ac:dyDescent="0.2">
      <c r="A539" s="604"/>
      <c r="B539" s="604"/>
      <c r="C539" s="604"/>
      <c r="D539" s="604"/>
      <c r="E539" s="604"/>
      <c r="F539" s="604"/>
      <c r="G539" s="604"/>
      <c r="H539" s="604"/>
      <c r="I539" s="604"/>
      <c r="J539" s="604"/>
      <c r="K539" s="604"/>
      <c r="L539" s="604"/>
      <c r="M539" s="604"/>
      <c r="N539" s="604"/>
      <c r="O539" s="605"/>
      <c r="P539" s="601" t="s">
        <v>36</v>
      </c>
      <c r="Q539" s="602"/>
      <c r="R539" s="602"/>
      <c r="S539" s="602"/>
      <c r="T539" s="602"/>
      <c r="U539" s="602"/>
      <c r="V539" s="603"/>
      <c r="W539" s="42" t="s">
        <v>0</v>
      </c>
      <c r="X539" s="43">
        <f>GrossWeightTotal+PalletQtyTotal*25</f>
        <v>17135.952090909093</v>
      </c>
      <c r="Y539" s="43">
        <f>GrossWeightTotalR+PalletQtyTotalR*25</f>
        <v>17147.168000000005</v>
      </c>
      <c r="Z539" s="42"/>
      <c r="AA539" s="67"/>
      <c r="AB539" s="67"/>
      <c r="AC539" s="67"/>
    </row>
    <row r="540" spans="1:68" x14ac:dyDescent="0.2">
      <c r="A540" s="604"/>
      <c r="B540" s="604"/>
      <c r="C540" s="604"/>
      <c r="D540" s="604"/>
      <c r="E540" s="604"/>
      <c r="F540" s="604"/>
      <c r="G540" s="604"/>
      <c r="H540" s="604"/>
      <c r="I540" s="604"/>
      <c r="J540" s="604"/>
      <c r="K540" s="604"/>
      <c r="L540" s="604"/>
      <c r="M540" s="604"/>
      <c r="N540" s="604"/>
      <c r="O540" s="605"/>
      <c r="P540" s="601" t="s">
        <v>37</v>
      </c>
      <c r="Q540" s="602"/>
      <c r="R540" s="602"/>
      <c r="S540" s="602"/>
      <c r="T540" s="602"/>
      <c r="U540" s="602"/>
      <c r="V540" s="603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2566.011363636364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2568</v>
      </c>
      <c r="Z540" s="42"/>
      <c r="AA540" s="67"/>
      <c r="AB540" s="67"/>
      <c r="AC540" s="67"/>
    </row>
    <row r="541" spans="1:68" ht="14.25" x14ac:dyDescent="0.2">
      <c r="A541" s="604"/>
      <c r="B541" s="604"/>
      <c r="C541" s="604"/>
      <c r="D541" s="604"/>
      <c r="E541" s="604"/>
      <c r="F541" s="604"/>
      <c r="G541" s="604"/>
      <c r="H541" s="604"/>
      <c r="I541" s="604"/>
      <c r="J541" s="604"/>
      <c r="K541" s="604"/>
      <c r="L541" s="604"/>
      <c r="M541" s="604"/>
      <c r="N541" s="604"/>
      <c r="O541" s="605"/>
      <c r="P541" s="601" t="s">
        <v>38</v>
      </c>
      <c r="Q541" s="602"/>
      <c r="R541" s="602"/>
      <c r="S541" s="602"/>
      <c r="T541" s="602"/>
      <c r="U541" s="602"/>
      <c r="V541" s="603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31.784999999999997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75</v>
      </c>
      <c r="C543" s="600" t="s">
        <v>109</v>
      </c>
      <c r="D543" s="600" t="s">
        <v>109</v>
      </c>
      <c r="E543" s="600" t="s">
        <v>109</v>
      </c>
      <c r="F543" s="600" t="s">
        <v>109</v>
      </c>
      <c r="G543" s="600" t="s">
        <v>109</v>
      </c>
      <c r="H543" s="600" t="s">
        <v>109</v>
      </c>
      <c r="I543" s="600" t="s">
        <v>280</v>
      </c>
      <c r="J543" s="600" t="s">
        <v>280</v>
      </c>
      <c r="K543" s="600" t="s">
        <v>280</v>
      </c>
      <c r="L543" s="600" t="s">
        <v>280</v>
      </c>
      <c r="M543" s="600" t="s">
        <v>280</v>
      </c>
      <c r="N543" s="606"/>
      <c r="O543" s="600" t="s">
        <v>280</v>
      </c>
      <c r="P543" s="600" t="s">
        <v>280</v>
      </c>
      <c r="Q543" s="600" t="s">
        <v>280</v>
      </c>
      <c r="R543" s="600" t="s">
        <v>280</v>
      </c>
      <c r="S543" s="600" t="s">
        <v>280</v>
      </c>
      <c r="T543" s="600" t="s">
        <v>280</v>
      </c>
      <c r="U543" s="600" t="s">
        <v>280</v>
      </c>
      <c r="V543" s="600" t="s">
        <v>572</v>
      </c>
      <c r="W543" s="600" t="s">
        <v>572</v>
      </c>
      <c r="X543" s="600" t="s">
        <v>632</v>
      </c>
      <c r="Y543" s="600" t="s">
        <v>632</v>
      </c>
      <c r="Z543" s="600" t="s">
        <v>632</v>
      </c>
      <c r="AA543" s="600" t="s">
        <v>632</v>
      </c>
      <c r="AB543" s="85" t="s">
        <v>691</v>
      </c>
      <c r="AC543" s="600" t="s">
        <v>758</v>
      </c>
      <c r="AD543" s="600" t="s">
        <v>758</v>
      </c>
      <c r="AF543" s="1"/>
    </row>
    <row r="544" spans="1:68" ht="14.25" customHeight="1" thickTop="1" x14ac:dyDescent="0.2">
      <c r="A544" s="607" t="s">
        <v>10</v>
      </c>
      <c r="B544" s="600" t="s">
        <v>75</v>
      </c>
      <c r="C544" s="600" t="s">
        <v>110</v>
      </c>
      <c r="D544" s="600" t="s">
        <v>129</v>
      </c>
      <c r="E544" s="600" t="s">
        <v>190</v>
      </c>
      <c r="F544" s="600" t="s">
        <v>217</v>
      </c>
      <c r="G544" s="600" t="s">
        <v>256</v>
      </c>
      <c r="H544" s="600" t="s">
        <v>109</v>
      </c>
      <c r="I544" s="600" t="s">
        <v>281</v>
      </c>
      <c r="J544" s="600" t="s">
        <v>321</v>
      </c>
      <c r="K544" s="600" t="s">
        <v>382</v>
      </c>
      <c r="L544" s="600" t="s">
        <v>422</v>
      </c>
      <c r="M544" s="600" t="s">
        <v>440</v>
      </c>
      <c r="N544" s="1"/>
      <c r="O544" s="600" t="s">
        <v>453</v>
      </c>
      <c r="P544" s="600" t="s">
        <v>463</v>
      </c>
      <c r="Q544" s="600" t="s">
        <v>470</v>
      </c>
      <c r="R544" s="600" t="s">
        <v>474</v>
      </c>
      <c r="S544" s="600" t="s">
        <v>480</v>
      </c>
      <c r="T544" s="600" t="s">
        <v>485</v>
      </c>
      <c r="U544" s="600" t="s">
        <v>559</v>
      </c>
      <c r="V544" s="600" t="s">
        <v>573</v>
      </c>
      <c r="W544" s="600" t="s">
        <v>607</v>
      </c>
      <c r="X544" s="600" t="s">
        <v>633</v>
      </c>
      <c r="Y544" s="600" t="s">
        <v>665</v>
      </c>
      <c r="Z544" s="600" t="s">
        <v>683</v>
      </c>
      <c r="AA544" s="600" t="s">
        <v>687</v>
      </c>
      <c r="AB544" s="600" t="s">
        <v>691</v>
      </c>
      <c r="AC544" s="600" t="s">
        <v>758</v>
      </c>
      <c r="AD544" s="600" t="s">
        <v>810</v>
      </c>
      <c r="AF544" s="1"/>
    </row>
    <row r="545" spans="1:32" ht="13.5" thickBot="1" x14ac:dyDescent="0.25">
      <c r="A545" s="608"/>
      <c r="B545" s="600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1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  <c r="AB545" s="600"/>
      <c r="AC545" s="600"/>
      <c r="AD545" s="600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1036.8000000000002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1755.2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540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1695.6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869.40000000000009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2061.6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921.59999999999991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523.20000000000005</v>
      </c>
      <c r="U546" s="52">
        <f>IFERROR(Y354*1,"0")+IFERROR(Y358*1,"0")+IFERROR(Y359*1,"0")+IFERROR(Y360*1,"0")</f>
        <v>129.6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2436</v>
      </c>
      <c r="W546" s="52">
        <f>IFERROR(Y391*1,"0")+IFERROR(Y392*1,"0")+IFERROR(Y393*1,"0")+IFERROR(Y394*1,"0")+IFERROR(Y398*1,"0")+IFERROR(Y402*1,"0")+IFERROR(Y403*1,"0")+IFERROR(Y404*1,"0")+IFERROR(Y408*1,"0")</f>
        <v>1440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2207.04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</sheetData>
  <sheetProtection algorithmName="SHA-512" hashValue="wmu+isZR5PYQbns+tq1QL02TGrfyuShRxtMLPlpQu2VEIPBrjOL3wM74H/BGghmmANf3ggaRUAQNrUfbMKPuuQ==" saltValue="/BlTHciTOFRly1W1A/4XIA==" spinCount="100000" sheet="1" objects="1" scenarios="1" sort="0" autoFilter="0" pivotTables="0"/>
  <autoFilter ref="A18:AF541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818</v>
      </c>
      <c r="C6" s="53" t="s">
        <v>819</v>
      </c>
      <c r="D6" s="53" t="s">
        <v>820</v>
      </c>
      <c r="E6" s="53" t="s">
        <v>45</v>
      </c>
    </row>
    <row r="7" spans="2:8" x14ac:dyDescent="0.2">
      <c r="B7" s="53" t="s">
        <v>821</v>
      </c>
      <c r="C7" s="53" t="s">
        <v>822</v>
      </c>
      <c r="D7" s="53" t="s">
        <v>823</v>
      </c>
      <c r="E7" s="53" t="s">
        <v>45</v>
      </c>
    </row>
    <row r="8" spans="2:8" x14ac:dyDescent="0.2">
      <c r="B8" s="53" t="s">
        <v>824</v>
      </c>
      <c r="C8" s="53" t="s">
        <v>825</v>
      </c>
      <c r="D8" s="53" t="s">
        <v>826</v>
      </c>
      <c r="E8" s="53" t="s">
        <v>45</v>
      </c>
    </row>
    <row r="9" spans="2:8" x14ac:dyDescent="0.2">
      <c r="B9" s="53" t="s">
        <v>827</v>
      </c>
      <c r="C9" s="53" t="s">
        <v>828</v>
      </c>
      <c r="D9" s="53" t="s">
        <v>829</v>
      </c>
      <c r="E9" s="53" t="s">
        <v>45</v>
      </c>
    </row>
    <row r="11" spans="2:8" x14ac:dyDescent="0.2">
      <c r="B11" s="53" t="s">
        <v>830</v>
      </c>
      <c r="C11" s="53" t="s">
        <v>819</v>
      </c>
      <c r="D11" s="53" t="s">
        <v>45</v>
      </c>
      <c r="E11" s="53" t="s">
        <v>45</v>
      </c>
    </row>
    <row r="13" spans="2:8" x14ac:dyDescent="0.2">
      <c r="B13" s="53" t="s">
        <v>831</v>
      </c>
      <c r="C13" s="53" t="s">
        <v>822</v>
      </c>
      <c r="D13" s="53" t="s">
        <v>45</v>
      </c>
      <c r="E13" s="53" t="s">
        <v>45</v>
      </c>
    </row>
    <row r="15" spans="2:8" x14ac:dyDescent="0.2">
      <c r="B15" s="53" t="s">
        <v>832</v>
      </c>
      <c r="C15" s="53" t="s">
        <v>825</v>
      </c>
      <c r="D15" s="53" t="s">
        <v>45</v>
      </c>
      <c r="E15" s="53" t="s">
        <v>45</v>
      </c>
    </row>
    <row r="17" spans="2:5" x14ac:dyDescent="0.2">
      <c r="B17" s="53" t="s">
        <v>833</v>
      </c>
      <c r="C17" s="53" t="s">
        <v>828</v>
      </c>
      <c r="D17" s="53" t="s">
        <v>45</v>
      </c>
      <c r="E17" s="53" t="s">
        <v>45</v>
      </c>
    </row>
    <row r="19" spans="2:5" x14ac:dyDescent="0.2">
      <c r="B19" s="53" t="s">
        <v>834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836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837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838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839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840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841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842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843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844</v>
      </c>
      <c r="C29" s="53" t="s">
        <v>45</v>
      </c>
      <c r="D29" s="53" t="s">
        <v>45</v>
      </c>
      <c r="E29" s="53" t="s">
        <v>45</v>
      </c>
    </row>
  </sheetData>
  <sheetProtection algorithmName="SHA-512" hashValue="0RmrFNVDqYxbfmycYE7K70ChYEG+5ipe/q8D5IEN432RwCenRognzSyirdSapt0j0jmPYbBYKOz9DHtK8CL9eQ==" saltValue="RWsyLq/arICRa/nBSFFj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1075</vt:i4>
      </vt:variant>
    </vt:vector>
  </HeadingPairs>
  <TitlesOfParts>
    <vt:vector size="10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2025-05-23T10:33:10Z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