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0869B8-247A-48BD-A067-A681214384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2" l="1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X328" i="2"/>
  <c r="X327" i="2"/>
  <c r="BO326" i="2"/>
  <c r="BM326" i="2"/>
  <c r="Z326" i="2"/>
  <c r="Z327" i="2" s="1"/>
  <c r="Y326" i="2"/>
  <c r="Y328" i="2" s="1"/>
  <c r="X323" i="2"/>
  <c r="X322" i="2"/>
  <c r="BO321" i="2"/>
  <c r="BM321" i="2"/>
  <c r="Z321" i="2"/>
  <c r="Y321" i="2"/>
  <c r="BP321" i="2" s="1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P318" i="2" s="1"/>
  <c r="BO317" i="2"/>
  <c r="BM317" i="2"/>
  <c r="Z317" i="2"/>
  <c r="Y317" i="2"/>
  <c r="BP317" i="2" s="1"/>
  <c r="BP316" i="2"/>
  <c r="BO316" i="2"/>
  <c r="BN316" i="2"/>
  <c r="BM316" i="2"/>
  <c r="Z316" i="2"/>
  <c r="Y316" i="2"/>
  <c r="BO315" i="2"/>
  <c r="BM315" i="2"/>
  <c r="Z315" i="2"/>
  <c r="Y315" i="2"/>
  <c r="BP315" i="2" s="1"/>
  <c r="BO314" i="2"/>
  <c r="BM314" i="2"/>
  <c r="Z314" i="2"/>
  <c r="Y314" i="2"/>
  <c r="BP314" i="2" s="1"/>
  <c r="BP313" i="2"/>
  <c r="BO313" i="2"/>
  <c r="BN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P311" i="2" s="1"/>
  <c r="P311" i="2"/>
  <c r="BO310" i="2"/>
  <c r="BM310" i="2"/>
  <c r="Z310" i="2"/>
  <c r="Y310" i="2"/>
  <c r="BN310" i="2" s="1"/>
  <c r="BO309" i="2"/>
  <c r="BM309" i="2"/>
  <c r="Z309" i="2"/>
  <c r="Y309" i="2"/>
  <c r="P309" i="2"/>
  <c r="BO308" i="2"/>
  <c r="BM308" i="2"/>
  <c r="Z308" i="2"/>
  <c r="Y308" i="2"/>
  <c r="BO307" i="2"/>
  <c r="BM307" i="2"/>
  <c r="Z307" i="2"/>
  <c r="Y307" i="2"/>
  <c r="P307" i="2"/>
  <c r="BO306" i="2"/>
  <c r="BM306" i="2"/>
  <c r="Z306" i="2"/>
  <c r="Y306" i="2"/>
  <c r="BN306" i="2" s="1"/>
  <c r="BO305" i="2"/>
  <c r="BN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O302" i="2"/>
  <c r="BM302" i="2"/>
  <c r="Z302" i="2"/>
  <c r="Y302" i="2"/>
  <c r="X300" i="2"/>
  <c r="X299" i="2"/>
  <c r="BO298" i="2"/>
  <c r="BM298" i="2"/>
  <c r="Z298" i="2"/>
  <c r="Y298" i="2"/>
  <c r="BN298" i="2" s="1"/>
  <c r="P298" i="2"/>
  <c r="BP297" i="2"/>
  <c r="BO297" i="2"/>
  <c r="BN297" i="2"/>
  <c r="BM297" i="2"/>
  <c r="Z297" i="2"/>
  <c r="Y297" i="2"/>
  <c r="P297" i="2"/>
  <c r="BO296" i="2"/>
  <c r="BM296" i="2"/>
  <c r="Z296" i="2"/>
  <c r="Z299" i="2" s="1"/>
  <c r="Y296" i="2"/>
  <c r="X294" i="2"/>
  <c r="X293" i="2"/>
  <c r="BP292" i="2"/>
  <c r="BO292" i="2"/>
  <c r="BN292" i="2"/>
  <c r="BM292" i="2"/>
  <c r="Z292" i="2"/>
  <c r="Y292" i="2"/>
  <c r="BO291" i="2"/>
  <c r="BM291" i="2"/>
  <c r="Z291" i="2"/>
  <c r="Z293" i="2" s="1"/>
  <c r="Y291" i="2"/>
  <c r="BP291" i="2" s="1"/>
  <c r="P291" i="2"/>
  <c r="X289" i="2"/>
  <c r="X288" i="2"/>
  <c r="BO287" i="2"/>
  <c r="BM287" i="2"/>
  <c r="Z287" i="2"/>
  <c r="Z288" i="2" s="1"/>
  <c r="Y287" i="2"/>
  <c r="P287" i="2"/>
  <c r="X285" i="2"/>
  <c r="X284" i="2"/>
  <c r="BO283" i="2"/>
  <c r="BM283" i="2"/>
  <c r="Z283" i="2"/>
  <c r="Y283" i="2"/>
  <c r="BP282" i="2"/>
  <c r="BO282" i="2"/>
  <c r="BN282" i="2"/>
  <c r="BM282" i="2"/>
  <c r="Z282" i="2"/>
  <c r="Y282" i="2"/>
  <c r="BO281" i="2"/>
  <c r="BM281" i="2"/>
  <c r="Z281" i="2"/>
  <c r="Z284" i="2" s="1"/>
  <c r="Y281" i="2"/>
  <c r="BP281" i="2" s="1"/>
  <c r="X277" i="2"/>
  <c r="X276" i="2"/>
  <c r="BP275" i="2"/>
  <c r="BO275" i="2"/>
  <c r="BN275" i="2"/>
  <c r="BM275" i="2"/>
  <c r="Z275" i="2"/>
  <c r="Z276" i="2" s="1"/>
  <c r="Y275" i="2"/>
  <c r="Y277" i="2" s="1"/>
  <c r="P275" i="2"/>
  <c r="X273" i="2"/>
  <c r="X272" i="2"/>
  <c r="BO271" i="2"/>
  <c r="BM271" i="2"/>
  <c r="Z271" i="2"/>
  <c r="Z272" i="2" s="1"/>
  <c r="Y271" i="2"/>
  <c r="P271" i="2"/>
  <c r="X267" i="2"/>
  <c r="X266" i="2"/>
  <c r="BO265" i="2"/>
  <c r="BM265" i="2"/>
  <c r="Z265" i="2"/>
  <c r="Z266" i="2" s="1"/>
  <c r="Y265" i="2"/>
  <c r="BP265" i="2" s="1"/>
  <c r="P265" i="2"/>
  <c r="BO264" i="2"/>
  <c r="BM264" i="2"/>
  <c r="Z264" i="2"/>
  <c r="Y264" i="2"/>
  <c r="Y266" i="2" s="1"/>
  <c r="P264" i="2"/>
  <c r="Y260" i="2"/>
  <c r="X260" i="2"/>
  <c r="Y259" i="2"/>
  <c r="X259" i="2"/>
  <c r="BO258" i="2"/>
  <c r="BM258" i="2"/>
  <c r="Z258" i="2"/>
  <c r="Z259" i="2" s="1"/>
  <c r="Y258" i="2"/>
  <c r="BP258" i="2" s="1"/>
  <c r="P258" i="2"/>
  <c r="X254" i="2"/>
  <c r="X253" i="2"/>
  <c r="BO252" i="2"/>
  <c r="BM252" i="2"/>
  <c r="Z252" i="2"/>
  <c r="Z253" i="2" s="1"/>
  <c r="Y252" i="2"/>
  <c r="BN252" i="2" s="1"/>
  <c r="P252" i="2"/>
  <c r="BO251" i="2"/>
  <c r="BM251" i="2"/>
  <c r="Z251" i="2"/>
  <c r="Y251" i="2"/>
  <c r="BP251" i="2" s="1"/>
  <c r="P251" i="2"/>
  <c r="Y248" i="2"/>
  <c r="X248" i="2"/>
  <c r="Y247" i="2"/>
  <c r="X247" i="2"/>
  <c r="BP246" i="2"/>
  <c r="BO246" i="2"/>
  <c r="BN246" i="2"/>
  <c r="BM246" i="2"/>
  <c r="Z246" i="2"/>
  <c r="Z247" i="2" s="1"/>
  <c r="Y246" i="2"/>
  <c r="P246" i="2"/>
  <c r="X243" i="2"/>
  <c r="X242" i="2"/>
  <c r="BO241" i="2"/>
  <c r="BM241" i="2"/>
  <c r="Z241" i="2"/>
  <c r="Y241" i="2"/>
  <c r="BP241" i="2" s="1"/>
  <c r="P241" i="2"/>
  <c r="BO240" i="2"/>
  <c r="BM240" i="2"/>
  <c r="Z240" i="2"/>
  <c r="Y240" i="2"/>
  <c r="P240" i="2"/>
  <c r="BO239" i="2"/>
  <c r="BM239" i="2"/>
  <c r="Z239" i="2"/>
  <c r="Y239" i="2"/>
  <c r="P239" i="2"/>
  <c r="X237" i="2"/>
  <c r="Z236" i="2"/>
  <c r="X236" i="2"/>
  <c r="BO235" i="2"/>
  <c r="BM235" i="2"/>
  <c r="Z235" i="2"/>
  <c r="Y235" i="2"/>
  <c r="P235" i="2"/>
  <c r="Y232" i="2"/>
  <c r="X232" i="2"/>
  <c r="Y231" i="2"/>
  <c r="X231" i="2"/>
  <c r="BP230" i="2"/>
  <c r="BO230" i="2"/>
  <c r="BN230" i="2"/>
  <c r="BM230" i="2"/>
  <c r="Z230" i="2"/>
  <c r="Y230" i="2"/>
  <c r="P230" i="2"/>
  <c r="BO229" i="2"/>
  <c r="BM229" i="2"/>
  <c r="Z229" i="2"/>
  <c r="Y229" i="2"/>
  <c r="BN229" i="2" s="1"/>
  <c r="P229" i="2"/>
  <c r="BO228" i="2"/>
  <c r="BM228" i="2"/>
  <c r="Z228" i="2"/>
  <c r="Y228" i="2"/>
  <c r="P228" i="2"/>
  <c r="BO227" i="2"/>
  <c r="BM227" i="2"/>
  <c r="Z227" i="2"/>
  <c r="Y227" i="2"/>
  <c r="BN227" i="2" s="1"/>
  <c r="P227" i="2"/>
  <c r="X224" i="2"/>
  <c r="X223" i="2"/>
  <c r="BO222" i="2"/>
  <c r="BM222" i="2"/>
  <c r="Z222" i="2"/>
  <c r="Y222" i="2"/>
  <c r="P222" i="2"/>
  <c r="BO221" i="2"/>
  <c r="BM221" i="2"/>
  <c r="Z221" i="2"/>
  <c r="Y221" i="2"/>
  <c r="P221" i="2"/>
  <c r="BO220" i="2"/>
  <c r="BM220" i="2"/>
  <c r="Z220" i="2"/>
  <c r="Y220" i="2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M217" i="2"/>
  <c r="Z217" i="2"/>
  <c r="Y217" i="2"/>
  <c r="P217" i="2"/>
  <c r="X214" i="2"/>
  <c r="X213" i="2"/>
  <c r="BO212" i="2"/>
  <c r="BM212" i="2"/>
  <c r="Z212" i="2"/>
  <c r="Y212" i="2"/>
  <c r="BP212" i="2" s="1"/>
  <c r="P212" i="2"/>
  <c r="BO211" i="2"/>
  <c r="BM211" i="2"/>
  <c r="Z211" i="2"/>
  <c r="Y211" i="2"/>
  <c r="P211" i="2"/>
  <c r="BO210" i="2"/>
  <c r="BM210" i="2"/>
  <c r="Z210" i="2"/>
  <c r="Y210" i="2"/>
  <c r="P210" i="2"/>
  <c r="X207" i="2"/>
  <c r="X206" i="2"/>
  <c r="BO205" i="2"/>
  <c r="BM205" i="2"/>
  <c r="Z205" i="2"/>
  <c r="Y205" i="2"/>
  <c r="BP205" i="2" s="1"/>
  <c r="P205" i="2"/>
  <c r="BO204" i="2"/>
  <c r="BN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O202" i="2"/>
  <c r="BM202" i="2"/>
  <c r="Z202" i="2"/>
  <c r="Y202" i="2"/>
  <c r="P202" i="2"/>
  <c r="X198" i="2"/>
  <c r="X197" i="2"/>
  <c r="BO196" i="2"/>
  <c r="BM196" i="2"/>
  <c r="Z196" i="2"/>
  <c r="Z197" i="2" s="1"/>
  <c r="Y196" i="2"/>
  <c r="Y198" i="2" s="1"/>
  <c r="X194" i="2"/>
  <c r="Z193" i="2"/>
  <c r="X193" i="2"/>
  <c r="BO192" i="2"/>
  <c r="BM192" i="2"/>
  <c r="Z192" i="2"/>
  <c r="Y192" i="2"/>
  <c r="P192" i="2"/>
  <c r="BO191" i="2"/>
  <c r="BM191" i="2"/>
  <c r="Z191" i="2"/>
  <c r="Y191" i="2"/>
  <c r="BN191" i="2" s="1"/>
  <c r="P191" i="2"/>
  <c r="BP190" i="2"/>
  <c r="BO190" i="2"/>
  <c r="BN190" i="2"/>
  <c r="BM190" i="2"/>
  <c r="Z190" i="2"/>
  <c r="Y190" i="2"/>
  <c r="P190" i="2"/>
  <c r="BO189" i="2"/>
  <c r="BN189" i="2"/>
  <c r="BM189" i="2"/>
  <c r="Z189" i="2"/>
  <c r="Y189" i="2"/>
  <c r="BP189" i="2" s="1"/>
  <c r="P189" i="2"/>
  <c r="X185" i="2"/>
  <c r="X184" i="2"/>
  <c r="BO183" i="2"/>
  <c r="BM183" i="2"/>
  <c r="Z183" i="2"/>
  <c r="Y183" i="2"/>
  <c r="BN183" i="2" s="1"/>
  <c r="P183" i="2"/>
  <c r="BO182" i="2"/>
  <c r="BM182" i="2"/>
  <c r="Z182" i="2"/>
  <c r="Y182" i="2"/>
  <c r="P182" i="2"/>
  <c r="X180" i="2"/>
  <c r="X179" i="2"/>
  <c r="BO178" i="2"/>
  <c r="BM178" i="2"/>
  <c r="Z178" i="2"/>
  <c r="Y178" i="2"/>
  <c r="P178" i="2"/>
  <c r="BO177" i="2"/>
  <c r="BM177" i="2"/>
  <c r="Z177" i="2"/>
  <c r="Y177" i="2"/>
  <c r="P177" i="2"/>
  <c r="BP176" i="2"/>
  <c r="BO176" i="2"/>
  <c r="BN176" i="2"/>
  <c r="BM176" i="2"/>
  <c r="Z176" i="2"/>
  <c r="Y176" i="2"/>
  <c r="BP175" i="2"/>
  <c r="BO175" i="2"/>
  <c r="BN175" i="2"/>
  <c r="BM175" i="2"/>
  <c r="Z175" i="2"/>
  <c r="Z179" i="2" s="1"/>
  <c r="Y175" i="2"/>
  <c r="Y179" i="2" s="1"/>
  <c r="X172" i="2"/>
  <c r="X171" i="2"/>
  <c r="BO170" i="2"/>
  <c r="BM170" i="2"/>
  <c r="Z170" i="2"/>
  <c r="Z171" i="2" s="1"/>
  <c r="Y170" i="2"/>
  <c r="Y172" i="2" s="1"/>
  <c r="X166" i="2"/>
  <c r="Y165" i="2"/>
  <c r="X165" i="2"/>
  <c r="BO164" i="2"/>
  <c r="BM164" i="2"/>
  <c r="Z164" i="2"/>
  <c r="Z165" i="2" s="1"/>
  <c r="Y164" i="2"/>
  <c r="P164" i="2"/>
  <c r="Y161" i="2"/>
  <c r="X161" i="2"/>
  <c r="Y160" i="2"/>
  <c r="X160" i="2"/>
  <c r="BP159" i="2"/>
  <c r="BO159" i="2"/>
  <c r="BN159" i="2"/>
  <c r="BM159" i="2"/>
  <c r="Z159" i="2"/>
  <c r="Z160" i="2" s="1"/>
  <c r="Y159" i="2"/>
  <c r="P159" i="2"/>
  <c r="X156" i="2"/>
  <c r="X155" i="2"/>
  <c r="BO154" i="2"/>
  <c r="BM154" i="2"/>
  <c r="Z154" i="2"/>
  <c r="Z155" i="2" s="1"/>
  <c r="Y154" i="2"/>
  <c r="Y156" i="2" s="1"/>
  <c r="P154" i="2"/>
  <c r="X151" i="2"/>
  <c r="Y150" i="2"/>
  <c r="X150" i="2"/>
  <c r="BO149" i="2"/>
  <c r="BM149" i="2"/>
  <c r="Z149" i="2"/>
  <c r="Z150" i="2" s="1"/>
  <c r="Y149" i="2"/>
  <c r="P149" i="2"/>
  <c r="X146" i="2"/>
  <c r="X145" i="2"/>
  <c r="BO144" i="2"/>
  <c r="BM144" i="2"/>
  <c r="Z144" i="2"/>
  <c r="Y144" i="2"/>
  <c r="P144" i="2"/>
  <c r="BO143" i="2"/>
  <c r="BM143" i="2"/>
  <c r="Z143" i="2"/>
  <c r="Y143" i="2"/>
  <c r="P143" i="2"/>
  <c r="BP142" i="2"/>
  <c r="BO142" i="2"/>
  <c r="BN142" i="2"/>
  <c r="BM142" i="2"/>
  <c r="Z142" i="2"/>
  <c r="Z145" i="2" s="1"/>
  <c r="Y142" i="2"/>
  <c r="Y145" i="2" s="1"/>
  <c r="P142" i="2"/>
  <c r="X139" i="2"/>
  <c r="X138" i="2"/>
  <c r="BO137" i="2"/>
  <c r="BM137" i="2"/>
  <c r="Z137" i="2"/>
  <c r="Y137" i="2"/>
  <c r="BN137" i="2" s="1"/>
  <c r="P137" i="2"/>
  <c r="BO136" i="2"/>
  <c r="BN136" i="2"/>
  <c r="BM136" i="2"/>
  <c r="Z136" i="2"/>
  <c r="Y136" i="2"/>
  <c r="BP136" i="2" s="1"/>
  <c r="P136" i="2"/>
  <c r="BO135" i="2"/>
  <c r="BM135" i="2"/>
  <c r="Z135" i="2"/>
  <c r="Y135" i="2"/>
  <c r="Y139" i="2" s="1"/>
  <c r="P135" i="2"/>
  <c r="X132" i="2"/>
  <c r="X131" i="2"/>
  <c r="BP130" i="2"/>
  <c r="BO130" i="2"/>
  <c r="BN130" i="2"/>
  <c r="BM130" i="2"/>
  <c r="Z130" i="2"/>
  <c r="Y130" i="2"/>
  <c r="P130" i="2"/>
  <c r="BO129" i="2"/>
  <c r="BN129" i="2"/>
  <c r="BM129" i="2"/>
  <c r="Z129" i="2"/>
  <c r="Z131" i="2" s="1"/>
  <c r="Y129" i="2"/>
  <c r="BP129" i="2" s="1"/>
  <c r="P129" i="2"/>
  <c r="X126" i="2"/>
  <c r="X125" i="2"/>
  <c r="BO124" i="2"/>
  <c r="BM124" i="2"/>
  <c r="Z124" i="2"/>
  <c r="Z125" i="2" s="1"/>
  <c r="Y124" i="2"/>
  <c r="P124" i="2"/>
  <c r="X122" i="2"/>
  <c r="X121" i="2"/>
  <c r="BO120" i="2"/>
  <c r="BM120" i="2"/>
  <c r="Z120" i="2"/>
  <c r="Y120" i="2"/>
  <c r="P120" i="2"/>
  <c r="BO119" i="2"/>
  <c r="BM119" i="2"/>
  <c r="Z119" i="2"/>
  <c r="Y119" i="2"/>
  <c r="P119" i="2"/>
  <c r="BO118" i="2"/>
  <c r="BM118" i="2"/>
  <c r="Z118" i="2"/>
  <c r="Y118" i="2"/>
  <c r="P118" i="2"/>
  <c r="BP117" i="2"/>
  <c r="BO117" i="2"/>
  <c r="BN117" i="2"/>
  <c r="BM117" i="2"/>
  <c r="Z117" i="2"/>
  <c r="Y117" i="2"/>
  <c r="P117" i="2"/>
  <c r="BO116" i="2"/>
  <c r="BM116" i="2"/>
  <c r="Z116" i="2"/>
  <c r="Y116" i="2"/>
  <c r="BP116" i="2" s="1"/>
  <c r="P116" i="2"/>
  <c r="BP115" i="2"/>
  <c r="BO115" i="2"/>
  <c r="BN115" i="2"/>
  <c r="BM115" i="2"/>
  <c r="Z115" i="2"/>
  <c r="Y115" i="2"/>
  <c r="P115" i="2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Y111" i="2" s="1"/>
  <c r="P109" i="2"/>
  <c r="BP108" i="2"/>
  <c r="BO108" i="2"/>
  <c r="BN108" i="2"/>
  <c r="BM108" i="2"/>
  <c r="Z108" i="2"/>
  <c r="Z111" i="2" s="1"/>
  <c r="Y108" i="2"/>
  <c r="Y112" i="2" s="1"/>
  <c r="P108" i="2"/>
  <c r="X105" i="2"/>
  <c r="X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BO101" i="2"/>
  <c r="BM101" i="2"/>
  <c r="Z101" i="2"/>
  <c r="Y101" i="2"/>
  <c r="P101" i="2"/>
  <c r="BP100" i="2"/>
  <c r="BO100" i="2"/>
  <c r="BN100" i="2"/>
  <c r="BM100" i="2"/>
  <c r="Z100" i="2"/>
  <c r="Y100" i="2"/>
  <c r="P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P97" i="2"/>
  <c r="BO96" i="2"/>
  <c r="BM96" i="2"/>
  <c r="Z96" i="2"/>
  <c r="Y96" i="2"/>
  <c r="X93" i="2"/>
  <c r="X92" i="2"/>
  <c r="BO91" i="2"/>
  <c r="BM91" i="2"/>
  <c r="Z91" i="2"/>
  <c r="Y91" i="2"/>
  <c r="BN91" i="2" s="1"/>
  <c r="P91" i="2"/>
  <c r="BP90" i="2"/>
  <c r="BO90" i="2"/>
  <c r="BN90" i="2"/>
  <c r="BM90" i="2"/>
  <c r="Z90" i="2"/>
  <c r="Y90" i="2"/>
  <c r="P90" i="2"/>
  <c r="X87" i="2"/>
  <c r="Y86" i="2"/>
  <c r="X86" i="2"/>
  <c r="BP85" i="2"/>
  <c r="BO85" i="2"/>
  <c r="BN85" i="2"/>
  <c r="BM85" i="2"/>
  <c r="Z85" i="2"/>
  <c r="Y85" i="2"/>
  <c r="P85" i="2"/>
  <c r="BO84" i="2"/>
  <c r="BN84" i="2"/>
  <c r="BM84" i="2"/>
  <c r="Z84" i="2"/>
  <c r="Z86" i="2" s="1"/>
  <c r="Y84" i="2"/>
  <c r="BP84" i="2" s="1"/>
  <c r="P84" i="2"/>
  <c r="X81" i="2"/>
  <c r="Z80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Y74" i="2"/>
  <c r="X74" i="2"/>
  <c r="BP73" i="2"/>
  <c r="BO73" i="2"/>
  <c r="BN73" i="2"/>
  <c r="BM73" i="2"/>
  <c r="Z73" i="2"/>
  <c r="Y73" i="2"/>
  <c r="P73" i="2"/>
  <c r="BO72" i="2"/>
  <c r="BM72" i="2"/>
  <c r="Z72" i="2"/>
  <c r="Y72" i="2"/>
  <c r="BN72" i="2" s="1"/>
  <c r="P72" i="2"/>
  <c r="BO71" i="2"/>
  <c r="BM71" i="2"/>
  <c r="Z71" i="2"/>
  <c r="Z74" i="2" s="1"/>
  <c r="Y71" i="2"/>
  <c r="P71" i="2"/>
  <c r="X69" i="2"/>
  <c r="X68" i="2"/>
  <c r="BO67" i="2"/>
  <c r="BM67" i="2"/>
  <c r="Z67" i="2"/>
  <c r="Y67" i="2"/>
  <c r="P67" i="2"/>
  <c r="BO66" i="2"/>
  <c r="BM66" i="2"/>
  <c r="Z66" i="2"/>
  <c r="Z68" i="2" s="1"/>
  <c r="Y66" i="2"/>
  <c r="P66" i="2"/>
  <c r="X64" i="2"/>
  <c r="X63" i="2"/>
  <c r="BO62" i="2"/>
  <c r="BM62" i="2"/>
  <c r="Z62" i="2"/>
  <c r="Z63" i="2" s="1"/>
  <c r="Y62" i="2"/>
  <c r="Y63" i="2" s="1"/>
  <c r="P62" i="2"/>
  <c r="X60" i="2"/>
  <c r="X59" i="2"/>
  <c r="BO58" i="2"/>
  <c r="BN58" i="2"/>
  <c r="BM58" i="2"/>
  <c r="Z58" i="2"/>
  <c r="Y58" i="2"/>
  <c r="BP58" i="2" s="1"/>
  <c r="P58" i="2"/>
  <c r="BO57" i="2"/>
  <c r="BM57" i="2"/>
  <c r="Z57" i="2"/>
  <c r="Y57" i="2"/>
  <c r="Y59" i="2" s="1"/>
  <c r="P57" i="2"/>
  <c r="X55" i="2"/>
  <c r="Z54" i="2"/>
  <c r="X54" i="2"/>
  <c r="BO53" i="2"/>
  <c r="BM53" i="2"/>
  <c r="Z53" i="2"/>
  <c r="Y53" i="2"/>
  <c r="Y55" i="2" s="1"/>
  <c r="P53" i="2"/>
  <c r="X50" i="2"/>
  <c r="X49" i="2"/>
  <c r="BO48" i="2"/>
  <c r="BM48" i="2"/>
  <c r="Z48" i="2"/>
  <c r="Y48" i="2"/>
  <c r="BP48" i="2" s="1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P42" i="2"/>
  <c r="BO42" i="2"/>
  <c r="BN42" i="2"/>
  <c r="BM42" i="2"/>
  <c r="Z42" i="2"/>
  <c r="Z49" i="2" s="1"/>
  <c r="Y42" i="2"/>
  <c r="Y49" i="2" s="1"/>
  <c r="P42" i="2"/>
  <c r="X39" i="2"/>
  <c r="X38" i="2"/>
  <c r="BP37" i="2"/>
  <c r="BO37" i="2"/>
  <c r="BN37" i="2"/>
  <c r="BM37" i="2"/>
  <c r="Z37" i="2"/>
  <c r="Y37" i="2"/>
  <c r="P37" i="2"/>
  <c r="BO36" i="2"/>
  <c r="BM36" i="2"/>
  <c r="Z36" i="2"/>
  <c r="Y36" i="2"/>
  <c r="BN36" i="2" s="1"/>
  <c r="P36" i="2"/>
  <c r="BP35" i="2"/>
  <c r="BO35" i="2"/>
  <c r="BN35" i="2"/>
  <c r="BM35" i="2"/>
  <c r="Z35" i="2"/>
  <c r="Z38" i="2" s="1"/>
  <c r="Y35" i="2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Z31" i="2" s="1"/>
  <c r="Y28" i="2"/>
  <c r="BN28" i="2" s="1"/>
  <c r="P28" i="2"/>
  <c r="X24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X330" i="2" l="1"/>
  <c r="X331" i="2"/>
  <c r="X329" i="2"/>
  <c r="BN29" i="2"/>
  <c r="BN44" i="2"/>
  <c r="BN46" i="2"/>
  <c r="BN48" i="2"/>
  <c r="BN53" i="2"/>
  <c r="BP53" i="2"/>
  <c r="Y54" i="2"/>
  <c r="Y60" i="2"/>
  <c r="Y75" i="2"/>
  <c r="BP71" i="2"/>
  <c r="BN71" i="2"/>
  <c r="BN78" i="2"/>
  <c r="Y80" i="2"/>
  <c r="BP78" i="2"/>
  <c r="X333" i="2"/>
  <c r="Y105" i="2"/>
  <c r="BP96" i="2"/>
  <c r="BN96" i="2"/>
  <c r="BP119" i="2"/>
  <c r="BN119" i="2"/>
  <c r="BN124" i="2"/>
  <c r="Y126" i="2"/>
  <c r="BP124" i="2"/>
  <c r="BP143" i="2"/>
  <c r="BN143" i="2"/>
  <c r="Y151" i="2"/>
  <c r="BN149" i="2"/>
  <c r="Y166" i="2"/>
  <c r="BN164" i="2"/>
  <c r="BP177" i="2"/>
  <c r="BN177" i="2"/>
  <c r="BP182" i="2"/>
  <c r="Y185" i="2"/>
  <c r="BN182" i="2"/>
  <c r="BP191" i="2"/>
  <c r="BP192" i="2"/>
  <c r="BN192" i="2"/>
  <c r="Z206" i="2"/>
  <c r="BP210" i="2"/>
  <c r="BN210" i="2"/>
  <c r="Y214" i="2"/>
  <c r="BP217" i="2"/>
  <c r="BN217" i="2"/>
  <c r="BP221" i="2"/>
  <c r="BN221" i="2"/>
  <c r="BP227" i="2"/>
  <c r="BP228" i="2"/>
  <c r="BN228" i="2"/>
  <c r="BP240" i="2"/>
  <c r="BN240" i="2"/>
  <c r="Y267" i="2"/>
  <c r="Y272" i="2"/>
  <c r="Y273" i="2"/>
  <c r="BP271" i="2"/>
  <c r="BP298" i="2"/>
  <c r="BP309" i="2"/>
  <c r="BN309" i="2"/>
  <c r="Y38" i="2"/>
  <c r="BP43" i="2"/>
  <c r="BN66" i="2"/>
  <c r="Y68" i="2"/>
  <c r="BP66" i="2"/>
  <c r="BP67" i="2"/>
  <c r="BN67" i="2"/>
  <c r="BP91" i="2"/>
  <c r="Z104" i="2"/>
  <c r="BP101" i="2"/>
  <c r="BN101" i="2"/>
  <c r="Z121" i="2"/>
  <c r="Y122" i="2"/>
  <c r="BN118" i="2"/>
  <c r="BP144" i="2"/>
  <c r="BN144" i="2"/>
  <c r="BP178" i="2"/>
  <c r="BN178" i="2"/>
  <c r="BP183" i="2"/>
  <c r="BP196" i="2"/>
  <c r="Y207" i="2"/>
  <c r="BN202" i="2"/>
  <c r="BP220" i="2"/>
  <c r="BN220" i="2"/>
  <c r="Y237" i="2"/>
  <c r="Y236" i="2"/>
  <c r="BP235" i="2"/>
  <c r="BN235" i="2"/>
  <c r="Y289" i="2"/>
  <c r="Y288" i="2"/>
  <c r="BP287" i="2"/>
  <c r="BN287" i="2"/>
  <c r="Y322" i="2"/>
  <c r="BP302" i="2"/>
  <c r="BN302" i="2"/>
  <c r="Y323" i="2"/>
  <c r="BP306" i="2"/>
  <c r="BP307" i="2"/>
  <c r="BN307" i="2"/>
  <c r="BP308" i="2"/>
  <c r="BN308" i="2"/>
  <c r="Z59" i="2"/>
  <c r="BP72" i="2"/>
  <c r="Y92" i="2"/>
  <c r="Z92" i="2"/>
  <c r="Y93" i="2"/>
  <c r="BP97" i="2"/>
  <c r="Y121" i="2"/>
  <c r="Y132" i="2"/>
  <c r="Z138" i="2"/>
  <c r="BP137" i="2"/>
  <c r="Z184" i="2"/>
  <c r="Y193" i="2"/>
  <c r="Z213" i="2"/>
  <c r="Y213" i="2"/>
  <c r="Z223" i="2"/>
  <c r="BP218" i="2"/>
  <c r="Y223" i="2"/>
  <c r="Z231" i="2"/>
  <c r="BP229" i="2"/>
  <c r="Y243" i="2"/>
  <c r="Z242" i="2"/>
  <c r="BP252" i="2"/>
  <c r="Y284" i="2"/>
  <c r="Y299" i="2"/>
  <c r="BP296" i="2"/>
  <c r="Y300" i="2"/>
  <c r="Z322" i="2"/>
  <c r="Z334" i="2" s="1"/>
  <c r="BP310" i="2"/>
  <c r="BN326" i="2"/>
  <c r="BP326" i="2"/>
  <c r="Y327" i="2"/>
  <c r="X332" i="2"/>
  <c r="Y125" i="2"/>
  <c r="BN170" i="2"/>
  <c r="Y184" i="2"/>
  <c r="Y194" i="2"/>
  <c r="BP202" i="2"/>
  <c r="Y253" i="2"/>
  <c r="Y293" i="2"/>
  <c r="BN311" i="2"/>
  <c r="BN314" i="2"/>
  <c r="BN317" i="2"/>
  <c r="BN320" i="2"/>
  <c r="Y23" i="2"/>
  <c r="BN57" i="2"/>
  <c r="Y81" i="2"/>
  <c r="BN103" i="2"/>
  <c r="Y131" i="2"/>
  <c r="BN154" i="2"/>
  <c r="BN205" i="2"/>
  <c r="BN241" i="2"/>
  <c r="Y276" i="2"/>
  <c r="Y39" i="2"/>
  <c r="Y50" i="2"/>
  <c r="BN62" i="2"/>
  <c r="Y87" i="2"/>
  <c r="BN109" i="2"/>
  <c r="BN120" i="2"/>
  <c r="Y146" i="2"/>
  <c r="BP170" i="2"/>
  <c r="Y180" i="2"/>
  <c r="BN211" i="2"/>
  <c r="BN222" i="2"/>
  <c r="BN264" i="2"/>
  <c r="BN283" i="2"/>
  <c r="BN303" i="2"/>
  <c r="Y254" i="2"/>
  <c r="BN271" i="2"/>
  <c r="Y294" i="2"/>
  <c r="BP57" i="2"/>
  <c r="BP154" i="2"/>
  <c r="BP62" i="2"/>
  <c r="BP109" i="2"/>
  <c r="BP120" i="2"/>
  <c r="Y171" i="2"/>
  <c r="BN196" i="2"/>
  <c r="BP211" i="2"/>
  <c r="BP222" i="2"/>
  <c r="BP264" i="2"/>
  <c r="BP283" i="2"/>
  <c r="BP303" i="2"/>
  <c r="F9" i="2"/>
  <c r="BN30" i="2"/>
  <c r="Y104" i="2"/>
  <c r="Y155" i="2"/>
  <c r="BN203" i="2"/>
  <c r="Y206" i="2"/>
  <c r="BN239" i="2"/>
  <c r="Y242" i="2"/>
  <c r="BN312" i="2"/>
  <c r="BN315" i="2"/>
  <c r="BN318" i="2"/>
  <c r="BN321" i="2"/>
  <c r="H9" i="2"/>
  <c r="BP239" i="2"/>
  <c r="BN251" i="2"/>
  <c r="BN296" i="2"/>
  <c r="J9" i="2"/>
  <c r="A10" i="2"/>
  <c r="BP36" i="2"/>
  <c r="BP47" i="2"/>
  <c r="BP118" i="2"/>
  <c r="Y197" i="2"/>
  <c r="BN258" i="2"/>
  <c r="BN281" i="2"/>
  <c r="BN291" i="2"/>
  <c r="BP149" i="2"/>
  <c r="BP164" i="2"/>
  <c r="BN212" i="2"/>
  <c r="Y224" i="2"/>
  <c r="BN265" i="2"/>
  <c r="Y285" i="2"/>
  <c r="BN304" i="2"/>
  <c r="BN45" i="2"/>
  <c r="Y69" i="2"/>
  <c r="BN99" i="2"/>
  <c r="BN116" i="2"/>
  <c r="Y64" i="2"/>
  <c r="BN135" i="2"/>
  <c r="Y138" i="2"/>
  <c r="BP28" i="2"/>
  <c r="BP110" i="2"/>
  <c r="BP135" i="2"/>
  <c r="Y31" i="2"/>
  <c r="Y32" i="2"/>
  <c r="BN79" i="2"/>
  <c r="BN102" i="2"/>
  <c r="Y330" i="2" l="1"/>
  <c r="Y333" i="2"/>
  <c r="Y329" i="2"/>
  <c r="Y331" i="2"/>
  <c r="Y332" i="2" l="1"/>
  <c r="C342" i="2" l="1"/>
  <c r="A342" i="2"/>
  <c r="B342" i="2"/>
</calcChain>
</file>

<file path=xl/sharedStrings.xml><?xml version="1.0" encoding="utf-8"?>
<sst xmlns="http://schemas.openxmlformats.org/spreadsheetml/2006/main" count="2200" uniqueCount="513">
  <si>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</si>
  <si>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</si>
  <si>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</si>
  <si>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</si>
  <si>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</si>
  <si>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</si>
  <si>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</si>
  <si>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</si>
  <si>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</si>
  <si>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</si>
  <si>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</si>
  <si>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</si>
  <si>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</si>
  <si>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</si>
  <si>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</si>
  <si>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</si>
  <si>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</si>
  <si>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</si>
  <si>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</si>
  <si>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</si>
  <si>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</si>
  <si>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</si>
  <si>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</si>
  <si>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</si>
  <si>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</si>
  <si>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</si>
  <si>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</si>
  <si>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</si>
  <si>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</si>
  <si>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</si>
  <si>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</si>
  <si>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</si>
  <si>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</si>
  <si>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</si>
  <si>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</si>
  <si>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</si>
  <si>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</si>
  <si>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</si>
  <si>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</si>
  <si>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</si>
  <si>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</si>
  <si>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</si>
  <si>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</si>
  <si>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</si>
  <si>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</si>
  <si>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</si>
  <si>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</si>
  <si>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</si>
  <si>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</si>
  <si>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</si>
  <si>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</si>
  <si>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</si>
  <si>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</si>
  <si>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</si>
  <si>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</si>
  <si>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</si>
  <si>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</si>
  <si>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</si>
  <si>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</si>
  <si>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</si>
  <si>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</si>
  <si>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</si>
  <si>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</si>
  <si>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</si>
  <si>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</si>
  <si>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</si>
  <si>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</si>
  <si>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</si>
  <si>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</si>
  <si>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</si>
  <si>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</si>
  <si>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22.05.2025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</si>
  <si>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</si>
  <si>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</si>
  <si>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</si>
  <si>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</si>
  <si>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</si>
  <si>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</si>
  <si>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Донецкая Народная Респ, Чаадаева ул, д. 1,</t>
  </si>
  <si>
    <t>283032Российская Федерация, Донецкая Народная Респ, Донецк г, Чаадаева ул, д. 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</si>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</sst>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5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57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5" t="s">
        <v>26</v>
      </c>
      <c r="E1" s="555"/>
      <c r="F1" s="555"/>
      <c r="G1" s="14" t="s">
        <v>70</v>
      </c>
      <c r="H1" s="555" t="s">
        <v>47</v>
      </c>
      <c r="I1" s="555"/>
      <c r="J1" s="555"/>
      <c r="K1" s="555"/>
      <c r="L1" s="555"/>
      <c r="M1" s="555"/>
      <c r="N1" s="555"/>
      <c r="O1" s="555"/>
      <c r="P1" s="555"/>
      <c r="Q1" s="555"/>
      <c r="R1" s="556" t="s">
        <v>71</v>
      </c>
      <c r="S1" s="557"/>
      <c r="T1" s="55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8"/>
      <c r="Q3" s="558"/>
      <c r="R3" s="558"/>
      <c r="S3" s="558"/>
      <c r="T3" s="558"/>
      <c r="U3" s="558"/>
      <c r="V3" s="558"/>
      <c r="W3" s="55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37" t="s">
        <v>8</v>
      </c>
      <c r="B5" s="537"/>
      <c r="C5" s="537"/>
      <c r="D5" s="559"/>
      <c r="E5" s="559"/>
      <c r="F5" s="560" t="s">
        <v>14</v>
      </c>
      <c r="G5" s="560"/>
      <c r="H5" s="559"/>
      <c r="I5" s="559"/>
      <c r="J5" s="559"/>
      <c r="K5" s="559"/>
      <c r="L5" s="559"/>
      <c r="M5" s="559"/>
      <c r="N5" s="75"/>
      <c r="P5" s="27" t="s">
        <v>4</v>
      </c>
      <c r="Q5" s="561">
        <v>45803</v>
      </c>
      <c r="R5" s="561"/>
      <c r="T5" s="562" t="s">
        <v>3</v>
      </c>
      <c r="U5" s="563"/>
      <c r="V5" s="564" t="s">
        <v>499</v>
      </c>
      <c r="W5" s="565"/>
      <c r="AB5" s="59"/>
      <c r="AC5" s="59"/>
      <c r="AD5" s="59"/>
      <c r="AE5" s="59"/>
    </row>
    <row r="6" spans="1:32" s="17" customFormat="1" ht="24" customHeight="1" x14ac:dyDescent="0.2">
      <c r="A6" s="537" t="s">
        <v>1</v>
      </c>
      <c r="B6" s="537"/>
      <c r="C6" s="537"/>
      <c r="D6" s="538" t="s">
        <v>78</v>
      </c>
      <c r="E6" s="538"/>
      <c r="F6" s="538"/>
      <c r="G6" s="538"/>
      <c r="H6" s="538"/>
      <c r="I6" s="538"/>
      <c r="J6" s="538"/>
      <c r="K6" s="538"/>
      <c r="L6" s="538"/>
      <c r="M6" s="538"/>
      <c r="N6" s="76"/>
      <c r="P6" s="27" t="s">
        <v>27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539"/>
      <c r="T6" s="540" t="s">
        <v>5</v>
      </c>
      <c r="U6" s="541"/>
      <c r="V6" s="542" t="s">
        <v>72</v>
      </c>
      <c r="W6" s="54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48" t="str">
        <f>IFERROR(VLOOKUP(DeliveryAddress,Table,3,0),1)</f>
        <v>1</v>
      </c>
      <c r="E7" s="549"/>
      <c r="F7" s="549"/>
      <c r="G7" s="549"/>
      <c r="H7" s="549"/>
      <c r="I7" s="549"/>
      <c r="J7" s="549"/>
      <c r="K7" s="549"/>
      <c r="L7" s="549"/>
      <c r="M7" s="550"/>
      <c r="N7" s="77"/>
      <c r="P7" s="29"/>
      <c r="Q7" s="48"/>
      <c r="R7" s="48"/>
      <c r="T7" s="540"/>
      <c r="U7" s="541"/>
      <c r="V7" s="544"/>
      <c r="W7" s="545"/>
      <c r="AB7" s="59"/>
      <c r="AC7" s="59"/>
      <c r="AD7" s="59"/>
      <c r="AE7" s="59"/>
    </row>
    <row r="8" spans="1:32" s="17" customFormat="1" ht="25.5" customHeight="1" x14ac:dyDescent="0.2">
      <c r="A8" s="551" t="s">
        <v>58</v>
      </c>
      <c r="B8" s="551"/>
      <c r="C8" s="551"/>
      <c r="D8" s="552" t="s">
        <v>79</v>
      </c>
      <c r="E8" s="552"/>
      <c r="F8" s="552"/>
      <c r="G8" s="552"/>
      <c r="H8" s="552"/>
      <c r="I8" s="552"/>
      <c r="J8" s="552"/>
      <c r="K8" s="552"/>
      <c r="L8" s="552"/>
      <c r="M8" s="552"/>
      <c r="N8" s="78"/>
      <c r="P8" s="27" t="s">
        <v>11</v>
      </c>
      <c r="Q8" s="535">
        <v>0.41666666666666669</v>
      </c>
      <c r="R8" s="535"/>
      <c r="T8" s="540"/>
      <c r="U8" s="541"/>
      <c r="V8" s="544"/>
      <c r="W8" s="545"/>
      <c r="AB8" s="59"/>
      <c r="AC8" s="59"/>
      <c r="AD8" s="59"/>
      <c r="AE8" s="59"/>
    </row>
    <row r="9" spans="1:32" s="17" customFormat="1" ht="39.950000000000003" customHeight="1" x14ac:dyDescent="0.2">
      <c r="A9" s="5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27"/>
      <c r="C9" s="527"/>
      <c r="D9" s="528" t="s">
        <v>46</v>
      </c>
      <c r="E9" s="529"/>
      <c r="F9" s="5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27"/>
      <c r="H9" s="553" t="str">
        <f>IF(AND($A$9="Тип доверенности/получателя при получении в адресе перегруза:",$D$9="Разовая доверенность"),"Введите ФИО","")</f>
        <v/>
      </c>
      <c r="I9" s="553"/>
      <c r="J9" s="5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3"/>
      <c r="L9" s="553"/>
      <c r="M9" s="553"/>
      <c r="N9" s="73"/>
      <c r="P9" s="31" t="s">
        <v>15</v>
      </c>
      <c r="Q9" s="554"/>
      <c r="R9" s="554"/>
      <c r="T9" s="540"/>
      <c r="U9" s="541"/>
      <c r="V9" s="546"/>
      <c r="W9" s="54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27"/>
      <c r="C10" s="527"/>
      <c r="D10" s="528"/>
      <c r="E10" s="529"/>
      <c r="F10" s="5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27"/>
      <c r="H10" s="530" t="str">
        <f>IFERROR(VLOOKUP($D$10,Proxy,2,FALSE),"")</f>
        <v/>
      </c>
      <c r="I10" s="530"/>
      <c r="J10" s="530"/>
      <c r="K10" s="530"/>
      <c r="L10" s="530"/>
      <c r="M10" s="530"/>
      <c r="N10" s="74"/>
      <c r="P10" s="31" t="s">
        <v>32</v>
      </c>
      <c r="Q10" s="531"/>
      <c r="R10" s="531"/>
      <c r="U10" s="29" t="s">
        <v>12</v>
      </c>
      <c r="V10" s="532" t="s">
        <v>73</v>
      </c>
      <c r="W10" s="53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34"/>
      <c r="R11" s="534"/>
      <c r="U11" s="29" t="s">
        <v>28</v>
      </c>
      <c r="V11" s="513" t="s">
        <v>55</v>
      </c>
      <c r="W11" s="51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79"/>
      <c r="P12" s="27" t="s">
        <v>30</v>
      </c>
      <c r="Q12" s="535"/>
      <c r="R12" s="535"/>
      <c r="S12" s="28"/>
      <c r="T12"/>
      <c r="U12" s="29" t="s">
        <v>46</v>
      </c>
      <c r="V12" s="536"/>
      <c r="W12" s="536"/>
      <c r="X12"/>
      <c r="AB12" s="59"/>
      <c r="AC12" s="59"/>
      <c r="AD12" s="59"/>
      <c r="AE12" s="59"/>
    </row>
    <row r="13" spans="1:32" s="17" customFormat="1" ht="23.25" customHeight="1" x14ac:dyDescent="0.2">
      <c r="A13" s="512" t="s">
        <v>75</v>
      </c>
      <c r="B13" s="512"/>
      <c r="C13" s="512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79"/>
      <c r="O13" s="31"/>
      <c r="P13" s="31" t="s">
        <v>31</v>
      </c>
      <c r="Q13" s="513"/>
      <c r="R13" s="51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12" t="s">
        <v>76</v>
      </c>
      <c r="B14" s="512"/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14" t="s">
        <v>77</v>
      </c>
      <c r="B15" s="514"/>
      <c r="C15" s="514"/>
      <c r="D15" s="514"/>
      <c r="E15" s="514"/>
      <c r="F15" s="514"/>
      <c r="G15" s="514"/>
      <c r="H15" s="514"/>
      <c r="I15" s="514"/>
      <c r="J15" s="514"/>
      <c r="K15" s="514"/>
      <c r="L15" s="514"/>
      <c r="M15" s="514"/>
      <c r="N15" s="80"/>
      <c r="O15"/>
      <c r="P15" s="515" t="s">
        <v>61</v>
      </c>
      <c r="Q15" s="515"/>
      <c r="R15" s="515"/>
      <c r="S15" s="515"/>
      <c r="T15" s="51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16"/>
      <c r="Q16" s="516"/>
      <c r="R16" s="516"/>
      <c r="S16" s="516"/>
      <c r="T16" s="5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98" t="s">
        <v>59</v>
      </c>
      <c r="B17" s="498" t="s">
        <v>49</v>
      </c>
      <c r="C17" s="519" t="s">
        <v>48</v>
      </c>
      <c r="D17" s="521" t="s">
        <v>50</v>
      </c>
      <c r="E17" s="522"/>
      <c r="F17" s="498" t="s">
        <v>21</v>
      </c>
      <c r="G17" s="498" t="s">
        <v>24</v>
      </c>
      <c r="H17" s="498" t="s">
        <v>22</v>
      </c>
      <c r="I17" s="498" t="s">
        <v>23</v>
      </c>
      <c r="J17" s="498" t="s">
        <v>16</v>
      </c>
      <c r="K17" s="498" t="s">
        <v>69</v>
      </c>
      <c r="L17" s="498" t="s">
        <v>67</v>
      </c>
      <c r="M17" s="498" t="s">
        <v>2</v>
      </c>
      <c r="N17" s="498" t="s">
        <v>66</v>
      </c>
      <c r="O17" s="498" t="s">
        <v>25</v>
      </c>
      <c r="P17" s="521" t="s">
        <v>17</v>
      </c>
      <c r="Q17" s="525"/>
      <c r="R17" s="525"/>
      <c r="S17" s="525"/>
      <c r="T17" s="522"/>
      <c r="U17" s="517" t="s">
        <v>56</v>
      </c>
      <c r="V17" s="518"/>
      <c r="W17" s="498" t="s">
        <v>6</v>
      </c>
      <c r="X17" s="498" t="s">
        <v>41</v>
      </c>
      <c r="Y17" s="500" t="s">
        <v>54</v>
      </c>
      <c r="Z17" s="502" t="s">
        <v>18</v>
      </c>
      <c r="AA17" s="504" t="s">
        <v>60</v>
      </c>
      <c r="AB17" s="504" t="s">
        <v>19</v>
      </c>
      <c r="AC17" s="504" t="s">
        <v>68</v>
      </c>
      <c r="AD17" s="506" t="s">
        <v>57</v>
      </c>
      <c r="AE17" s="507"/>
      <c r="AF17" s="508"/>
      <c r="AG17" s="85"/>
      <c r="BD17" s="84" t="s">
        <v>64</v>
      </c>
    </row>
    <row r="18" spans="1:68" ht="14.25" customHeight="1" x14ac:dyDescent="0.2">
      <c r="A18" s="499"/>
      <c r="B18" s="499"/>
      <c r="C18" s="520"/>
      <c r="D18" s="523"/>
      <c r="E18" s="524"/>
      <c r="F18" s="499"/>
      <c r="G18" s="499"/>
      <c r="H18" s="499"/>
      <c r="I18" s="499"/>
      <c r="J18" s="499"/>
      <c r="K18" s="499"/>
      <c r="L18" s="499"/>
      <c r="M18" s="499"/>
      <c r="N18" s="499"/>
      <c r="O18" s="499"/>
      <c r="P18" s="523"/>
      <c r="Q18" s="526"/>
      <c r="R18" s="526"/>
      <c r="S18" s="526"/>
      <c r="T18" s="524"/>
      <c r="U18" s="86" t="s">
        <v>44</v>
      </c>
      <c r="V18" s="86" t="s">
        <v>43</v>
      </c>
      <c r="W18" s="499"/>
      <c r="X18" s="499"/>
      <c r="Y18" s="501"/>
      <c r="Z18" s="503"/>
      <c r="AA18" s="505"/>
      <c r="AB18" s="505"/>
      <c r="AC18" s="505"/>
      <c r="AD18" s="509"/>
      <c r="AE18" s="510"/>
      <c r="AF18" s="511"/>
      <c r="AG18" s="85"/>
      <c r="BD18" s="84"/>
    </row>
    <row r="19" spans="1:68" ht="27.75" customHeight="1" x14ac:dyDescent="0.2">
      <c r="A19" s="398" t="s">
        <v>80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54"/>
      <c r="AB19" s="54"/>
      <c r="AC19" s="54"/>
    </row>
    <row r="20" spans="1:68" ht="16.5" customHeight="1" x14ac:dyDescent="0.25">
      <c r="A20" s="353" t="s">
        <v>80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65"/>
      <c r="AB20" s="65"/>
      <c r="AC20" s="82"/>
    </row>
    <row r="21" spans="1:68" ht="14.25" customHeight="1" x14ac:dyDescent="0.25">
      <c r="A21" s="354" t="s">
        <v>81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55">
        <v>4607111035752</v>
      </c>
      <c r="E22" s="35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3"/>
      <c r="P23" s="359" t="s">
        <v>40</v>
      </c>
      <c r="Q23" s="360"/>
      <c r="R23" s="360"/>
      <c r="S23" s="360"/>
      <c r="T23" s="360"/>
      <c r="U23" s="360"/>
      <c r="V23" s="36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3"/>
      <c r="P24" s="359" t="s">
        <v>40</v>
      </c>
      <c r="Q24" s="360"/>
      <c r="R24" s="360"/>
      <c r="S24" s="360"/>
      <c r="T24" s="360"/>
      <c r="U24" s="360"/>
      <c r="V24" s="36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8" t="s">
        <v>45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54"/>
      <c r="AB25" s="54"/>
      <c r="AC25" s="54"/>
    </row>
    <row r="26" spans="1:68" ht="16.5" customHeight="1" x14ac:dyDescent="0.25">
      <c r="A26" s="353" t="s">
        <v>89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65"/>
      <c r="AB26" s="65"/>
      <c r="AC26" s="82"/>
    </row>
    <row r="27" spans="1:68" ht="14.25" customHeight="1" x14ac:dyDescent="0.25">
      <c r="A27" s="354" t="s">
        <v>90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355">
        <v>4607111036520</v>
      </c>
      <c r="E28" s="35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94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7"/>
      <c r="R28" s="357"/>
      <c r="S28" s="357"/>
      <c r="T28" s="35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55">
        <v>4607111036537</v>
      </c>
      <c r="E29" s="35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7"/>
      <c r="R29" s="357"/>
      <c r="S29" s="357"/>
      <c r="T29" s="35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4301132183</v>
      </c>
      <c r="D30" s="355">
        <v>4607111036605</v>
      </c>
      <c r="E30" s="35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87</v>
      </c>
      <c r="M30" s="38" t="s">
        <v>85</v>
      </c>
      <c r="N30" s="38"/>
      <c r="O30" s="37">
        <v>365</v>
      </c>
      <c r="P30" s="49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7"/>
      <c r="R30" s="357"/>
      <c r="S30" s="357"/>
      <c r="T30" s="35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88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362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3"/>
      <c r="P31" s="359" t="s">
        <v>40</v>
      </c>
      <c r="Q31" s="360"/>
      <c r="R31" s="360"/>
      <c r="S31" s="360"/>
      <c r="T31" s="360"/>
      <c r="U31" s="360"/>
      <c r="V31" s="361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3"/>
      <c r="P32" s="359" t="s">
        <v>40</v>
      </c>
      <c r="Q32" s="360"/>
      <c r="R32" s="360"/>
      <c r="S32" s="360"/>
      <c r="T32" s="360"/>
      <c r="U32" s="360"/>
      <c r="V32" s="361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53" t="s">
        <v>100</v>
      </c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65"/>
      <c r="AB33" s="65"/>
      <c r="AC33" s="82"/>
    </row>
    <row r="34" spans="1:68" ht="14.25" customHeight="1" x14ac:dyDescent="0.25">
      <c r="A34" s="354" t="s">
        <v>81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66"/>
      <c r="AB34" s="66"/>
      <c r="AC34" s="83"/>
    </row>
    <row r="35" spans="1:68" ht="27" customHeight="1" x14ac:dyDescent="0.25">
      <c r="A35" s="63" t="s">
        <v>101</v>
      </c>
      <c r="B35" s="63" t="s">
        <v>102</v>
      </c>
      <c r="C35" s="36">
        <v>4301071090</v>
      </c>
      <c r="D35" s="355">
        <v>4620207490075</v>
      </c>
      <c r="E35" s="35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7"/>
      <c r="R35" s="357"/>
      <c r="S35" s="357"/>
      <c r="T35" s="35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4301071092</v>
      </c>
      <c r="D36" s="355">
        <v>4620207490174</v>
      </c>
      <c r="E36" s="35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9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7"/>
      <c r="R36" s="357"/>
      <c r="S36" s="357"/>
      <c r="T36" s="35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4301071091</v>
      </c>
      <c r="D37" s="355">
        <v>4620207490044</v>
      </c>
      <c r="E37" s="35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9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7"/>
      <c r="R37" s="357"/>
      <c r="S37" s="357"/>
      <c r="T37" s="35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3"/>
      <c r="P38" s="359" t="s">
        <v>40</v>
      </c>
      <c r="Q38" s="360"/>
      <c r="R38" s="360"/>
      <c r="S38" s="360"/>
      <c r="T38" s="360"/>
      <c r="U38" s="360"/>
      <c r="V38" s="361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3"/>
      <c r="P39" s="359" t="s">
        <v>40</v>
      </c>
      <c r="Q39" s="360"/>
      <c r="R39" s="360"/>
      <c r="S39" s="360"/>
      <c r="T39" s="360"/>
      <c r="U39" s="360"/>
      <c r="V39" s="361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53" t="s">
        <v>110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  <c r="X40" s="353"/>
      <c r="Y40" s="353"/>
      <c r="Z40" s="353"/>
      <c r="AA40" s="65"/>
      <c r="AB40" s="65"/>
      <c r="AC40" s="82"/>
    </row>
    <row r="41" spans="1:68" ht="14.25" customHeight="1" x14ac:dyDescent="0.25">
      <c r="A41" s="354" t="s">
        <v>81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66"/>
      <c r="AB41" s="66"/>
      <c r="AC41" s="83"/>
    </row>
    <row r="42" spans="1:68" ht="27" customHeight="1" x14ac:dyDescent="0.25">
      <c r="A42" s="63" t="s">
        <v>111</v>
      </c>
      <c r="B42" s="63" t="s">
        <v>112</v>
      </c>
      <c r="C42" s="36">
        <v>4301071032</v>
      </c>
      <c r="D42" s="355">
        <v>4607111038999</v>
      </c>
      <c r="E42" s="355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7"/>
      <c r="R42" s="357"/>
      <c r="S42" s="357"/>
      <c r="T42" s="35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113</v>
      </c>
      <c r="AG42" s="81"/>
      <c r="AJ42" s="87" t="s">
        <v>88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114</v>
      </c>
      <c r="B43" s="63" t="s">
        <v>115</v>
      </c>
      <c r="C43" s="36">
        <v>4301070972</v>
      </c>
      <c r="D43" s="355">
        <v>4607111037183</v>
      </c>
      <c r="E43" s="355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57"/>
      <c r="R43" s="357"/>
      <c r="S43" s="357"/>
      <c r="T43" s="35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113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116</v>
      </c>
      <c r="B44" s="63" t="s">
        <v>117</v>
      </c>
      <c r="C44" s="36">
        <v>4301071044</v>
      </c>
      <c r="D44" s="355">
        <v>4607111039385</v>
      </c>
      <c r="E44" s="35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57"/>
      <c r="R44" s="357"/>
      <c r="S44" s="357"/>
      <c r="T44" s="35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113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4301071031</v>
      </c>
      <c r="D45" s="355">
        <v>4607111038982</v>
      </c>
      <c r="E45" s="355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7"/>
      <c r="R45" s="357"/>
      <c r="S45" s="357"/>
      <c r="T45" s="35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120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121</v>
      </c>
      <c r="B46" s="63" t="s">
        <v>122</v>
      </c>
      <c r="C46" s="36">
        <v>4301071046</v>
      </c>
      <c r="D46" s="355">
        <v>4607111039354</v>
      </c>
      <c r="E46" s="35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7"/>
      <c r="R46" s="357"/>
      <c r="S46" s="357"/>
      <c r="T46" s="35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120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123</v>
      </c>
      <c r="B47" s="63" t="s">
        <v>124</v>
      </c>
      <c r="C47" s="36">
        <v>4301070968</v>
      </c>
      <c r="D47" s="355">
        <v>4607111036889</v>
      </c>
      <c r="E47" s="355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8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57"/>
      <c r="R47" s="357"/>
      <c r="S47" s="357"/>
      <c r="T47" s="35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120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125</v>
      </c>
      <c r="B48" s="63" t="s">
        <v>126</v>
      </c>
      <c r="C48" s="36">
        <v>4301071047</v>
      </c>
      <c r="D48" s="355">
        <v>4607111039330</v>
      </c>
      <c r="E48" s="355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57"/>
      <c r="R48" s="357"/>
      <c r="S48" s="357"/>
      <c r="T48" s="35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120</v>
      </c>
      <c r="AG48" s="81"/>
      <c r="AJ48" s="87" t="s">
        <v>88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362"/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3"/>
      <c r="P49" s="359" t="s">
        <v>40</v>
      </c>
      <c r="Q49" s="360"/>
      <c r="R49" s="360"/>
      <c r="S49" s="360"/>
      <c r="T49" s="360"/>
      <c r="U49" s="360"/>
      <c r="V49" s="361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3"/>
      <c r="P50" s="359" t="s">
        <v>40</v>
      </c>
      <c r="Q50" s="360"/>
      <c r="R50" s="360"/>
      <c r="S50" s="360"/>
      <c r="T50" s="360"/>
      <c r="U50" s="360"/>
      <c r="V50" s="361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353" t="s">
        <v>127</v>
      </c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65"/>
      <c r="AB51" s="65"/>
      <c r="AC51" s="82"/>
    </row>
    <row r="52" spans="1:68" ht="14.25" customHeight="1" x14ac:dyDescent="0.25">
      <c r="A52" s="354" t="s">
        <v>81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66"/>
      <c r="AB52" s="66"/>
      <c r="AC52" s="83"/>
    </row>
    <row r="53" spans="1:68" ht="16.5" customHeight="1" x14ac:dyDescent="0.25">
      <c r="A53" s="63" t="s">
        <v>128</v>
      </c>
      <c r="B53" s="63" t="s">
        <v>129</v>
      </c>
      <c r="C53" s="36">
        <v>4301071073</v>
      </c>
      <c r="D53" s="355">
        <v>4620207490822</v>
      </c>
      <c r="E53" s="355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86</v>
      </c>
      <c r="L53" s="37" t="s">
        <v>87</v>
      </c>
      <c r="M53" s="38" t="s">
        <v>85</v>
      </c>
      <c r="N53" s="38"/>
      <c r="O53" s="37">
        <v>365</v>
      </c>
      <c r="P53" s="48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7"/>
      <c r="R53" s="357"/>
      <c r="S53" s="357"/>
      <c r="T53" s="35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88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3"/>
      <c r="P54" s="359" t="s">
        <v>40</v>
      </c>
      <c r="Q54" s="360"/>
      <c r="R54" s="360"/>
      <c r="S54" s="360"/>
      <c r="T54" s="360"/>
      <c r="U54" s="360"/>
      <c r="V54" s="36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3"/>
      <c r="P55" s="359" t="s">
        <v>40</v>
      </c>
      <c r="Q55" s="360"/>
      <c r="R55" s="360"/>
      <c r="S55" s="360"/>
      <c r="T55" s="360"/>
      <c r="U55" s="360"/>
      <c r="V55" s="36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4" t="s">
        <v>131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4301100088</v>
      </c>
      <c r="D57" s="355">
        <v>4607111037077</v>
      </c>
      <c r="E57" s="355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483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7"/>
      <c r="R57" s="357"/>
      <c r="S57" s="357"/>
      <c r="T57" s="35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134</v>
      </c>
      <c r="AG57" s="81"/>
      <c r="AJ57" s="87" t="s">
        <v>88</v>
      </c>
      <c r="AK57" s="87">
        <v>1</v>
      </c>
      <c r="BB57" s="120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135</v>
      </c>
      <c r="B58" s="63" t="s">
        <v>136</v>
      </c>
      <c r="C58" s="36">
        <v>4301100087</v>
      </c>
      <c r="D58" s="355">
        <v>4607111039743</v>
      </c>
      <c r="E58" s="355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95</v>
      </c>
      <c r="L58" s="37" t="s">
        <v>87</v>
      </c>
      <c r="M58" s="38" t="s">
        <v>85</v>
      </c>
      <c r="N58" s="38"/>
      <c r="O58" s="37">
        <v>365</v>
      </c>
      <c r="P58" s="4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7"/>
      <c r="R58" s="357"/>
      <c r="S58" s="357"/>
      <c r="T58" s="358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134</v>
      </c>
      <c r="AG58" s="81"/>
      <c r="AJ58" s="87" t="s">
        <v>88</v>
      </c>
      <c r="AK58" s="87">
        <v>1</v>
      </c>
      <c r="BB58" s="122" t="s">
        <v>94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3"/>
      <c r="P59" s="359" t="s">
        <v>40</v>
      </c>
      <c r="Q59" s="360"/>
      <c r="R59" s="360"/>
      <c r="S59" s="360"/>
      <c r="T59" s="360"/>
      <c r="U59" s="360"/>
      <c r="V59" s="361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3"/>
      <c r="P60" s="359" t="s">
        <v>40</v>
      </c>
      <c r="Q60" s="360"/>
      <c r="R60" s="360"/>
      <c r="S60" s="360"/>
      <c r="T60" s="360"/>
      <c r="U60" s="360"/>
      <c r="V60" s="361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54" t="s">
        <v>90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66"/>
      <c r="AB61" s="66"/>
      <c r="AC61" s="83"/>
    </row>
    <row r="62" spans="1:68" ht="16.5" customHeight="1" x14ac:dyDescent="0.25">
      <c r="A62" s="63" t="s">
        <v>137</v>
      </c>
      <c r="B62" s="63" t="s">
        <v>138</v>
      </c>
      <c r="C62" s="36">
        <v>4301132194</v>
      </c>
      <c r="D62" s="355">
        <v>4607111039712</v>
      </c>
      <c r="E62" s="355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48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7"/>
      <c r="R62" s="357"/>
      <c r="S62" s="357"/>
      <c r="T62" s="35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139</v>
      </c>
      <c r="AG62" s="81"/>
      <c r="AJ62" s="87" t="s">
        <v>88</v>
      </c>
      <c r="AK62" s="87">
        <v>1</v>
      </c>
      <c r="BB62" s="124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2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3"/>
      <c r="P63" s="359" t="s">
        <v>40</v>
      </c>
      <c r="Q63" s="360"/>
      <c r="R63" s="360"/>
      <c r="S63" s="360"/>
      <c r="T63" s="360"/>
      <c r="U63" s="360"/>
      <c r="V63" s="361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3"/>
      <c r="P64" s="359" t="s">
        <v>40</v>
      </c>
      <c r="Q64" s="360"/>
      <c r="R64" s="360"/>
      <c r="S64" s="360"/>
      <c r="T64" s="360"/>
      <c r="U64" s="360"/>
      <c r="V64" s="361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354" t="s">
        <v>140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6"/>
      <c r="AB65" s="66"/>
      <c r="AC65" s="83"/>
    </row>
    <row r="66" spans="1:68" ht="16.5" customHeight="1" x14ac:dyDescent="0.25">
      <c r="A66" s="63" t="s">
        <v>141</v>
      </c>
      <c r="B66" s="63" t="s">
        <v>142</v>
      </c>
      <c r="C66" s="36">
        <v>4301136018</v>
      </c>
      <c r="D66" s="355">
        <v>4607111037008</v>
      </c>
      <c r="E66" s="355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4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7"/>
      <c r="R66" s="357"/>
      <c r="S66" s="357"/>
      <c r="T66" s="35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143</v>
      </c>
      <c r="AG66" s="81"/>
      <c r="AJ66" s="87" t="s">
        <v>88</v>
      </c>
      <c r="AK66" s="87">
        <v>1</v>
      </c>
      <c r="BB66" s="126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144</v>
      </c>
      <c r="B67" s="63" t="s">
        <v>145</v>
      </c>
      <c r="C67" s="36">
        <v>4301136015</v>
      </c>
      <c r="D67" s="355">
        <v>4607111037398</v>
      </c>
      <c r="E67" s="355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47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7"/>
      <c r="R67" s="357"/>
      <c r="S67" s="357"/>
      <c r="T67" s="35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143</v>
      </c>
      <c r="AG67" s="81"/>
      <c r="AJ67" s="87" t="s">
        <v>88</v>
      </c>
      <c r="AK67" s="87">
        <v>1</v>
      </c>
      <c r="BB67" s="128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62"/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3"/>
      <c r="P68" s="359" t="s">
        <v>40</v>
      </c>
      <c r="Q68" s="360"/>
      <c r="R68" s="360"/>
      <c r="S68" s="360"/>
      <c r="T68" s="360"/>
      <c r="U68" s="360"/>
      <c r="V68" s="361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3"/>
      <c r="P69" s="359" t="s">
        <v>40</v>
      </c>
      <c r="Q69" s="360"/>
      <c r="R69" s="360"/>
      <c r="S69" s="360"/>
      <c r="T69" s="360"/>
      <c r="U69" s="360"/>
      <c r="V69" s="361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354" t="s">
        <v>146</v>
      </c>
      <c r="B70" s="354"/>
      <c r="C70" s="354"/>
      <c r="D70" s="354"/>
      <c r="E70" s="354"/>
      <c r="F70" s="354"/>
      <c r="G70" s="354"/>
      <c r="H70" s="354"/>
      <c r="I70" s="354"/>
      <c r="J70" s="354"/>
      <c r="K70" s="354"/>
      <c r="L70" s="354"/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354"/>
      <c r="Y70" s="354"/>
      <c r="Z70" s="354"/>
      <c r="AA70" s="66"/>
      <c r="AB70" s="66"/>
      <c r="AC70" s="83"/>
    </row>
    <row r="71" spans="1:68" ht="16.5" customHeight="1" x14ac:dyDescent="0.25">
      <c r="A71" s="63" t="s">
        <v>147</v>
      </c>
      <c r="B71" s="63" t="s">
        <v>148</v>
      </c>
      <c r="C71" s="36">
        <v>4301135664</v>
      </c>
      <c r="D71" s="355">
        <v>4607111039705</v>
      </c>
      <c r="E71" s="35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7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7"/>
      <c r="R71" s="357"/>
      <c r="S71" s="357"/>
      <c r="T71" s="35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143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4301135665</v>
      </c>
      <c r="D72" s="355">
        <v>4607111039729</v>
      </c>
      <c r="E72" s="35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87</v>
      </c>
      <c r="M72" s="38" t="s">
        <v>85</v>
      </c>
      <c r="N72" s="38"/>
      <c r="O72" s="37">
        <v>365</v>
      </c>
      <c r="P72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7"/>
      <c r="R72" s="357"/>
      <c r="S72" s="357"/>
      <c r="T72" s="35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151</v>
      </c>
      <c r="AG72" s="81"/>
      <c r="AJ72" s="87" t="s">
        <v>88</v>
      </c>
      <c r="AK72" s="87">
        <v>1</v>
      </c>
      <c r="BB72" s="132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152</v>
      </c>
      <c r="B73" s="63" t="s">
        <v>153</v>
      </c>
      <c r="C73" s="36">
        <v>4301135702</v>
      </c>
      <c r="D73" s="355">
        <v>4620207490228</v>
      </c>
      <c r="E73" s="355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87</v>
      </c>
      <c r="M73" s="38" t="s">
        <v>85</v>
      </c>
      <c r="N73" s="38"/>
      <c r="O73" s="37">
        <v>365</v>
      </c>
      <c r="P73" s="47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7"/>
      <c r="R73" s="357"/>
      <c r="S73" s="357"/>
      <c r="T73" s="35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151</v>
      </c>
      <c r="AG73" s="81"/>
      <c r="AJ73" s="87" t="s">
        <v>88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362"/>
      <c r="B74" s="362"/>
      <c r="C74" s="362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3"/>
      <c r="P74" s="359" t="s">
        <v>40</v>
      </c>
      <c r="Q74" s="360"/>
      <c r="R74" s="360"/>
      <c r="S74" s="360"/>
      <c r="T74" s="360"/>
      <c r="U74" s="360"/>
      <c r="V74" s="361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3"/>
      <c r="P75" s="359" t="s">
        <v>40</v>
      </c>
      <c r="Q75" s="360"/>
      <c r="R75" s="360"/>
      <c r="S75" s="360"/>
      <c r="T75" s="360"/>
      <c r="U75" s="360"/>
      <c r="V75" s="361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353" t="s">
        <v>154</v>
      </c>
      <c r="B76" s="353"/>
      <c r="C76" s="353"/>
      <c r="D76" s="35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65"/>
      <c r="AB76" s="65"/>
      <c r="AC76" s="82"/>
    </row>
    <row r="77" spans="1:68" ht="14.25" customHeight="1" x14ac:dyDescent="0.25">
      <c r="A77" s="354" t="s">
        <v>81</v>
      </c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66"/>
      <c r="AB77" s="66"/>
      <c r="AC77" s="83"/>
    </row>
    <row r="78" spans="1:68" ht="27" customHeight="1" x14ac:dyDescent="0.25">
      <c r="A78" s="63" t="s">
        <v>155</v>
      </c>
      <c r="B78" s="63" t="s">
        <v>156</v>
      </c>
      <c r="C78" s="36">
        <v>4301070977</v>
      </c>
      <c r="D78" s="355">
        <v>4607111037411</v>
      </c>
      <c r="E78" s="355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158</v>
      </c>
      <c r="L78" s="37" t="s">
        <v>87</v>
      </c>
      <c r="M78" s="38" t="s">
        <v>85</v>
      </c>
      <c r="N78" s="38"/>
      <c r="O78" s="37">
        <v>180</v>
      </c>
      <c r="P78" s="4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7"/>
      <c r="R78" s="357"/>
      <c r="S78" s="357"/>
      <c r="T78" s="358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157</v>
      </c>
      <c r="AG78" s="81"/>
      <c r="AJ78" s="87" t="s">
        <v>88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159</v>
      </c>
      <c r="B79" s="63" t="s">
        <v>160</v>
      </c>
      <c r="C79" s="36">
        <v>4301070981</v>
      </c>
      <c r="D79" s="355">
        <v>4607111036728</v>
      </c>
      <c r="E79" s="355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87</v>
      </c>
      <c r="M79" s="38" t="s">
        <v>85</v>
      </c>
      <c r="N79" s="38"/>
      <c r="O79" s="37">
        <v>180</v>
      </c>
      <c r="P79" s="4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7"/>
      <c r="R79" s="357"/>
      <c r="S79" s="357"/>
      <c r="T79" s="35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157</v>
      </c>
      <c r="AG79" s="81"/>
      <c r="AJ79" s="87" t="s">
        <v>88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3"/>
      <c r="P80" s="359" t="s">
        <v>40</v>
      </c>
      <c r="Q80" s="360"/>
      <c r="R80" s="360"/>
      <c r="S80" s="360"/>
      <c r="T80" s="360"/>
      <c r="U80" s="360"/>
      <c r="V80" s="361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3"/>
      <c r="P81" s="359" t="s">
        <v>40</v>
      </c>
      <c r="Q81" s="360"/>
      <c r="R81" s="360"/>
      <c r="S81" s="360"/>
      <c r="T81" s="360"/>
      <c r="U81" s="360"/>
      <c r="V81" s="361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53" t="s">
        <v>161</v>
      </c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65"/>
      <c r="AB82" s="65"/>
      <c r="AC82" s="82"/>
    </row>
    <row r="83" spans="1:68" ht="14.25" customHeight="1" x14ac:dyDescent="0.25">
      <c r="A83" s="354" t="s">
        <v>146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4301135584</v>
      </c>
      <c r="D84" s="355">
        <v>4607111033659</v>
      </c>
      <c r="E84" s="35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7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7"/>
      <c r="R84" s="357"/>
      <c r="S84" s="357"/>
      <c r="T84" s="35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164</v>
      </c>
      <c r="AG84" s="81"/>
      <c r="AJ84" s="87" t="s">
        <v>88</v>
      </c>
      <c r="AK84" s="87">
        <v>1</v>
      </c>
      <c r="BB84" s="140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4301135586</v>
      </c>
      <c r="D85" s="355">
        <v>4607111033659</v>
      </c>
      <c r="E85" s="355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7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7"/>
      <c r="R85" s="357"/>
      <c r="S85" s="357"/>
      <c r="T85" s="35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164</v>
      </c>
      <c r="AG85" s="81"/>
      <c r="AJ85" s="87" t="s">
        <v>88</v>
      </c>
      <c r="AK85" s="87">
        <v>1</v>
      </c>
      <c r="BB85" s="142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3"/>
      <c r="P86" s="359" t="s">
        <v>40</v>
      </c>
      <c r="Q86" s="360"/>
      <c r="R86" s="360"/>
      <c r="S86" s="360"/>
      <c r="T86" s="360"/>
      <c r="U86" s="360"/>
      <c r="V86" s="36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3"/>
      <c r="P87" s="359" t="s">
        <v>40</v>
      </c>
      <c r="Q87" s="360"/>
      <c r="R87" s="360"/>
      <c r="S87" s="360"/>
      <c r="T87" s="360"/>
      <c r="U87" s="360"/>
      <c r="V87" s="36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3" t="s">
        <v>167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65"/>
      <c r="AB88" s="65"/>
      <c r="AC88" s="82"/>
    </row>
    <row r="89" spans="1:68" ht="14.25" customHeight="1" x14ac:dyDescent="0.25">
      <c r="A89" s="354" t="s">
        <v>168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4301131041</v>
      </c>
      <c r="D90" s="355">
        <v>4607111034120</v>
      </c>
      <c r="E90" s="35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6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7"/>
      <c r="R90" s="357"/>
      <c r="S90" s="357"/>
      <c r="T90" s="35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88</v>
      </c>
      <c r="AK90" s="87">
        <v>1</v>
      </c>
      <c r="BB90" s="144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172</v>
      </c>
      <c r="B91" s="63" t="s">
        <v>173</v>
      </c>
      <c r="C91" s="36">
        <v>4301131042</v>
      </c>
      <c r="D91" s="355">
        <v>4607111034137</v>
      </c>
      <c r="E91" s="355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7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7"/>
      <c r="R91" s="357"/>
      <c r="S91" s="357"/>
      <c r="T91" s="35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174</v>
      </c>
      <c r="AG91" s="81"/>
      <c r="AJ91" s="87" t="s">
        <v>88</v>
      </c>
      <c r="AK91" s="87">
        <v>1</v>
      </c>
      <c r="BB91" s="146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62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2"/>
      <c r="N92" s="362"/>
      <c r="O92" s="363"/>
      <c r="P92" s="359" t="s">
        <v>40</v>
      </c>
      <c r="Q92" s="360"/>
      <c r="R92" s="360"/>
      <c r="S92" s="360"/>
      <c r="T92" s="360"/>
      <c r="U92" s="360"/>
      <c r="V92" s="361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3"/>
      <c r="P93" s="359" t="s">
        <v>40</v>
      </c>
      <c r="Q93" s="360"/>
      <c r="R93" s="360"/>
      <c r="S93" s="360"/>
      <c r="T93" s="360"/>
      <c r="U93" s="360"/>
      <c r="V93" s="361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53" t="s">
        <v>175</v>
      </c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65"/>
      <c r="AB94" s="65"/>
      <c r="AC94" s="82"/>
    </row>
    <row r="95" spans="1:68" ht="14.25" customHeight="1" x14ac:dyDescent="0.25">
      <c r="A95" s="354" t="s">
        <v>146</v>
      </c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  <c r="AA95" s="66"/>
      <c r="AB95" s="66"/>
      <c r="AC95" s="83"/>
    </row>
    <row r="96" spans="1:68" ht="27" customHeight="1" x14ac:dyDescent="0.25">
      <c r="A96" s="63" t="s">
        <v>176</v>
      </c>
      <c r="B96" s="63" t="s">
        <v>177</v>
      </c>
      <c r="C96" s="36">
        <v>4301135763</v>
      </c>
      <c r="D96" s="355">
        <v>4620207491027</v>
      </c>
      <c r="E96" s="35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65" t="s">
        <v>178</v>
      </c>
      <c r="Q96" s="357"/>
      <c r="R96" s="357"/>
      <c r="S96" s="357"/>
      <c r="T96" s="35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3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164</v>
      </c>
      <c r="AG96" s="81"/>
      <c r="AJ96" s="87" t="s">
        <v>88</v>
      </c>
      <c r="AK96" s="87">
        <v>1</v>
      </c>
      <c r="BB96" s="148" t="s">
        <v>94</v>
      </c>
      <c r="BM96" s="81">
        <f t="shared" ref="BM96:BM103" si="7">IFERROR(X96*I96,"0")</f>
        <v>0</v>
      </c>
      <c r="BN96" s="81">
        <f t="shared" ref="BN96:BN103" si="8">IFERROR(Y96*I96,"0")</f>
        <v>0</v>
      </c>
      <c r="BO96" s="81">
        <f t="shared" ref="BO96:BO103" si="9">IFERROR(X96/J96,"0")</f>
        <v>0</v>
      </c>
      <c r="BP96" s="81">
        <f t="shared" ref="BP96:BP103" si="10">IFERROR(Y96/J96,"0")</f>
        <v>0</v>
      </c>
    </row>
    <row r="97" spans="1:68" ht="27" customHeight="1" x14ac:dyDescent="0.25">
      <c r="A97" s="63" t="s">
        <v>179</v>
      </c>
      <c r="B97" s="63" t="s">
        <v>180</v>
      </c>
      <c r="C97" s="36">
        <v>4301135568</v>
      </c>
      <c r="D97" s="355">
        <v>4607111033451</v>
      </c>
      <c r="E97" s="355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66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7"/>
      <c r="R97" s="357"/>
      <c r="S97" s="357"/>
      <c r="T97" s="35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164</v>
      </c>
      <c r="AG97" s="81"/>
      <c r="AJ97" s="87" t="s">
        <v>88</v>
      </c>
      <c r="AK97" s="87">
        <v>1</v>
      </c>
      <c r="BB97" s="150" t="s">
        <v>94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181</v>
      </c>
      <c r="B98" s="63" t="s">
        <v>182</v>
      </c>
      <c r="C98" s="36">
        <v>4301135565</v>
      </c>
      <c r="D98" s="355">
        <v>4607111033451</v>
      </c>
      <c r="E98" s="355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6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7"/>
      <c r="R98" s="357"/>
      <c r="S98" s="357"/>
      <c r="T98" s="35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164</v>
      </c>
      <c r="AG98" s="81"/>
      <c r="AJ98" s="87" t="s">
        <v>88</v>
      </c>
      <c r="AK98" s="87">
        <v>1</v>
      </c>
      <c r="BB98" s="152" t="s">
        <v>94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183</v>
      </c>
      <c r="B99" s="63" t="s">
        <v>184</v>
      </c>
      <c r="C99" s="36">
        <v>4301135575</v>
      </c>
      <c r="D99" s="355">
        <v>4607111035141</v>
      </c>
      <c r="E99" s="355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6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57"/>
      <c r="R99" s="357"/>
      <c r="S99" s="357"/>
      <c r="T99" s="35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185</v>
      </c>
      <c r="AG99" s="81"/>
      <c r="AJ99" s="87" t="s">
        <v>88</v>
      </c>
      <c r="AK99" s="87">
        <v>1</v>
      </c>
      <c r="BB99" s="154" t="s">
        <v>94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186</v>
      </c>
      <c r="B100" s="63" t="s">
        <v>187</v>
      </c>
      <c r="C100" s="36">
        <v>4301135567</v>
      </c>
      <c r="D100" s="355">
        <v>4607111033444</v>
      </c>
      <c r="E100" s="355"/>
      <c r="F100" s="62">
        <v>0.3</v>
      </c>
      <c r="G100" s="37">
        <v>6</v>
      </c>
      <c r="H100" s="62">
        <v>1.8</v>
      </c>
      <c r="I100" s="62">
        <v>2.2218</v>
      </c>
      <c r="J100" s="37">
        <v>140</v>
      </c>
      <c r="K100" s="37" t="s">
        <v>95</v>
      </c>
      <c r="L100" s="37" t="s">
        <v>87</v>
      </c>
      <c r="M100" s="38" t="s">
        <v>85</v>
      </c>
      <c r="N100" s="38"/>
      <c r="O100" s="37">
        <v>180</v>
      </c>
      <c r="P100" s="461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7"/>
      <c r="R100" s="357"/>
      <c r="S100" s="357"/>
      <c r="T100" s="35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IFERROR(IF(X100="","",X100*0.00941),"")</f>
        <v>0</v>
      </c>
      <c r="AA100" s="68" t="s">
        <v>46</v>
      </c>
      <c r="AB100" s="69" t="s">
        <v>46</v>
      </c>
      <c r="AC100" s="155" t="s">
        <v>164</v>
      </c>
      <c r="AG100" s="81"/>
      <c r="AJ100" s="87" t="s">
        <v>88</v>
      </c>
      <c r="AK100" s="87">
        <v>1</v>
      </c>
      <c r="BB100" s="156" t="s">
        <v>94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188</v>
      </c>
      <c r="B101" s="63" t="s">
        <v>189</v>
      </c>
      <c r="C101" s="36">
        <v>4301135578</v>
      </c>
      <c r="D101" s="355">
        <v>4607111033444</v>
      </c>
      <c r="E101" s="355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7"/>
      <c r="R101" s="357"/>
      <c r="S101" s="357"/>
      <c r="T101" s="35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57" t="s">
        <v>164</v>
      </c>
      <c r="AG101" s="81"/>
      <c r="AJ101" s="87" t="s">
        <v>88</v>
      </c>
      <c r="AK101" s="87">
        <v>1</v>
      </c>
      <c r="BB101" s="158" t="s">
        <v>94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190</v>
      </c>
      <c r="B102" s="63" t="s">
        <v>191</v>
      </c>
      <c r="C102" s="36">
        <v>4301135571</v>
      </c>
      <c r="D102" s="355">
        <v>4607111035028</v>
      </c>
      <c r="E102" s="355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463" t="s">
        <v>192</v>
      </c>
      <c r="Q102" s="357"/>
      <c r="R102" s="357"/>
      <c r="S102" s="357"/>
      <c r="T102" s="35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164</v>
      </c>
      <c r="AG102" s="81"/>
      <c r="AJ102" s="87" t="s">
        <v>88</v>
      </c>
      <c r="AK102" s="87">
        <v>1</v>
      </c>
      <c r="BB102" s="160" t="s">
        <v>94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193</v>
      </c>
      <c r="B103" s="63" t="s">
        <v>194</v>
      </c>
      <c r="C103" s="36">
        <v>4301135285</v>
      </c>
      <c r="D103" s="355">
        <v>4607111036407</v>
      </c>
      <c r="E103" s="355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95</v>
      </c>
      <c r="L103" s="37" t="s">
        <v>87</v>
      </c>
      <c r="M103" s="38" t="s">
        <v>85</v>
      </c>
      <c r="N103" s="38"/>
      <c r="O103" s="37">
        <v>180</v>
      </c>
      <c r="P103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7"/>
      <c r="R103" s="357"/>
      <c r="S103" s="357"/>
      <c r="T103" s="35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195</v>
      </c>
      <c r="AG103" s="81"/>
      <c r="AJ103" s="87" t="s">
        <v>88</v>
      </c>
      <c r="AK103" s="87">
        <v>1</v>
      </c>
      <c r="BB103" s="162" t="s">
        <v>94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2"/>
      <c r="N104" s="362"/>
      <c r="O104" s="363"/>
      <c r="P104" s="359" t="s">
        <v>40</v>
      </c>
      <c r="Q104" s="360"/>
      <c r="R104" s="360"/>
      <c r="S104" s="360"/>
      <c r="T104" s="360"/>
      <c r="U104" s="360"/>
      <c r="V104" s="361"/>
      <c r="W104" s="42" t="s">
        <v>39</v>
      </c>
      <c r="X104" s="43">
        <f>IFERROR(SUM(X96:X103),"0")</f>
        <v>0</v>
      </c>
      <c r="Y104" s="43">
        <f>IFERROR(SUM(Y96:Y103),"0")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62"/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3"/>
      <c r="P105" s="359" t="s">
        <v>40</v>
      </c>
      <c r="Q105" s="360"/>
      <c r="R105" s="360"/>
      <c r="S105" s="360"/>
      <c r="T105" s="360"/>
      <c r="U105" s="360"/>
      <c r="V105" s="361"/>
      <c r="W105" s="42" t="s">
        <v>0</v>
      </c>
      <c r="X105" s="43">
        <f>IFERROR(SUMPRODUCT(X96:X103*H96:H103),"0")</f>
        <v>0</v>
      </c>
      <c r="Y105" s="43">
        <f>IFERROR(SUMPRODUCT(Y96:Y103*H96:H103),"0")</f>
        <v>0</v>
      </c>
      <c r="Z105" s="42"/>
      <c r="AA105" s="67"/>
      <c r="AB105" s="67"/>
      <c r="AC105" s="67"/>
    </row>
    <row r="106" spans="1:68" ht="16.5" customHeight="1" x14ac:dyDescent="0.25">
      <c r="A106" s="353" t="s">
        <v>196</v>
      </c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65"/>
      <c r="AB106" s="65"/>
      <c r="AC106" s="82"/>
    </row>
    <row r="107" spans="1:68" ht="14.25" customHeight="1" x14ac:dyDescent="0.25">
      <c r="A107" s="354" t="s">
        <v>140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  <c r="AA107" s="66"/>
      <c r="AB107" s="66"/>
      <c r="AC107" s="83"/>
    </row>
    <row r="108" spans="1:68" ht="27" customHeight="1" x14ac:dyDescent="0.25">
      <c r="A108" s="63" t="s">
        <v>197</v>
      </c>
      <c r="B108" s="63" t="s">
        <v>198</v>
      </c>
      <c r="C108" s="36">
        <v>4301136042</v>
      </c>
      <c r="D108" s="355">
        <v>4607025784012</v>
      </c>
      <c r="E108" s="355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95</v>
      </c>
      <c r="L108" s="37" t="s">
        <v>87</v>
      </c>
      <c r="M108" s="38" t="s">
        <v>85</v>
      </c>
      <c r="N108" s="38"/>
      <c r="O108" s="37">
        <v>180</v>
      </c>
      <c r="P108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7"/>
      <c r="R108" s="357"/>
      <c r="S108" s="357"/>
      <c r="T108" s="35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3" t="s">
        <v>199</v>
      </c>
      <c r="AG108" s="81"/>
      <c r="AJ108" s="87" t="s">
        <v>88</v>
      </c>
      <c r="AK108" s="87">
        <v>1</v>
      </c>
      <c r="BB108" s="164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200</v>
      </c>
      <c r="B109" s="63" t="s">
        <v>201</v>
      </c>
      <c r="C109" s="36">
        <v>4301136077</v>
      </c>
      <c r="D109" s="355">
        <v>4607025784319</v>
      </c>
      <c r="E109" s="355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95</v>
      </c>
      <c r="L109" s="37" t="s">
        <v>87</v>
      </c>
      <c r="M109" s="38" t="s">
        <v>85</v>
      </c>
      <c r="N109" s="38"/>
      <c r="O109" s="37">
        <v>180</v>
      </c>
      <c r="P109" s="45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7"/>
      <c r="R109" s="357"/>
      <c r="S109" s="357"/>
      <c r="T109" s="35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164</v>
      </c>
      <c r="AG109" s="81"/>
      <c r="AJ109" s="87" t="s">
        <v>88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202</v>
      </c>
      <c r="B110" s="63" t="s">
        <v>203</v>
      </c>
      <c r="C110" s="36">
        <v>4301136039</v>
      </c>
      <c r="D110" s="355">
        <v>4607111035370</v>
      </c>
      <c r="E110" s="355"/>
      <c r="F110" s="62">
        <v>0.14000000000000001</v>
      </c>
      <c r="G110" s="37">
        <v>22</v>
      </c>
      <c r="H110" s="62">
        <v>3.08</v>
      </c>
      <c r="I110" s="62">
        <v>3.464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7"/>
      <c r="R110" s="357"/>
      <c r="S110" s="357"/>
      <c r="T110" s="35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67" t="s">
        <v>204</v>
      </c>
      <c r="AG110" s="81"/>
      <c r="AJ110" s="87" t="s">
        <v>88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3"/>
      <c r="P111" s="359" t="s">
        <v>40</v>
      </c>
      <c r="Q111" s="360"/>
      <c r="R111" s="360"/>
      <c r="S111" s="360"/>
      <c r="T111" s="360"/>
      <c r="U111" s="360"/>
      <c r="V111" s="361"/>
      <c r="W111" s="42" t="s">
        <v>39</v>
      </c>
      <c r="X111" s="43">
        <f>IFERROR(SUM(X108:X110),"0")</f>
        <v>0</v>
      </c>
      <c r="Y111" s="43">
        <f>IFERROR(SUM(Y108:Y110),"0")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62"/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3"/>
      <c r="P112" s="359" t="s">
        <v>40</v>
      </c>
      <c r="Q112" s="360"/>
      <c r="R112" s="360"/>
      <c r="S112" s="360"/>
      <c r="T112" s="360"/>
      <c r="U112" s="360"/>
      <c r="V112" s="361"/>
      <c r="W112" s="42" t="s">
        <v>0</v>
      </c>
      <c r="X112" s="43">
        <f>IFERROR(SUMPRODUCT(X108:X110*H108:H110),"0")</f>
        <v>0</v>
      </c>
      <c r="Y112" s="43">
        <f>IFERROR(SUMPRODUCT(Y108:Y110*H108:H110),"0")</f>
        <v>0</v>
      </c>
      <c r="Z112" s="42"/>
      <c r="AA112" s="67"/>
      <c r="AB112" s="67"/>
      <c r="AC112" s="67"/>
    </row>
    <row r="113" spans="1:68" ht="16.5" customHeight="1" x14ac:dyDescent="0.25">
      <c r="A113" s="353" t="s">
        <v>205</v>
      </c>
      <c r="B113" s="353"/>
      <c r="C113" s="353"/>
      <c r="D113" s="35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65"/>
      <c r="AB113" s="65"/>
      <c r="AC113" s="82"/>
    </row>
    <row r="114" spans="1:68" ht="14.25" customHeight="1" x14ac:dyDescent="0.25">
      <c r="A114" s="354" t="s">
        <v>81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66"/>
      <c r="AB114" s="66"/>
      <c r="AC114" s="83"/>
    </row>
    <row r="115" spans="1:68" ht="27" customHeight="1" x14ac:dyDescent="0.25">
      <c r="A115" s="63" t="s">
        <v>206</v>
      </c>
      <c r="B115" s="63" t="s">
        <v>207</v>
      </c>
      <c r="C115" s="36">
        <v>4301071074</v>
      </c>
      <c r="D115" s="355">
        <v>4620207491157</v>
      </c>
      <c r="E115" s="355"/>
      <c r="F115" s="62">
        <v>0.7</v>
      </c>
      <c r="G115" s="37">
        <v>10</v>
      </c>
      <c r="H115" s="62">
        <v>7</v>
      </c>
      <c r="I115" s="62">
        <v>7.28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7"/>
      <c r="R115" s="357"/>
      <c r="S115" s="357"/>
      <c r="T115" s="35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ref="Y115:Y120" si="11">IFERROR(IF(X115="","",X115),"")</f>
        <v>0</v>
      </c>
      <c r="Z115" s="41">
        <f t="shared" ref="Z115:Z120" si="12">IFERROR(IF(X115="","",X115*0.0155),"")</f>
        <v>0</v>
      </c>
      <c r="AA115" s="68" t="s">
        <v>46</v>
      </c>
      <c r="AB115" s="69" t="s">
        <v>46</v>
      </c>
      <c r="AC115" s="169" t="s">
        <v>208</v>
      </c>
      <c r="AG115" s="81"/>
      <c r="AJ115" s="87" t="s">
        <v>88</v>
      </c>
      <c r="AK115" s="87">
        <v>1</v>
      </c>
      <c r="BB115" s="170" t="s">
        <v>70</v>
      </c>
      <c r="BM115" s="81">
        <f t="shared" ref="BM115:BM120" si="13">IFERROR(X115*I115,"0")</f>
        <v>0</v>
      </c>
      <c r="BN115" s="81">
        <f t="shared" ref="BN115:BN120" si="14">IFERROR(Y115*I115,"0")</f>
        <v>0</v>
      </c>
      <c r="BO115" s="81">
        <f t="shared" ref="BO115:BO120" si="15">IFERROR(X115/J115,"0")</f>
        <v>0</v>
      </c>
      <c r="BP115" s="81">
        <f t="shared" ref="BP115:BP120" si="16">IFERROR(Y115/J115,"0")</f>
        <v>0</v>
      </c>
    </row>
    <row r="116" spans="1:68" ht="27" customHeight="1" x14ac:dyDescent="0.25">
      <c r="A116" s="63" t="s">
        <v>209</v>
      </c>
      <c r="B116" s="63" t="s">
        <v>210</v>
      </c>
      <c r="C116" s="36">
        <v>4301071051</v>
      </c>
      <c r="D116" s="355">
        <v>4607111039262</v>
      </c>
      <c r="E116" s="355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86</v>
      </c>
      <c r="L116" s="37" t="s">
        <v>87</v>
      </c>
      <c r="M116" s="38" t="s">
        <v>85</v>
      </c>
      <c r="N116" s="38"/>
      <c r="O116" s="37">
        <v>180</v>
      </c>
      <c r="P116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7"/>
      <c r="R116" s="357"/>
      <c r="S116" s="357"/>
      <c r="T116" s="358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1"/>
        <v>0</v>
      </c>
      <c r="Z116" s="41">
        <f t="shared" si="12"/>
        <v>0</v>
      </c>
      <c r="AA116" s="68" t="s">
        <v>46</v>
      </c>
      <c r="AB116" s="69" t="s">
        <v>46</v>
      </c>
      <c r="AC116" s="171" t="s">
        <v>157</v>
      </c>
      <c r="AG116" s="81"/>
      <c r="AJ116" s="87" t="s">
        <v>88</v>
      </c>
      <c r="AK116" s="87">
        <v>1</v>
      </c>
      <c r="BB116" s="172" t="s">
        <v>70</v>
      </c>
      <c r="BM116" s="81">
        <f t="shared" si="13"/>
        <v>0</v>
      </c>
      <c r="BN116" s="81">
        <f t="shared" si="14"/>
        <v>0</v>
      </c>
      <c r="BO116" s="81">
        <f t="shared" si="15"/>
        <v>0</v>
      </c>
      <c r="BP116" s="81">
        <f t="shared" si="16"/>
        <v>0</v>
      </c>
    </row>
    <row r="117" spans="1:68" ht="27" customHeight="1" x14ac:dyDescent="0.25">
      <c r="A117" s="63" t="s">
        <v>211</v>
      </c>
      <c r="B117" s="63" t="s">
        <v>212</v>
      </c>
      <c r="C117" s="36">
        <v>4301071038</v>
      </c>
      <c r="D117" s="355">
        <v>4607111039248</v>
      </c>
      <c r="E117" s="355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7"/>
      <c r="R117" s="357"/>
      <c r="S117" s="357"/>
      <c r="T117" s="358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1"/>
        <v>0</v>
      </c>
      <c r="Z117" s="41">
        <f t="shared" si="12"/>
        <v>0</v>
      </c>
      <c r="AA117" s="68" t="s">
        <v>46</v>
      </c>
      <c r="AB117" s="69" t="s">
        <v>46</v>
      </c>
      <c r="AC117" s="173" t="s">
        <v>157</v>
      </c>
      <c r="AG117" s="81"/>
      <c r="AJ117" s="87" t="s">
        <v>88</v>
      </c>
      <c r="AK117" s="87">
        <v>1</v>
      </c>
      <c r="BB117" s="174" t="s">
        <v>70</v>
      </c>
      <c r="BM117" s="81">
        <f t="shared" si="13"/>
        <v>0</v>
      </c>
      <c r="BN117" s="81">
        <f t="shared" si="14"/>
        <v>0</v>
      </c>
      <c r="BO117" s="81">
        <f t="shared" si="15"/>
        <v>0</v>
      </c>
      <c r="BP117" s="81">
        <f t="shared" si="16"/>
        <v>0</v>
      </c>
    </row>
    <row r="118" spans="1:68" ht="27" customHeight="1" x14ac:dyDescent="0.25">
      <c r="A118" s="63" t="s">
        <v>213</v>
      </c>
      <c r="B118" s="63" t="s">
        <v>214</v>
      </c>
      <c r="C118" s="36">
        <v>4301070976</v>
      </c>
      <c r="D118" s="355">
        <v>4607111034144</v>
      </c>
      <c r="E118" s="355"/>
      <c r="F118" s="62">
        <v>0.9</v>
      </c>
      <c r="G118" s="37">
        <v>8</v>
      </c>
      <c r="H118" s="62">
        <v>7.2</v>
      </c>
      <c r="I118" s="62">
        <v>7.4859999999999998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7"/>
      <c r="R118" s="357"/>
      <c r="S118" s="357"/>
      <c r="T118" s="358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157</v>
      </c>
      <c r="AG118" s="81"/>
      <c r="AJ118" s="87" t="s">
        <v>88</v>
      </c>
      <c r="AK118" s="87">
        <v>1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215</v>
      </c>
      <c r="B119" s="63" t="s">
        <v>216</v>
      </c>
      <c r="C119" s="36">
        <v>4301071049</v>
      </c>
      <c r="D119" s="355">
        <v>4607111039293</v>
      </c>
      <c r="E119" s="355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7"/>
      <c r="R119" s="357"/>
      <c r="S119" s="357"/>
      <c r="T119" s="358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157</v>
      </c>
      <c r="AG119" s="81"/>
      <c r="AJ119" s="87" t="s">
        <v>88</v>
      </c>
      <c r="AK119" s="87">
        <v>1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217</v>
      </c>
      <c r="B120" s="63" t="s">
        <v>218</v>
      </c>
      <c r="C120" s="36">
        <v>4301071039</v>
      </c>
      <c r="D120" s="355">
        <v>4607111039279</v>
      </c>
      <c r="E120" s="355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7"/>
      <c r="R120" s="357"/>
      <c r="S120" s="357"/>
      <c r="T120" s="358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157</v>
      </c>
      <c r="AG120" s="81"/>
      <c r="AJ120" s="87" t="s">
        <v>88</v>
      </c>
      <c r="AK120" s="87">
        <v>1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x14ac:dyDescent="0.2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3"/>
      <c r="P121" s="359" t="s">
        <v>40</v>
      </c>
      <c r="Q121" s="360"/>
      <c r="R121" s="360"/>
      <c r="S121" s="360"/>
      <c r="T121" s="360"/>
      <c r="U121" s="360"/>
      <c r="V121" s="361"/>
      <c r="W121" s="42" t="s">
        <v>39</v>
      </c>
      <c r="X121" s="43">
        <f>IFERROR(SUM(X115:X120),"0")</f>
        <v>0</v>
      </c>
      <c r="Y121" s="43">
        <f>IFERROR(SUM(Y115:Y120),"0")</f>
        <v>0</v>
      </c>
      <c r="Z121" s="43">
        <f>IFERROR(IF(Z115="",0,Z115),"0")+IFERROR(IF(Z116="",0,Z116),"0")+IFERROR(IF(Z117="",0,Z117),"0")+IFERROR(IF(Z118="",0,Z118),"0")+IFERROR(IF(Z119="",0,Z119),"0")+IFERROR(IF(Z120="",0,Z120),"0")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362"/>
      <c r="B122" s="362"/>
      <c r="C122" s="362"/>
      <c r="D122" s="362"/>
      <c r="E122" s="362"/>
      <c r="F122" s="362"/>
      <c r="G122" s="362"/>
      <c r="H122" s="362"/>
      <c r="I122" s="362"/>
      <c r="J122" s="362"/>
      <c r="K122" s="362"/>
      <c r="L122" s="362"/>
      <c r="M122" s="362"/>
      <c r="N122" s="362"/>
      <c r="O122" s="363"/>
      <c r="P122" s="359" t="s">
        <v>40</v>
      </c>
      <c r="Q122" s="360"/>
      <c r="R122" s="360"/>
      <c r="S122" s="360"/>
      <c r="T122" s="360"/>
      <c r="U122" s="360"/>
      <c r="V122" s="361"/>
      <c r="W122" s="42" t="s">
        <v>0</v>
      </c>
      <c r="X122" s="43">
        <f>IFERROR(SUMPRODUCT(X115:X120*H115:H120),"0")</f>
        <v>0</v>
      </c>
      <c r="Y122" s="43">
        <f>IFERROR(SUMPRODUCT(Y115:Y120*H115:H120),"0")</f>
        <v>0</v>
      </c>
      <c r="Z122" s="42"/>
      <c r="AA122" s="67"/>
      <c r="AB122" s="67"/>
      <c r="AC122" s="67"/>
    </row>
    <row r="123" spans="1:68" ht="14.25" customHeight="1" x14ac:dyDescent="0.25">
      <c r="A123" s="354" t="s">
        <v>146</v>
      </c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4301135670</v>
      </c>
      <c r="D124" s="355">
        <v>4620207490983</v>
      </c>
      <c r="E124" s="355"/>
      <c r="F124" s="62">
        <v>0.22</v>
      </c>
      <c r="G124" s="37">
        <v>12</v>
      </c>
      <c r="H124" s="62">
        <v>2.64</v>
      </c>
      <c r="I124" s="62">
        <v>3.3435999999999999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7"/>
      <c r="R124" s="357"/>
      <c r="S124" s="357"/>
      <c r="T124" s="35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1" t="s">
        <v>221</v>
      </c>
      <c r="AG124" s="81"/>
      <c r="AJ124" s="87" t="s">
        <v>88</v>
      </c>
      <c r="AK124" s="87">
        <v>1</v>
      </c>
      <c r="BB124" s="182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3"/>
      <c r="P125" s="359" t="s">
        <v>40</v>
      </c>
      <c r="Q125" s="360"/>
      <c r="R125" s="360"/>
      <c r="S125" s="360"/>
      <c r="T125" s="360"/>
      <c r="U125" s="360"/>
      <c r="V125" s="361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3"/>
      <c r="P126" s="359" t="s">
        <v>40</v>
      </c>
      <c r="Q126" s="360"/>
      <c r="R126" s="360"/>
      <c r="S126" s="360"/>
      <c r="T126" s="360"/>
      <c r="U126" s="360"/>
      <c r="V126" s="361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353" t="s">
        <v>222</v>
      </c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65"/>
      <c r="AB127" s="65"/>
      <c r="AC127" s="82"/>
    </row>
    <row r="128" spans="1:68" ht="14.25" customHeight="1" x14ac:dyDescent="0.25">
      <c r="A128" s="354" t="s">
        <v>146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6"/>
      <c r="AB128" s="66"/>
      <c r="AC128" s="83"/>
    </row>
    <row r="129" spans="1:68" ht="27" customHeight="1" x14ac:dyDescent="0.25">
      <c r="A129" s="63" t="s">
        <v>223</v>
      </c>
      <c r="B129" s="63" t="s">
        <v>224</v>
      </c>
      <c r="C129" s="36">
        <v>4301135533</v>
      </c>
      <c r="D129" s="355">
        <v>4607111034014</v>
      </c>
      <c r="E129" s="355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7"/>
      <c r="R129" s="357"/>
      <c r="S129" s="357"/>
      <c r="T129" s="35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225</v>
      </c>
      <c r="AG129" s="81"/>
      <c r="AJ129" s="87" t="s">
        <v>88</v>
      </c>
      <c r="AK129" s="87">
        <v>1</v>
      </c>
      <c r="BB129" s="184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27" customHeight="1" x14ac:dyDescent="0.25">
      <c r="A130" s="63" t="s">
        <v>226</v>
      </c>
      <c r="B130" s="63" t="s">
        <v>227</v>
      </c>
      <c r="C130" s="36">
        <v>4301135532</v>
      </c>
      <c r="D130" s="355">
        <v>4607111033994</v>
      </c>
      <c r="E130" s="35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7"/>
      <c r="R130" s="357"/>
      <c r="S130" s="357"/>
      <c r="T130" s="35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5" t="s">
        <v>164</v>
      </c>
      <c r="AG130" s="81"/>
      <c r="AJ130" s="87" t="s">
        <v>88</v>
      </c>
      <c r="AK130" s="87">
        <v>1</v>
      </c>
      <c r="BB130" s="186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62"/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3"/>
      <c r="P131" s="359" t="s">
        <v>40</v>
      </c>
      <c r="Q131" s="360"/>
      <c r="R131" s="360"/>
      <c r="S131" s="360"/>
      <c r="T131" s="360"/>
      <c r="U131" s="360"/>
      <c r="V131" s="36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62"/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3"/>
      <c r="P132" s="359" t="s">
        <v>40</v>
      </c>
      <c r="Q132" s="360"/>
      <c r="R132" s="360"/>
      <c r="S132" s="360"/>
      <c r="T132" s="360"/>
      <c r="U132" s="360"/>
      <c r="V132" s="36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53" t="s">
        <v>228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65"/>
      <c r="AB133" s="65"/>
      <c r="AC133" s="82"/>
    </row>
    <row r="134" spans="1:68" ht="14.25" customHeight="1" x14ac:dyDescent="0.25">
      <c r="A134" s="354" t="s">
        <v>146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6"/>
      <c r="AB134" s="66"/>
      <c r="AC134" s="83"/>
    </row>
    <row r="135" spans="1:68" ht="27" customHeight="1" x14ac:dyDescent="0.25">
      <c r="A135" s="63" t="s">
        <v>229</v>
      </c>
      <c r="B135" s="63" t="s">
        <v>230</v>
      </c>
      <c r="C135" s="36">
        <v>4301135291</v>
      </c>
      <c r="D135" s="355">
        <v>4607111036414</v>
      </c>
      <c r="E135" s="355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95</v>
      </c>
      <c r="L135" s="37" t="s">
        <v>87</v>
      </c>
      <c r="M135" s="38" t="s">
        <v>85</v>
      </c>
      <c r="N135" s="38"/>
      <c r="O135" s="37">
        <v>180</v>
      </c>
      <c r="P135" s="447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7"/>
      <c r="R135" s="357"/>
      <c r="S135" s="357"/>
      <c r="T135" s="35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231</v>
      </c>
      <c r="AG135" s="81"/>
      <c r="AJ135" s="87" t="s">
        <v>88</v>
      </c>
      <c r="AK135" s="87">
        <v>1</v>
      </c>
      <c r="BB135" s="188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232</v>
      </c>
      <c r="B136" s="63" t="s">
        <v>233</v>
      </c>
      <c r="C136" s="36">
        <v>4301135311</v>
      </c>
      <c r="D136" s="355">
        <v>4607111039095</v>
      </c>
      <c r="E136" s="355"/>
      <c r="F136" s="62">
        <v>0.25</v>
      </c>
      <c r="G136" s="37">
        <v>12</v>
      </c>
      <c r="H136" s="62">
        <v>3</v>
      </c>
      <c r="I136" s="62">
        <v>3.7480000000000002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7"/>
      <c r="R136" s="357"/>
      <c r="S136" s="357"/>
      <c r="T136" s="35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9" t="s">
        <v>234</v>
      </c>
      <c r="AG136" s="81"/>
      <c r="AJ136" s="87" t="s">
        <v>88</v>
      </c>
      <c r="AK136" s="87">
        <v>1</v>
      </c>
      <c r="BB136" s="190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16.5" customHeight="1" x14ac:dyDescent="0.25">
      <c r="A137" s="63" t="s">
        <v>235</v>
      </c>
      <c r="B137" s="63" t="s">
        <v>236</v>
      </c>
      <c r="C137" s="36">
        <v>4301135534</v>
      </c>
      <c r="D137" s="355">
        <v>4607111034199</v>
      </c>
      <c r="E137" s="355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7"/>
      <c r="R137" s="357"/>
      <c r="S137" s="357"/>
      <c r="T137" s="35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237</v>
      </c>
      <c r="AG137" s="81"/>
      <c r="AJ137" s="87" t="s">
        <v>88</v>
      </c>
      <c r="AK137" s="87">
        <v>1</v>
      </c>
      <c r="BB137" s="192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62"/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3"/>
      <c r="P138" s="359" t="s">
        <v>40</v>
      </c>
      <c r="Q138" s="360"/>
      <c r="R138" s="360"/>
      <c r="S138" s="360"/>
      <c r="T138" s="360"/>
      <c r="U138" s="360"/>
      <c r="V138" s="361"/>
      <c r="W138" s="42" t="s">
        <v>39</v>
      </c>
      <c r="X138" s="43">
        <f>IFERROR(SUM(X135:X137),"0")</f>
        <v>0</v>
      </c>
      <c r="Y138" s="43">
        <f>IFERROR(SUM(Y135:Y137),"0")</f>
        <v>0</v>
      </c>
      <c r="Z138" s="43">
        <f>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362"/>
      <c r="B139" s="362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3"/>
      <c r="P139" s="359" t="s">
        <v>40</v>
      </c>
      <c r="Q139" s="360"/>
      <c r="R139" s="360"/>
      <c r="S139" s="360"/>
      <c r="T139" s="360"/>
      <c r="U139" s="360"/>
      <c r="V139" s="361"/>
      <c r="W139" s="42" t="s">
        <v>0</v>
      </c>
      <c r="X139" s="43">
        <f>IFERROR(SUMPRODUCT(X135:X137*H135:H137),"0")</f>
        <v>0</v>
      </c>
      <c r="Y139" s="43">
        <f>IFERROR(SUMPRODUCT(Y135:Y137*H135:H137),"0")</f>
        <v>0</v>
      </c>
      <c r="Z139" s="42"/>
      <c r="AA139" s="67"/>
      <c r="AB139" s="67"/>
      <c r="AC139" s="67"/>
    </row>
    <row r="140" spans="1:68" ht="16.5" customHeight="1" x14ac:dyDescent="0.25">
      <c r="A140" s="353" t="s">
        <v>238</v>
      </c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65"/>
      <c r="AB140" s="65"/>
      <c r="AC140" s="82"/>
    </row>
    <row r="141" spans="1:68" ht="14.25" customHeight="1" x14ac:dyDescent="0.25">
      <c r="A141" s="354" t="s">
        <v>146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  <c r="AA141" s="66"/>
      <c r="AB141" s="66"/>
      <c r="AC141" s="83"/>
    </row>
    <row r="142" spans="1:68" ht="27" customHeight="1" x14ac:dyDescent="0.25">
      <c r="A142" s="63" t="s">
        <v>239</v>
      </c>
      <c r="B142" s="63" t="s">
        <v>240</v>
      </c>
      <c r="C142" s="36">
        <v>4301135601</v>
      </c>
      <c r="D142" s="355">
        <v>4607111034380</v>
      </c>
      <c r="E142" s="355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44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57"/>
      <c r="R142" s="357"/>
      <c r="S142" s="357"/>
      <c r="T142" s="358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225</v>
      </c>
      <c r="AG142" s="81"/>
      <c r="AJ142" s="87" t="s">
        <v>88</v>
      </c>
      <c r="AK142" s="87">
        <v>1</v>
      </c>
      <c r="BB142" s="194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241</v>
      </c>
      <c r="B143" s="63" t="s">
        <v>242</v>
      </c>
      <c r="C143" s="36">
        <v>4301135275</v>
      </c>
      <c r="D143" s="355">
        <v>4607111034380</v>
      </c>
      <c r="E143" s="355"/>
      <c r="F143" s="62">
        <v>0.25</v>
      </c>
      <c r="G143" s="37">
        <v>12</v>
      </c>
      <c r="H143" s="62">
        <v>3</v>
      </c>
      <c r="I143" s="62">
        <v>3.28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57"/>
      <c r="R143" s="357"/>
      <c r="S143" s="357"/>
      <c r="T143" s="35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5" t="s">
        <v>243</v>
      </c>
      <c r="AG143" s="81"/>
      <c r="AJ143" s="87" t="s">
        <v>88</v>
      </c>
      <c r="AK143" s="87">
        <v>1</v>
      </c>
      <c r="BB143" s="196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244</v>
      </c>
      <c r="B144" s="63" t="s">
        <v>245</v>
      </c>
      <c r="C144" s="36">
        <v>4301135277</v>
      </c>
      <c r="D144" s="355">
        <v>4607111034397</v>
      </c>
      <c r="E144" s="355"/>
      <c r="F144" s="62">
        <v>0.25</v>
      </c>
      <c r="G144" s="37">
        <v>12</v>
      </c>
      <c r="H144" s="62">
        <v>3</v>
      </c>
      <c r="I144" s="62">
        <v>3.28</v>
      </c>
      <c r="J144" s="37">
        <v>70</v>
      </c>
      <c r="K144" s="37" t="s">
        <v>95</v>
      </c>
      <c r="L144" s="37" t="s">
        <v>87</v>
      </c>
      <c r="M144" s="38" t="s">
        <v>85</v>
      </c>
      <c r="N144" s="38"/>
      <c r="O144" s="37">
        <v>180</v>
      </c>
      <c r="P144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57"/>
      <c r="R144" s="357"/>
      <c r="S144" s="357"/>
      <c r="T144" s="35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225</v>
      </c>
      <c r="AG144" s="81"/>
      <c r="AJ144" s="87" t="s">
        <v>88</v>
      </c>
      <c r="AK144" s="87">
        <v>1</v>
      </c>
      <c r="BB144" s="198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62"/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3"/>
      <c r="P145" s="359" t="s">
        <v>40</v>
      </c>
      <c r="Q145" s="360"/>
      <c r="R145" s="360"/>
      <c r="S145" s="360"/>
      <c r="T145" s="360"/>
      <c r="U145" s="360"/>
      <c r="V145" s="361"/>
      <c r="W145" s="42" t="s">
        <v>39</v>
      </c>
      <c r="X145" s="43">
        <f>IFERROR(SUM(X142:X144),"0")</f>
        <v>0</v>
      </c>
      <c r="Y145" s="43">
        <f>IFERROR(SUM(Y142:Y144),"0")</f>
        <v>0</v>
      </c>
      <c r="Z145" s="43">
        <f>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3"/>
      <c r="P146" s="359" t="s">
        <v>40</v>
      </c>
      <c r="Q146" s="360"/>
      <c r="R146" s="360"/>
      <c r="S146" s="360"/>
      <c r="T146" s="360"/>
      <c r="U146" s="360"/>
      <c r="V146" s="361"/>
      <c r="W146" s="42" t="s">
        <v>0</v>
      </c>
      <c r="X146" s="43">
        <f>IFERROR(SUMPRODUCT(X142:X144*H142:H144),"0")</f>
        <v>0</v>
      </c>
      <c r="Y146" s="43">
        <f>IFERROR(SUMPRODUCT(Y142:Y144*H142:H144),"0")</f>
        <v>0</v>
      </c>
      <c r="Z146" s="42"/>
      <c r="AA146" s="67"/>
      <c r="AB146" s="67"/>
      <c r="AC146" s="67"/>
    </row>
    <row r="147" spans="1:68" ht="16.5" customHeight="1" x14ac:dyDescent="0.25">
      <c r="A147" s="353" t="s">
        <v>246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65"/>
      <c r="AB147" s="65"/>
      <c r="AC147" s="82"/>
    </row>
    <row r="148" spans="1:68" ht="14.25" customHeight="1" x14ac:dyDescent="0.25">
      <c r="A148" s="354" t="s">
        <v>146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  <c r="AA148" s="66"/>
      <c r="AB148" s="66"/>
      <c r="AC148" s="83"/>
    </row>
    <row r="149" spans="1:68" ht="27" customHeight="1" x14ac:dyDescent="0.25">
      <c r="A149" s="63" t="s">
        <v>247</v>
      </c>
      <c r="B149" s="63" t="s">
        <v>248</v>
      </c>
      <c r="C149" s="36">
        <v>4301135570</v>
      </c>
      <c r="D149" s="355">
        <v>4607111035806</v>
      </c>
      <c r="E149" s="355"/>
      <c r="F149" s="62">
        <v>0.25</v>
      </c>
      <c r="G149" s="37">
        <v>12</v>
      </c>
      <c r="H149" s="62">
        <v>3</v>
      </c>
      <c r="I149" s="62">
        <v>3.7035999999999998</v>
      </c>
      <c r="J149" s="37">
        <v>70</v>
      </c>
      <c r="K149" s="37" t="s">
        <v>95</v>
      </c>
      <c r="L149" s="37" t="s">
        <v>87</v>
      </c>
      <c r="M149" s="38" t="s">
        <v>85</v>
      </c>
      <c r="N149" s="38"/>
      <c r="O149" s="37">
        <v>180</v>
      </c>
      <c r="P149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7"/>
      <c r="R149" s="357"/>
      <c r="S149" s="357"/>
      <c r="T149" s="35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IFERROR(IF(X149="","",X149*0.01788),"")</f>
        <v>0</v>
      </c>
      <c r="AA149" s="68" t="s">
        <v>46</v>
      </c>
      <c r="AB149" s="69" t="s">
        <v>46</v>
      </c>
      <c r="AC149" s="199" t="s">
        <v>249</v>
      </c>
      <c r="AG149" s="81"/>
      <c r="AJ149" s="87" t="s">
        <v>88</v>
      </c>
      <c r="AK149" s="87">
        <v>1</v>
      </c>
      <c r="BB149" s="200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62"/>
      <c r="B150" s="362"/>
      <c r="C150" s="362"/>
      <c r="D150" s="362"/>
      <c r="E150" s="362"/>
      <c r="F150" s="362"/>
      <c r="G150" s="362"/>
      <c r="H150" s="362"/>
      <c r="I150" s="362"/>
      <c r="J150" s="362"/>
      <c r="K150" s="362"/>
      <c r="L150" s="362"/>
      <c r="M150" s="362"/>
      <c r="N150" s="362"/>
      <c r="O150" s="363"/>
      <c r="P150" s="359" t="s">
        <v>40</v>
      </c>
      <c r="Q150" s="360"/>
      <c r="R150" s="360"/>
      <c r="S150" s="360"/>
      <c r="T150" s="360"/>
      <c r="U150" s="360"/>
      <c r="V150" s="361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62"/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3"/>
      <c r="P151" s="359" t="s">
        <v>40</v>
      </c>
      <c r="Q151" s="360"/>
      <c r="R151" s="360"/>
      <c r="S151" s="360"/>
      <c r="T151" s="360"/>
      <c r="U151" s="360"/>
      <c r="V151" s="361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53" t="s">
        <v>250</v>
      </c>
      <c r="B152" s="353"/>
      <c r="C152" s="353"/>
      <c r="D152" s="353"/>
      <c r="E152" s="353"/>
      <c r="F152" s="353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65"/>
      <c r="AB152" s="65"/>
      <c r="AC152" s="82"/>
    </row>
    <row r="153" spans="1:68" ht="14.25" customHeight="1" x14ac:dyDescent="0.25">
      <c r="A153" s="354" t="s">
        <v>146</v>
      </c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66"/>
      <c r="AB153" s="66"/>
      <c r="AC153" s="83"/>
    </row>
    <row r="154" spans="1:68" ht="16.5" customHeight="1" x14ac:dyDescent="0.25">
      <c r="A154" s="63" t="s">
        <v>251</v>
      </c>
      <c r="B154" s="63" t="s">
        <v>252</v>
      </c>
      <c r="C154" s="36">
        <v>4301135596</v>
      </c>
      <c r="D154" s="355">
        <v>4607111039613</v>
      </c>
      <c r="E154" s="355"/>
      <c r="F154" s="62">
        <v>0.09</v>
      </c>
      <c r="G154" s="37">
        <v>30</v>
      </c>
      <c r="H154" s="62">
        <v>2.7</v>
      </c>
      <c r="I154" s="62">
        <v>3.09</v>
      </c>
      <c r="J154" s="37">
        <v>126</v>
      </c>
      <c r="K154" s="37" t="s">
        <v>95</v>
      </c>
      <c r="L154" s="37" t="s">
        <v>87</v>
      </c>
      <c r="M154" s="38" t="s">
        <v>85</v>
      </c>
      <c r="N154" s="38"/>
      <c r="O154" s="37">
        <v>180</v>
      </c>
      <c r="P154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7"/>
      <c r="R154" s="357"/>
      <c r="S154" s="357"/>
      <c r="T154" s="35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IFERROR(IF(X154="","",X154*0.00936),"")</f>
        <v>0</v>
      </c>
      <c r="AA154" s="68" t="s">
        <v>46</v>
      </c>
      <c r="AB154" s="69" t="s">
        <v>46</v>
      </c>
      <c r="AC154" s="201" t="s">
        <v>234</v>
      </c>
      <c r="AG154" s="81"/>
      <c r="AJ154" s="87" t="s">
        <v>88</v>
      </c>
      <c r="AK154" s="87">
        <v>1</v>
      </c>
      <c r="BB154" s="202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2"/>
      <c r="N155" s="362"/>
      <c r="O155" s="363"/>
      <c r="P155" s="359" t="s">
        <v>40</v>
      </c>
      <c r="Q155" s="360"/>
      <c r="R155" s="360"/>
      <c r="S155" s="360"/>
      <c r="T155" s="360"/>
      <c r="U155" s="360"/>
      <c r="V155" s="361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3"/>
      <c r="P156" s="359" t="s">
        <v>40</v>
      </c>
      <c r="Q156" s="360"/>
      <c r="R156" s="360"/>
      <c r="S156" s="360"/>
      <c r="T156" s="360"/>
      <c r="U156" s="360"/>
      <c r="V156" s="361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353" t="s">
        <v>253</v>
      </c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65"/>
      <c r="AB157" s="65"/>
      <c r="AC157" s="82"/>
    </row>
    <row r="158" spans="1:68" ht="14.25" customHeight="1" x14ac:dyDescent="0.25">
      <c r="A158" s="354" t="s">
        <v>254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54"/>
      <c r="Z158" s="354"/>
      <c r="AA158" s="66"/>
      <c r="AB158" s="66"/>
      <c r="AC158" s="83"/>
    </row>
    <row r="159" spans="1:68" ht="27" customHeight="1" x14ac:dyDescent="0.25">
      <c r="A159" s="63" t="s">
        <v>255</v>
      </c>
      <c r="B159" s="63" t="s">
        <v>256</v>
      </c>
      <c r="C159" s="36">
        <v>4301135540</v>
      </c>
      <c r="D159" s="355">
        <v>4607111035646</v>
      </c>
      <c r="E159" s="355"/>
      <c r="F159" s="62">
        <v>0.2</v>
      </c>
      <c r="G159" s="37">
        <v>8</v>
      </c>
      <c r="H159" s="62">
        <v>1.6</v>
      </c>
      <c r="I159" s="62">
        <v>2.12</v>
      </c>
      <c r="J159" s="37">
        <v>72</v>
      </c>
      <c r="K159" s="37" t="s">
        <v>258</v>
      </c>
      <c r="L159" s="37" t="s">
        <v>87</v>
      </c>
      <c r="M159" s="38" t="s">
        <v>85</v>
      </c>
      <c r="N159" s="38"/>
      <c r="O159" s="37">
        <v>180</v>
      </c>
      <c r="P159" s="44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57"/>
      <c r="R159" s="357"/>
      <c r="S159" s="357"/>
      <c r="T159" s="35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IFERROR(IF(X159="","",X159*0.01157),"")</f>
        <v>0</v>
      </c>
      <c r="AA159" s="68" t="s">
        <v>46</v>
      </c>
      <c r="AB159" s="69" t="s">
        <v>46</v>
      </c>
      <c r="AC159" s="203" t="s">
        <v>257</v>
      </c>
      <c r="AG159" s="81"/>
      <c r="AJ159" s="87" t="s">
        <v>88</v>
      </c>
      <c r="AK159" s="87">
        <v>1</v>
      </c>
      <c r="BB159" s="204" t="s">
        <v>94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62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363"/>
      <c r="P160" s="359" t="s">
        <v>40</v>
      </c>
      <c r="Q160" s="360"/>
      <c r="R160" s="360"/>
      <c r="S160" s="360"/>
      <c r="T160" s="360"/>
      <c r="U160" s="360"/>
      <c r="V160" s="361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3"/>
      <c r="P161" s="359" t="s">
        <v>40</v>
      </c>
      <c r="Q161" s="360"/>
      <c r="R161" s="360"/>
      <c r="S161" s="360"/>
      <c r="T161" s="360"/>
      <c r="U161" s="360"/>
      <c r="V161" s="361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16.5" customHeight="1" x14ac:dyDescent="0.25">
      <c r="A162" s="353" t="s">
        <v>259</v>
      </c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65"/>
      <c r="AB162" s="65"/>
      <c r="AC162" s="82"/>
    </row>
    <row r="163" spans="1:68" ht="14.25" customHeight="1" x14ac:dyDescent="0.25">
      <c r="A163" s="354" t="s">
        <v>146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  <c r="AA163" s="66"/>
      <c r="AB163" s="66"/>
      <c r="AC163" s="83"/>
    </row>
    <row r="164" spans="1:68" ht="27" customHeight="1" x14ac:dyDescent="0.25">
      <c r="A164" s="63" t="s">
        <v>260</v>
      </c>
      <c r="B164" s="63" t="s">
        <v>261</v>
      </c>
      <c r="C164" s="36">
        <v>4301135573</v>
      </c>
      <c r="D164" s="355">
        <v>4607111036568</v>
      </c>
      <c r="E164" s="355"/>
      <c r="F164" s="62">
        <v>0.28000000000000003</v>
      </c>
      <c r="G164" s="37">
        <v>6</v>
      </c>
      <c r="H164" s="62">
        <v>1.68</v>
      </c>
      <c r="I164" s="62">
        <v>2.1017999999999999</v>
      </c>
      <c r="J164" s="37">
        <v>140</v>
      </c>
      <c r="K164" s="37" t="s">
        <v>95</v>
      </c>
      <c r="L164" s="37" t="s">
        <v>87</v>
      </c>
      <c r="M164" s="38" t="s">
        <v>85</v>
      </c>
      <c r="N164" s="38"/>
      <c r="O164" s="37">
        <v>180</v>
      </c>
      <c r="P164" s="43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57"/>
      <c r="R164" s="357"/>
      <c r="S164" s="357"/>
      <c r="T164" s="35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IFERROR(IF(X164="","",X164*0.00941),"")</f>
        <v>0</v>
      </c>
      <c r="AA164" s="68" t="s">
        <v>46</v>
      </c>
      <c r="AB164" s="69" t="s">
        <v>46</v>
      </c>
      <c r="AC164" s="205" t="s">
        <v>262</v>
      </c>
      <c r="AG164" s="81"/>
      <c r="AJ164" s="87" t="s">
        <v>88</v>
      </c>
      <c r="AK164" s="87">
        <v>1</v>
      </c>
      <c r="BB164" s="20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62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3"/>
      <c r="P165" s="359" t="s">
        <v>40</v>
      </c>
      <c r="Q165" s="360"/>
      <c r="R165" s="360"/>
      <c r="S165" s="360"/>
      <c r="T165" s="360"/>
      <c r="U165" s="360"/>
      <c r="V165" s="36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3"/>
      <c r="P166" s="359" t="s">
        <v>40</v>
      </c>
      <c r="Q166" s="360"/>
      <c r="R166" s="360"/>
      <c r="S166" s="360"/>
      <c r="T166" s="360"/>
      <c r="U166" s="360"/>
      <c r="V166" s="36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27.75" customHeight="1" x14ac:dyDescent="0.2">
      <c r="A167" s="398" t="s">
        <v>263</v>
      </c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398"/>
      <c r="Z167" s="398"/>
      <c r="AA167" s="54"/>
      <c r="AB167" s="54"/>
      <c r="AC167" s="54"/>
    </row>
    <row r="168" spans="1:68" ht="16.5" customHeight="1" x14ac:dyDescent="0.25">
      <c r="A168" s="353" t="s">
        <v>264</v>
      </c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65"/>
      <c r="AB168" s="65"/>
      <c r="AC168" s="82"/>
    </row>
    <row r="169" spans="1:68" ht="14.25" customHeight="1" x14ac:dyDescent="0.25">
      <c r="A169" s="354" t="s">
        <v>146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54"/>
      <c r="Z169" s="354"/>
      <c r="AA169" s="66"/>
      <c r="AB169" s="66"/>
      <c r="AC169" s="83"/>
    </row>
    <row r="170" spans="1:68" ht="27" customHeight="1" x14ac:dyDescent="0.25">
      <c r="A170" s="63" t="s">
        <v>265</v>
      </c>
      <c r="B170" s="63" t="s">
        <v>266</v>
      </c>
      <c r="C170" s="36">
        <v>4301135317</v>
      </c>
      <c r="D170" s="355">
        <v>4607111039057</v>
      </c>
      <c r="E170" s="355"/>
      <c r="F170" s="62">
        <v>1.8</v>
      </c>
      <c r="G170" s="37">
        <v>1</v>
      </c>
      <c r="H170" s="62">
        <v>1.8</v>
      </c>
      <c r="I170" s="62">
        <v>1.9</v>
      </c>
      <c r="J170" s="37">
        <v>234</v>
      </c>
      <c r="K170" s="37" t="s">
        <v>158</v>
      </c>
      <c r="L170" s="37" t="s">
        <v>87</v>
      </c>
      <c r="M170" s="38" t="s">
        <v>85</v>
      </c>
      <c r="N170" s="38"/>
      <c r="O170" s="37">
        <v>180</v>
      </c>
      <c r="P170" s="437" t="s">
        <v>267</v>
      </c>
      <c r="Q170" s="357"/>
      <c r="R170" s="357"/>
      <c r="S170" s="357"/>
      <c r="T170" s="35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IFERROR(IF(X170="","",X170*0.00502),"")</f>
        <v>0</v>
      </c>
      <c r="AA170" s="68" t="s">
        <v>46</v>
      </c>
      <c r="AB170" s="69" t="s">
        <v>46</v>
      </c>
      <c r="AC170" s="207" t="s">
        <v>234</v>
      </c>
      <c r="AG170" s="81"/>
      <c r="AJ170" s="87" t="s">
        <v>88</v>
      </c>
      <c r="AK170" s="87">
        <v>1</v>
      </c>
      <c r="BB170" s="208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62"/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3"/>
      <c r="P171" s="359" t="s">
        <v>40</v>
      </c>
      <c r="Q171" s="360"/>
      <c r="R171" s="360"/>
      <c r="S171" s="360"/>
      <c r="T171" s="360"/>
      <c r="U171" s="360"/>
      <c r="V171" s="361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3"/>
      <c r="P172" s="359" t="s">
        <v>40</v>
      </c>
      <c r="Q172" s="360"/>
      <c r="R172" s="360"/>
      <c r="S172" s="360"/>
      <c r="T172" s="360"/>
      <c r="U172" s="360"/>
      <c r="V172" s="361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customHeight="1" x14ac:dyDescent="0.25">
      <c r="A173" s="353" t="s">
        <v>268</v>
      </c>
      <c r="B173" s="353"/>
      <c r="C173" s="353"/>
      <c r="D173" s="353"/>
      <c r="E173" s="353"/>
      <c r="F173" s="353"/>
      <c r="G173" s="353"/>
      <c r="H173" s="353"/>
      <c r="I173" s="353"/>
      <c r="J173" s="353"/>
      <c r="K173" s="353"/>
      <c r="L173" s="353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65"/>
      <c r="AB173" s="65"/>
      <c r="AC173" s="82"/>
    </row>
    <row r="174" spans="1:68" ht="14.25" customHeight="1" x14ac:dyDescent="0.25">
      <c r="A174" s="354" t="s">
        <v>81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66"/>
      <c r="AB174" s="66"/>
      <c r="AC174" s="83"/>
    </row>
    <row r="175" spans="1:68" ht="16.5" customHeight="1" x14ac:dyDescent="0.25">
      <c r="A175" s="63" t="s">
        <v>269</v>
      </c>
      <c r="B175" s="63" t="s">
        <v>270</v>
      </c>
      <c r="C175" s="36">
        <v>4301071062</v>
      </c>
      <c r="D175" s="355">
        <v>4607111036384</v>
      </c>
      <c r="E175" s="355"/>
      <c r="F175" s="62">
        <v>5</v>
      </c>
      <c r="G175" s="37">
        <v>1</v>
      </c>
      <c r="H175" s="62">
        <v>5</v>
      </c>
      <c r="I175" s="62">
        <v>5.2106000000000003</v>
      </c>
      <c r="J175" s="37">
        <v>144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38" t="s">
        <v>271</v>
      </c>
      <c r="Q175" s="357"/>
      <c r="R175" s="357"/>
      <c r="S175" s="357"/>
      <c r="T175" s="35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272</v>
      </c>
      <c r="AG175" s="81"/>
      <c r="AJ175" s="87" t="s">
        <v>88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16.5" customHeight="1" x14ac:dyDescent="0.25">
      <c r="A176" s="63" t="s">
        <v>273</v>
      </c>
      <c r="B176" s="63" t="s">
        <v>274</v>
      </c>
      <c r="C176" s="36">
        <v>4301071056</v>
      </c>
      <c r="D176" s="355">
        <v>4640242180250</v>
      </c>
      <c r="E176" s="355"/>
      <c r="F176" s="62">
        <v>5</v>
      </c>
      <c r="G176" s="37">
        <v>1</v>
      </c>
      <c r="H176" s="62">
        <v>5</v>
      </c>
      <c r="I176" s="62">
        <v>5.2131999999999996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180</v>
      </c>
      <c r="P176" s="434" t="s">
        <v>275</v>
      </c>
      <c r="Q176" s="357"/>
      <c r="R176" s="357"/>
      <c r="S176" s="357"/>
      <c r="T176" s="35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1" t="s">
        <v>276</v>
      </c>
      <c r="AG176" s="81"/>
      <c r="AJ176" s="87" t="s">
        <v>88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277</v>
      </c>
      <c r="B177" s="63" t="s">
        <v>278</v>
      </c>
      <c r="C177" s="36">
        <v>4301071050</v>
      </c>
      <c r="D177" s="355">
        <v>4607111036216</v>
      </c>
      <c r="E177" s="355"/>
      <c r="F177" s="62">
        <v>5</v>
      </c>
      <c r="G177" s="37">
        <v>1</v>
      </c>
      <c r="H177" s="62">
        <v>5</v>
      </c>
      <c r="I177" s="62">
        <v>5.2131999999999996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180</v>
      </c>
      <c r="P177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7"/>
      <c r="R177" s="357"/>
      <c r="S177" s="357"/>
      <c r="T177" s="35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279</v>
      </c>
      <c r="AG177" s="81"/>
      <c r="AJ177" s="87" t="s">
        <v>88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280</v>
      </c>
      <c r="B178" s="63" t="s">
        <v>281</v>
      </c>
      <c r="C178" s="36">
        <v>4301071061</v>
      </c>
      <c r="D178" s="355">
        <v>4607111036278</v>
      </c>
      <c r="E178" s="355"/>
      <c r="F178" s="62">
        <v>5</v>
      </c>
      <c r="G178" s="37">
        <v>1</v>
      </c>
      <c r="H178" s="62">
        <v>5</v>
      </c>
      <c r="I178" s="62">
        <v>5.2405999999999997</v>
      </c>
      <c r="J178" s="37">
        <v>84</v>
      </c>
      <c r="K178" s="37" t="s">
        <v>86</v>
      </c>
      <c r="L178" s="37" t="s">
        <v>87</v>
      </c>
      <c r="M178" s="38" t="s">
        <v>85</v>
      </c>
      <c r="N178" s="38"/>
      <c r="O178" s="37">
        <v>180</v>
      </c>
      <c r="P178" s="43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7"/>
      <c r="R178" s="357"/>
      <c r="S178" s="357"/>
      <c r="T178" s="35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IFERROR(IF(X178="","",X178*0.0155),"")</f>
        <v>0</v>
      </c>
      <c r="AA178" s="68" t="s">
        <v>46</v>
      </c>
      <c r="AB178" s="69" t="s">
        <v>46</v>
      </c>
      <c r="AC178" s="215" t="s">
        <v>282</v>
      </c>
      <c r="AG178" s="81"/>
      <c r="AJ178" s="87" t="s">
        <v>88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362"/>
      <c r="B179" s="3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3"/>
      <c r="P179" s="359" t="s">
        <v>40</v>
      </c>
      <c r="Q179" s="360"/>
      <c r="R179" s="360"/>
      <c r="S179" s="360"/>
      <c r="T179" s="360"/>
      <c r="U179" s="360"/>
      <c r="V179" s="361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362"/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3"/>
      <c r="P180" s="359" t="s">
        <v>40</v>
      </c>
      <c r="Q180" s="360"/>
      <c r="R180" s="360"/>
      <c r="S180" s="360"/>
      <c r="T180" s="360"/>
      <c r="U180" s="360"/>
      <c r="V180" s="361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4.25" customHeight="1" x14ac:dyDescent="0.25">
      <c r="A181" s="354" t="s">
        <v>283</v>
      </c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  <c r="AA181" s="66"/>
      <c r="AB181" s="66"/>
      <c r="AC181" s="83"/>
    </row>
    <row r="182" spans="1:68" ht="27" customHeight="1" x14ac:dyDescent="0.25">
      <c r="A182" s="63" t="s">
        <v>284</v>
      </c>
      <c r="B182" s="63" t="s">
        <v>285</v>
      </c>
      <c r="C182" s="36">
        <v>4301080153</v>
      </c>
      <c r="D182" s="355">
        <v>4607111036827</v>
      </c>
      <c r="E182" s="355"/>
      <c r="F182" s="62">
        <v>1</v>
      </c>
      <c r="G182" s="37">
        <v>5</v>
      </c>
      <c r="H182" s="62">
        <v>5</v>
      </c>
      <c r="I182" s="62">
        <v>5.2</v>
      </c>
      <c r="J182" s="37">
        <v>144</v>
      </c>
      <c r="K182" s="37" t="s">
        <v>86</v>
      </c>
      <c r="L182" s="37" t="s">
        <v>87</v>
      </c>
      <c r="M182" s="38" t="s">
        <v>85</v>
      </c>
      <c r="N182" s="38"/>
      <c r="O182" s="37">
        <v>90</v>
      </c>
      <c r="P182" s="43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7"/>
      <c r="R182" s="357"/>
      <c r="S182" s="357"/>
      <c r="T182" s="35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17" t="s">
        <v>286</v>
      </c>
      <c r="AG182" s="81"/>
      <c r="AJ182" s="87" t="s">
        <v>88</v>
      </c>
      <c r="AK182" s="87">
        <v>1</v>
      </c>
      <c r="BB182" s="218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287</v>
      </c>
      <c r="B183" s="63" t="s">
        <v>288</v>
      </c>
      <c r="C183" s="36">
        <v>4301080154</v>
      </c>
      <c r="D183" s="355">
        <v>4607111036834</v>
      </c>
      <c r="E183" s="355"/>
      <c r="F183" s="62">
        <v>1</v>
      </c>
      <c r="G183" s="37">
        <v>5</v>
      </c>
      <c r="H183" s="62">
        <v>5</v>
      </c>
      <c r="I183" s="62">
        <v>5.2530000000000001</v>
      </c>
      <c r="J183" s="37">
        <v>144</v>
      </c>
      <c r="K183" s="37" t="s">
        <v>86</v>
      </c>
      <c r="L183" s="37" t="s">
        <v>87</v>
      </c>
      <c r="M183" s="38" t="s">
        <v>85</v>
      </c>
      <c r="N183" s="38"/>
      <c r="O183" s="37">
        <v>90</v>
      </c>
      <c r="P183" s="4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7"/>
      <c r="R183" s="357"/>
      <c r="S183" s="357"/>
      <c r="T183" s="35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19" t="s">
        <v>286</v>
      </c>
      <c r="AG183" s="81"/>
      <c r="AJ183" s="87" t="s">
        <v>88</v>
      </c>
      <c r="AK183" s="87">
        <v>1</v>
      </c>
      <c r="BB183" s="220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62"/>
      <c r="B184" s="362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3"/>
      <c r="P184" s="359" t="s">
        <v>40</v>
      </c>
      <c r="Q184" s="360"/>
      <c r="R184" s="360"/>
      <c r="S184" s="360"/>
      <c r="T184" s="360"/>
      <c r="U184" s="360"/>
      <c r="V184" s="361"/>
      <c r="W184" s="42" t="s">
        <v>39</v>
      </c>
      <c r="X184" s="43">
        <f>IFERROR(SUM(X182:X183),"0")</f>
        <v>0</v>
      </c>
      <c r="Y184" s="43">
        <f>IFERROR(SUM(Y182:Y183),"0")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3"/>
      <c r="P185" s="359" t="s">
        <v>40</v>
      </c>
      <c r="Q185" s="360"/>
      <c r="R185" s="360"/>
      <c r="S185" s="360"/>
      <c r="T185" s="360"/>
      <c r="U185" s="360"/>
      <c r="V185" s="361"/>
      <c r="W185" s="42" t="s">
        <v>0</v>
      </c>
      <c r="X185" s="43">
        <f>IFERROR(SUMPRODUCT(X182:X183*H182:H183),"0")</f>
        <v>0</v>
      </c>
      <c r="Y185" s="43">
        <f>IFERROR(SUMPRODUCT(Y182:Y183*H182:H183),"0")</f>
        <v>0</v>
      </c>
      <c r="Z185" s="42"/>
      <c r="AA185" s="67"/>
      <c r="AB185" s="67"/>
      <c r="AC185" s="67"/>
    </row>
    <row r="186" spans="1:68" ht="27.75" customHeight="1" x14ac:dyDescent="0.2">
      <c r="A186" s="398" t="s">
        <v>289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54"/>
      <c r="AB186" s="54"/>
      <c r="AC186" s="54"/>
    </row>
    <row r="187" spans="1:68" ht="16.5" customHeight="1" x14ac:dyDescent="0.25">
      <c r="A187" s="353" t="s">
        <v>290</v>
      </c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353"/>
      <c r="N187" s="353"/>
      <c r="O187" s="353"/>
      <c r="P187" s="353"/>
      <c r="Q187" s="353"/>
      <c r="R187" s="353"/>
      <c r="S187" s="353"/>
      <c r="T187" s="353"/>
      <c r="U187" s="353"/>
      <c r="V187" s="353"/>
      <c r="W187" s="353"/>
      <c r="X187" s="353"/>
      <c r="Y187" s="353"/>
      <c r="Z187" s="353"/>
      <c r="AA187" s="65"/>
      <c r="AB187" s="65"/>
      <c r="AC187" s="82"/>
    </row>
    <row r="188" spans="1:68" ht="14.25" customHeight="1" x14ac:dyDescent="0.25">
      <c r="A188" s="354" t="s">
        <v>90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66"/>
      <c r="AB188" s="66"/>
      <c r="AC188" s="83"/>
    </row>
    <row r="189" spans="1:68" ht="16.5" customHeight="1" x14ac:dyDescent="0.25">
      <c r="A189" s="63" t="s">
        <v>291</v>
      </c>
      <c r="B189" s="63" t="s">
        <v>292</v>
      </c>
      <c r="C189" s="36">
        <v>4301132179</v>
      </c>
      <c r="D189" s="355">
        <v>4607111035691</v>
      </c>
      <c r="E189" s="355"/>
      <c r="F189" s="62">
        <v>0.25</v>
      </c>
      <c r="G189" s="37">
        <v>12</v>
      </c>
      <c r="H189" s="62">
        <v>3</v>
      </c>
      <c r="I189" s="62">
        <v>3.3879999999999999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365</v>
      </c>
      <c r="P189" s="4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7"/>
      <c r="R189" s="357"/>
      <c r="S189" s="357"/>
      <c r="T189" s="35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293</v>
      </c>
      <c r="AG189" s="81"/>
      <c r="AJ189" s="87" t="s">
        <v>88</v>
      </c>
      <c r="AK189" s="87">
        <v>1</v>
      </c>
      <c r="BB189" s="222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294</v>
      </c>
      <c r="B190" s="63" t="s">
        <v>295</v>
      </c>
      <c r="C190" s="36">
        <v>4301132182</v>
      </c>
      <c r="D190" s="355">
        <v>4607111035721</v>
      </c>
      <c r="E190" s="355"/>
      <c r="F190" s="62">
        <v>0.25</v>
      </c>
      <c r="G190" s="37">
        <v>12</v>
      </c>
      <c r="H190" s="62">
        <v>3</v>
      </c>
      <c r="I190" s="62">
        <v>3.3879999999999999</v>
      </c>
      <c r="J190" s="37">
        <v>70</v>
      </c>
      <c r="K190" s="37" t="s">
        <v>95</v>
      </c>
      <c r="L190" s="37" t="s">
        <v>87</v>
      </c>
      <c r="M190" s="38" t="s">
        <v>85</v>
      </c>
      <c r="N190" s="38"/>
      <c r="O190" s="37">
        <v>365</v>
      </c>
      <c r="P190" s="4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7"/>
      <c r="R190" s="357"/>
      <c r="S190" s="357"/>
      <c r="T190" s="35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23" t="s">
        <v>296</v>
      </c>
      <c r="AG190" s="81"/>
      <c r="AJ190" s="87" t="s">
        <v>88</v>
      </c>
      <c r="AK190" s="87">
        <v>1</v>
      </c>
      <c r="BB190" s="224" t="s">
        <v>94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297</v>
      </c>
      <c r="B191" s="63" t="s">
        <v>298</v>
      </c>
      <c r="C191" s="36">
        <v>4301132170</v>
      </c>
      <c r="D191" s="355">
        <v>4607111038487</v>
      </c>
      <c r="E191" s="355"/>
      <c r="F191" s="62">
        <v>0.25</v>
      </c>
      <c r="G191" s="37">
        <v>12</v>
      </c>
      <c r="H191" s="62">
        <v>3</v>
      </c>
      <c r="I191" s="62">
        <v>3.7360000000000002</v>
      </c>
      <c r="J191" s="37">
        <v>70</v>
      </c>
      <c r="K191" s="37" t="s">
        <v>95</v>
      </c>
      <c r="L191" s="37" t="s">
        <v>87</v>
      </c>
      <c r="M191" s="38" t="s">
        <v>85</v>
      </c>
      <c r="N191" s="38"/>
      <c r="O191" s="37">
        <v>180</v>
      </c>
      <c r="P191" s="43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7"/>
      <c r="R191" s="357"/>
      <c r="S191" s="357"/>
      <c r="T191" s="358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299</v>
      </c>
      <c r="AG191" s="81"/>
      <c r="AJ191" s="87" t="s">
        <v>88</v>
      </c>
      <c r="AK191" s="87">
        <v>1</v>
      </c>
      <c r="BB191" s="226" t="s">
        <v>94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300</v>
      </c>
      <c r="B192" s="63" t="s">
        <v>301</v>
      </c>
      <c r="C192" s="36">
        <v>4301132174</v>
      </c>
      <c r="D192" s="355">
        <v>4607111038487</v>
      </c>
      <c r="E192" s="355"/>
      <c r="F192" s="62">
        <v>0.25</v>
      </c>
      <c r="G192" s="37">
        <v>6</v>
      </c>
      <c r="H192" s="62">
        <v>1.5</v>
      </c>
      <c r="I192" s="62">
        <v>1.9379999999999999</v>
      </c>
      <c r="J192" s="37">
        <v>140</v>
      </c>
      <c r="K192" s="37" t="s">
        <v>95</v>
      </c>
      <c r="L192" s="37" t="s">
        <v>87</v>
      </c>
      <c r="M192" s="38" t="s">
        <v>85</v>
      </c>
      <c r="N192" s="38"/>
      <c r="O192" s="37">
        <v>180</v>
      </c>
      <c r="P192" s="431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57"/>
      <c r="R192" s="357"/>
      <c r="S192" s="357"/>
      <c r="T192" s="35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IFERROR(IF(X192="","",X192*0.00941),"")</f>
        <v>0</v>
      </c>
      <c r="AA192" s="68" t="s">
        <v>46</v>
      </c>
      <c r="AB192" s="69" t="s">
        <v>46</v>
      </c>
      <c r="AC192" s="227" t="s">
        <v>299</v>
      </c>
      <c r="AG192" s="81"/>
      <c r="AJ192" s="87" t="s">
        <v>88</v>
      </c>
      <c r="AK192" s="87">
        <v>1</v>
      </c>
      <c r="BB192" s="228" t="s">
        <v>94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3"/>
      <c r="P193" s="359" t="s">
        <v>40</v>
      </c>
      <c r="Q193" s="360"/>
      <c r="R193" s="360"/>
      <c r="S193" s="360"/>
      <c r="T193" s="360"/>
      <c r="U193" s="360"/>
      <c r="V193" s="361"/>
      <c r="W193" s="42" t="s">
        <v>39</v>
      </c>
      <c r="X193" s="43">
        <f>IFERROR(SUM(X189:X192),"0")</f>
        <v>0</v>
      </c>
      <c r="Y193" s="43">
        <f>IFERROR(SUM(Y189:Y192),"0")</f>
        <v>0</v>
      </c>
      <c r="Z193" s="43">
        <f>IFERROR(IF(Z189="",0,Z189),"0")+IFERROR(IF(Z190="",0,Z190),"0")+IFERROR(IF(Z191="",0,Z191),"0")+IFERROR(IF(Z192="",0,Z192),"0")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3"/>
      <c r="P194" s="359" t="s">
        <v>40</v>
      </c>
      <c r="Q194" s="360"/>
      <c r="R194" s="360"/>
      <c r="S194" s="360"/>
      <c r="T194" s="360"/>
      <c r="U194" s="360"/>
      <c r="V194" s="361"/>
      <c r="W194" s="42" t="s">
        <v>0</v>
      </c>
      <c r="X194" s="43">
        <f>IFERROR(SUMPRODUCT(X189:X192*H189:H192),"0")</f>
        <v>0</v>
      </c>
      <c r="Y194" s="43">
        <f>IFERROR(SUMPRODUCT(Y189:Y192*H189:H192),"0")</f>
        <v>0</v>
      </c>
      <c r="Z194" s="42"/>
      <c r="AA194" s="67"/>
      <c r="AB194" s="67"/>
      <c r="AC194" s="67"/>
    </row>
    <row r="195" spans="1:68" ht="14.25" customHeight="1" x14ac:dyDescent="0.25">
      <c r="A195" s="354" t="s">
        <v>302</v>
      </c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  <c r="Z195" s="354"/>
      <c r="AA195" s="66"/>
      <c r="AB195" s="66"/>
      <c r="AC195" s="83"/>
    </row>
    <row r="196" spans="1:68" ht="27" customHeight="1" x14ac:dyDescent="0.25">
      <c r="A196" s="63" t="s">
        <v>303</v>
      </c>
      <c r="B196" s="63" t="s">
        <v>304</v>
      </c>
      <c r="C196" s="36">
        <v>4301051855</v>
      </c>
      <c r="D196" s="355">
        <v>4680115885875</v>
      </c>
      <c r="E196" s="355"/>
      <c r="F196" s="62">
        <v>1</v>
      </c>
      <c r="G196" s="37">
        <v>9</v>
      </c>
      <c r="H196" s="62">
        <v>9</v>
      </c>
      <c r="I196" s="62">
        <v>9.4350000000000005</v>
      </c>
      <c r="J196" s="37">
        <v>64</v>
      </c>
      <c r="K196" s="37" t="s">
        <v>309</v>
      </c>
      <c r="L196" s="37" t="s">
        <v>87</v>
      </c>
      <c r="M196" s="38" t="s">
        <v>308</v>
      </c>
      <c r="N196" s="38"/>
      <c r="O196" s="37">
        <v>365</v>
      </c>
      <c r="P196" s="427" t="s">
        <v>305</v>
      </c>
      <c r="Q196" s="357"/>
      <c r="R196" s="357"/>
      <c r="S196" s="357"/>
      <c r="T196" s="35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IFERROR(IF(X196="","",X196*0.01898),"")</f>
        <v>0</v>
      </c>
      <c r="AA196" s="68" t="s">
        <v>46</v>
      </c>
      <c r="AB196" s="69" t="s">
        <v>46</v>
      </c>
      <c r="AC196" s="229" t="s">
        <v>306</v>
      </c>
      <c r="AG196" s="81"/>
      <c r="AJ196" s="87" t="s">
        <v>88</v>
      </c>
      <c r="AK196" s="87">
        <v>1</v>
      </c>
      <c r="BB196" s="230" t="s">
        <v>307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62"/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3"/>
      <c r="P197" s="359" t="s">
        <v>40</v>
      </c>
      <c r="Q197" s="360"/>
      <c r="R197" s="360"/>
      <c r="S197" s="360"/>
      <c r="T197" s="360"/>
      <c r="U197" s="360"/>
      <c r="V197" s="361"/>
      <c r="W197" s="42" t="s">
        <v>39</v>
      </c>
      <c r="X197" s="43">
        <f>IFERROR(SUM(X196:X196),"0")</f>
        <v>0</v>
      </c>
      <c r="Y197" s="43">
        <f>IFERROR(SUM(Y196:Y196),"0")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362"/>
      <c r="B198" s="362"/>
      <c r="C198" s="362"/>
      <c r="D198" s="362"/>
      <c r="E198" s="362"/>
      <c r="F198" s="362"/>
      <c r="G198" s="362"/>
      <c r="H198" s="362"/>
      <c r="I198" s="362"/>
      <c r="J198" s="362"/>
      <c r="K198" s="362"/>
      <c r="L198" s="362"/>
      <c r="M198" s="362"/>
      <c r="N198" s="362"/>
      <c r="O198" s="363"/>
      <c r="P198" s="359" t="s">
        <v>40</v>
      </c>
      <c r="Q198" s="360"/>
      <c r="R198" s="360"/>
      <c r="S198" s="360"/>
      <c r="T198" s="360"/>
      <c r="U198" s="360"/>
      <c r="V198" s="361"/>
      <c r="W198" s="42" t="s">
        <v>0</v>
      </c>
      <c r="X198" s="43">
        <f>IFERROR(SUMPRODUCT(X196:X196*H196:H196),"0")</f>
        <v>0</v>
      </c>
      <c r="Y198" s="43">
        <f>IFERROR(SUMPRODUCT(Y196:Y196*H196:H196),"0")</f>
        <v>0</v>
      </c>
      <c r="Z198" s="42"/>
      <c r="AA198" s="67"/>
      <c r="AB198" s="67"/>
      <c r="AC198" s="67"/>
    </row>
    <row r="199" spans="1:68" ht="27.75" customHeight="1" x14ac:dyDescent="0.2">
      <c r="A199" s="398" t="s">
        <v>310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54"/>
      <c r="AB199" s="54"/>
      <c r="AC199" s="54"/>
    </row>
    <row r="200" spans="1:68" ht="16.5" customHeight="1" x14ac:dyDescent="0.25">
      <c r="A200" s="353" t="s">
        <v>311</v>
      </c>
      <c r="B200" s="353"/>
      <c r="C200" s="353"/>
      <c r="D200" s="353"/>
      <c r="E200" s="353"/>
      <c r="F200" s="353"/>
      <c r="G200" s="353"/>
      <c r="H200" s="353"/>
      <c r="I200" s="353"/>
      <c r="J200" s="353"/>
      <c r="K200" s="353"/>
      <c r="L200" s="353"/>
      <c r="M200" s="353"/>
      <c r="N200" s="353"/>
      <c r="O200" s="353"/>
      <c r="P200" s="353"/>
      <c r="Q200" s="353"/>
      <c r="R200" s="353"/>
      <c r="S200" s="353"/>
      <c r="T200" s="353"/>
      <c r="U200" s="353"/>
      <c r="V200" s="353"/>
      <c r="W200" s="353"/>
      <c r="X200" s="353"/>
      <c r="Y200" s="353"/>
      <c r="Z200" s="353"/>
      <c r="AA200" s="65"/>
      <c r="AB200" s="65"/>
      <c r="AC200" s="82"/>
    </row>
    <row r="201" spans="1:68" ht="14.25" customHeight="1" x14ac:dyDescent="0.25">
      <c r="A201" s="354" t="s">
        <v>146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  <c r="AA201" s="66"/>
      <c r="AB201" s="66"/>
      <c r="AC201" s="83"/>
    </row>
    <row r="202" spans="1:68" ht="27" customHeight="1" x14ac:dyDescent="0.25">
      <c r="A202" s="63" t="s">
        <v>312</v>
      </c>
      <c r="B202" s="63" t="s">
        <v>313</v>
      </c>
      <c r="C202" s="36">
        <v>4301135707</v>
      </c>
      <c r="D202" s="355">
        <v>4620207490198</v>
      </c>
      <c r="E202" s="355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7"/>
      <c r="R202" s="357"/>
      <c r="S202" s="357"/>
      <c r="T202" s="35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1" t="s">
        <v>314</v>
      </c>
      <c r="AG202" s="81"/>
      <c r="AJ202" s="87" t="s">
        <v>88</v>
      </c>
      <c r="AK202" s="87">
        <v>1</v>
      </c>
      <c r="BB202" s="232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315</v>
      </c>
      <c r="B203" s="63" t="s">
        <v>316</v>
      </c>
      <c r="C203" s="36">
        <v>4301135719</v>
      </c>
      <c r="D203" s="355">
        <v>4620207490235</v>
      </c>
      <c r="E203" s="355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95</v>
      </c>
      <c r="L203" s="37" t="s">
        <v>87</v>
      </c>
      <c r="M203" s="38" t="s">
        <v>85</v>
      </c>
      <c r="N203" s="38"/>
      <c r="O203" s="37">
        <v>180</v>
      </c>
      <c r="P203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7"/>
      <c r="R203" s="357"/>
      <c r="S203" s="357"/>
      <c r="T203" s="35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3" t="s">
        <v>317</v>
      </c>
      <c r="AG203" s="81"/>
      <c r="AJ203" s="87" t="s">
        <v>88</v>
      </c>
      <c r="AK203" s="87">
        <v>1</v>
      </c>
      <c r="BB203" s="234" t="s">
        <v>94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318</v>
      </c>
      <c r="B204" s="63" t="s">
        <v>319</v>
      </c>
      <c r="C204" s="36">
        <v>4301135697</v>
      </c>
      <c r="D204" s="355">
        <v>4620207490259</v>
      </c>
      <c r="E204" s="355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95</v>
      </c>
      <c r="L204" s="37" t="s">
        <v>87</v>
      </c>
      <c r="M204" s="38" t="s">
        <v>85</v>
      </c>
      <c r="N204" s="38"/>
      <c r="O204" s="37">
        <v>180</v>
      </c>
      <c r="P204" s="42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7"/>
      <c r="R204" s="357"/>
      <c r="S204" s="357"/>
      <c r="T204" s="35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5" t="s">
        <v>314</v>
      </c>
      <c r="AG204" s="81"/>
      <c r="AJ204" s="87" t="s">
        <v>88</v>
      </c>
      <c r="AK204" s="87">
        <v>1</v>
      </c>
      <c r="BB204" s="236" t="s">
        <v>94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320</v>
      </c>
      <c r="B205" s="63" t="s">
        <v>321</v>
      </c>
      <c r="C205" s="36">
        <v>4301135681</v>
      </c>
      <c r="D205" s="355">
        <v>4620207490143</v>
      </c>
      <c r="E205" s="355"/>
      <c r="F205" s="62">
        <v>0.22</v>
      </c>
      <c r="G205" s="37">
        <v>12</v>
      </c>
      <c r="H205" s="62">
        <v>2.64</v>
      </c>
      <c r="I205" s="62">
        <v>3.3435999999999999</v>
      </c>
      <c r="J205" s="37">
        <v>70</v>
      </c>
      <c r="K205" s="37" t="s">
        <v>95</v>
      </c>
      <c r="L205" s="37" t="s">
        <v>87</v>
      </c>
      <c r="M205" s="38" t="s">
        <v>85</v>
      </c>
      <c r="N205" s="38"/>
      <c r="O205" s="37">
        <v>180</v>
      </c>
      <c r="P205" s="4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7"/>
      <c r="R205" s="357"/>
      <c r="S205" s="357"/>
      <c r="T205" s="35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7" t="s">
        <v>322</v>
      </c>
      <c r="AG205" s="81"/>
      <c r="AJ205" s="87" t="s">
        <v>88</v>
      </c>
      <c r="AK205" s="87">
        <v>1</v>
      </c>
      <c r="BB205" s="238" t="s">
        <v>94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62"/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3"/>
      <c r="P206" s="359" t="s">
        <v>40</v>
      </c>
      <c r="Q206" s="360"/>
      <c r="R206" s="360"/>
      <c r="S206" s="360"/>
      <c r="T206" s="360"/>
      <c r="U206" s="360"/>
      <c r="V206" s="361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3"/>
      <c r="P207" s="359" t="s">
        <v>40</v>
      </c>
      <c r="Q207" s="360"/>
      <c r="R207" s="360"/>
      <c r="S207" s="360"/>
      <c r="T207" s="360"/>
      <c r="U207" s="360"/>
      <c r="V207" s="361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53" t="s">
        <v>323</v>
      </c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53"/>
      <c r="P208" s="353"/>
      <c r="Q208" s="353"/>
      <c r="R208" s="353"/>
      <c r="S208" s="353"/>
      <c r="T208" s="353"/>
      <c r="U208" s="353"/>
      <c r="V208" s="353"/>
      <c r="W208" s="353"/>
      <c r="X208" s="353"/>
      <c r="Y208" s="353"/>
      <c r="Z208" s="353"/>
      <c r="AA208" s="65"/>
      <c r="AB208" s="65"/>
      <c r="AC208" s="82"/>
    </row>
    <row r="209" spans="1:68" ht="14.25" customHeight="1" x14ac:dyDescent="0.25">
      <c r="A209" s="354" t="s">
        <v>81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  <c r="Z209" s="354"/>
      <c r="AA209" s="66"/>
      <c r="AB209" s="66"/>
      <c r="AC209" s="83"/>
    </row>
    <row r="210" spans="1:68" ht="16.5" customHeight="1" x14ac:dyDescent="0.25">
      <c r="A210" s="63" t="s">
        <v>324</v>
      </c>
      <c r="B210" s="63" t="s">
        <v>325</v>
      </c>
      <c r="C210" s="36">
        <v>4301070948</v>
      </c>
      <c r="D210" s="355">
        <v>4607111037022</v>
      </c>
      <c r="E210" s="355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4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7"/>
      <c r="R210" s="357"/>
      <c r="S210" s="357"/>
      <c r="T210" s="35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9" t="s">
        <v>326</v>
      </c>
      <c r="AG210" s="81"/>
      <c r="AJ210" s="87" t="s">
        <v>88</v>
      </c>
      <c r="AK210" s="87">
        <v>1</v>
      </c>
      <c r="BB210" s="240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327</v>
      </c>
      <c r="B211" s="63" t="s">
        <v>328</v>
      </c>
      <c r="C211" s="36">
        <v>4301070990</v>
      </c>
      <c r="D211" s="355">
        <v>4607111038494</v>
      </c>
      <c r="E211" s="355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7"/>
      <c r="R211" s="357"/>
      <c r="S211" s="357"/>
      <c r="T211" s="358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1" t="s">
        <v>329</v>
      </c>
      <c r="AG211" s="81"/>
      <c r="AJ211" s="87" t="s">
        <v>88</v>
      </c>
      <c r="AK211" s="87">
        <v>1</v>
      </c>
      <c r="BB211" s="242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330</v>
      </c>
      <c r="B212" s="63" t="s">
        <v>331</v>
      </c>
      <c r="C212" s="36">
        <v>4301070966</v>
      </c>
      <c r="D212" s="355">
        <v>4607111038135</v>
      </c>
      <c r="E212" s="355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2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7"/>
      <c r="R212" s="357"/>
      <c r="S212" s="357"/>
      <c r="T212" s="35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3" t="s">
        <v>332</v>
      </c>
      <c r="AG212" s="81"/>
      <c r="AJ212" s="87" t="s">
        <v>88</v>
      </c>
      <c r="AK212" s="87">
        <v>1</v>
      </c>
      <c r="BB212" s="244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3"/>
      <c r="P213" s="359" t="s">
        <v>40</v>
      </c>
      <c r="Q213" s="360"/>
      <c r="R213" s="360"/>
      <c r="S213" s="360"/>
      <c r="T213" s="360"/>
      <c r="U213" s="360"/>
      <c r="V213" s="361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3"/>
      <c r="P214" s="359" t="s">
        <v>40</v>
      </c>
      <c r="Q214" s="360"/>
      <c r="R214" s="360"/>
      <c r="S214" s="360"/>
      <c r="T214" s="360"/>
      <c r="U214" s="360"/>
      <c r="V214" s="361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53" t="s">
        <v>333</v>
      </c>
      <c r="B215" s="353"/>
      <c r="C215" s="353"/>
      <c r="D215" s="353"/>
      <c r="E215" s="353"/>
      <c r="F215" s="353"/>
      <c r="G215" s="353"/>
      <c r="H215" s="353"/>
      <c r="I215" s="353"/>
      <c r="J215" s="353"/>
      <c r="K215" s="353"/>
      <c r="L215" s="353"/>
      <c r="M215" s="353"/>
      <c r="N215" s="353"/>
      <c r="O215" s="353"/>
      <c r="P215" s="353"/>
      <c r="Q215" s="353"/>
      <c r="R215" s="353"/>
      <c r="S215" s="353"/>
      <c r="T215" s="353"/>
      <c r="U215" s="353"/>
      <c r="V215" s="353"/>
      <c r="W215" s="353"/>
      <c r="X215" s="353"/>
      <c r="Y215" s="353"/>
      <c r="Z215" s="353"/>
      <c r="AA215" s="65"/>
      <c r="AB215" s="65"/>
      <c r="AC215" s="82"/>
    </row>
    <row r="216" spans="1:68" ht="14.25" customHeight="1" x14ac:dyDescent="0.25">
      <c r="A216" s="354" t="s">
        <v>81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66"/>
      <c r="AB216" s="66"/>
      <c r="AC216" s="83"/>
    </row>
    <row r="217" spans="1:68" ht="27" customHeight="1" x14ac:dyDescent="0.25">
      <c r="A217" s="63" t="s">
        <v>334</v>
      </c>
      <c r="B217" s="63" t="s">
        <v>335</v>
      </c>
      <c r="C217" s="36">
        <v>4301070996</v>
      </c>
      <c r="D217" s="355">
        <v>4607111038654</v>
      </c>
      <c r="E217" s="355"/>
      <c r="F217" s="62">
        <v>0.4</v>
      </c>
      <c r="G217" s="37">
        <v>16</v>
      </c>
      <c r="H217" s="62">
        <v>6.4</v>
      </c>
      <c r="I217" s="62">
        <v>6.63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7"/>
      <c r="R217" s="357"/>
      <c r="S217" s="357"/>
      <c r="T217" s="35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ref="Y217:Y222" si="17">IFERROR(IF(X217="","",X217),"")</f>
        <v>0</v>
      </c>
      <c r="Z217" s="41">
        <f t="shared" ref="Z217:Z222" si="18">IFERROR(IF(X217="","",X217*0.0155),"")</f>
        <v>0</v>
      </c>
      <c r="AA217" s="68" t="s">
        <v>46</v>
      </c>
      <c r="AB217" s="69" t="s">
        <v>46</v>
      </c>
      <c r="AC217" s="245" t="s">
        <v>336</v>
      </c>
      <c r="AG217" s="81"/>
      <c r="AJ217" s="87" t="s">
        <v>88</v>
      </c>
      <c r="AK217" s="87">
        <v>1</v>
      </c>
      <c r="BB217" s="246" t="s">
        <v>70</v>
      </c>
      <c r="BM217" s="81">
        <f t="shared" ref="BM217:BM222" si="19">IFERROR(X217*I217,"0")</f>
        <v>0</v>
      </c>
      <c r="BN217" s="81">
        <f t="shared" ref="BN217:BN222" si="20">IFERROR(Y217*I217,"0")</f>
        <v>0</v>
      </c>
      <c r="BO217" s="81">
        <f t="shared" ref="BO217:BO222" si="21">IFERROR(X217/J217,"0")</f>
        <v>0</v>
      </c>
      <c r="BP217" s="81">
        <f t="shared" ref="BP217:BP222" si="22">IFERROR(Y217/J217,"0")</f>
        <v>0</v>
      </c>
    </row>
    <row r="218" spans="1:68" ht="27" customHeight="1" x14ac:dyDescent="0.25">
      <c r="A218" s="63" t="s">
        <v>337</v>
      </c>
      <c r="B218" s="63" t="s">
        <v>338</v>
      </c>
      <c r="C218" s="36">
        <v>4301070997</v>
      </c>
      <c r="D218" s="355">
        <v>4607111038586</v>
      </c>
      <c r="E218" s="355"/>
      <c r="F218" s="62">
        <v>0.7</v>
      </c>
      <c r="G218" s="37">
        <v>8</v>
      </c>
      <c r="H218" s="62">
        <v>5.6</v>
      </c>
      <c r="I218" s="62">
        <v>5.83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7"/>
      <c r="R218" s="357"/>
      <c r="S218" s="357"/>
      <c r="T218" s="35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7"/>
        <v>0</v>
      </c>
      <c r="Z218" s="41">
        <f t="shared" si="18"/>
        <v>0</v>
      </c>
      <c r="AA218" s="68" t="s">
        <v>46</v>
      </c>
      <c r="AB218" s="69" t="s">
        <v>46</v>
      </c>
      <c r="AC218" s="247" t="s">
        <v>336</v>
      </c>
      <c r="AG218" s="81"/>
      <c r="AJ218" s="87" t="s">
        <v>88</v>
      </c>
      <c r="AK218" s="87">
        <v>1</v>
      </c>
      <c r="BB218" s="248" t="s">
        <v>70</v>
      </c>
      <c r="BM218" s="81">
        <f t="shared" si="19"/>
        <v>0</v>
      </c>
      <c r="BN218" s="81">
        <f t="shared" si="20"/>
        <v>0</v>
      </c>
      <c r="BO218" s="81">
        <f t="shared" si="21"/>
        <v>0</v>
      </c>
      <c r="BP218" s="81">
        <f t="shared" si="22"/>
        <v>0</v>
      </c>
    </row>
    <row r="219" spans="1:68" ht="27" customHeight="1" x14ac:dyDescent="0.25">
      <c r="A219" s="63" t="s">
        <v>339</v>
      </c>
      <c r="B219" s="63" t="s">
        <v>340</v>
      </c>
      <c r="C219" s="36">
        <v>4301070962</v>
      </c>
      <c r="D219" s="355">
        <v>4607111038609</v>
      </c>
      <c r="E219" s="355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1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7"/>
      <c r="R219" s="357"/>
      <c r="S219" s="357"/>
      <c r="T219" s="35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7"/>
        <v>0</v>
      </c>
      <c r="Z219" s="41">
        <f t="shared" si="18"/>
        <v>0</v>
      </c>
      <c r="AA219" s="68" t="s">
        <v>46</v>
      </c>
      <c r="AB219" s="69" t="s">
        <v>46</v>
      </c>
      <c r="AC219" s="249" t="s">
        <v>341</v>
      </c>
      <c r="AG219" s="81"/>
      <c r="AJ219" s="87" t="s">
        <v>88</v>
      </c>
      <c r="AK219" s="87">
        <v>1</v>
      </c>
      <c r="BB219" s="250" t="s">
        <v>70</v>
      </c>
      <c r="BM219" s="81">
        <f t="shared" si="19"/>
        <v>0</v>
      </c>
      <c r="BN219" s="81">
        <f t="shared" si="20"/>
        <v>0</v>
      </c>
      <c r="BO219" s="81">
        <f t="shared" si="21"/>
        <v>0</v>
      </c>
      <c r="BP219" s="81">
        <f t="shared" si="22"/>
        <v>0</v>
      </c>
    </row>
    <row r="220" spans="1:68" ht="27" customHeight="1" x14ac:dyDescent="0.25">
      <c r="A220" s="63" t="s">
        <v>342</v>
      </c>
      <c r="B220" s="63" t="s">
        <v>343</v>
      </c>
      <c r="C220" s="36">
        <v>4301070963</v>
      </c>
      <c r="D220" s="355">
        <v>4607111038630</v>
      </c>
      <c r="E220" s="355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1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7"/>
      <c r="R220" s="357"/>
      <c r="S220" s="357"/>
      <c r="T220" s="358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7"/>
        <v>0</v>
      </c>
      <c r="Z220" s="41">
        <f t="shared" si="18"/>
        <v>0</v>
      </c>
      <c r="AA220" s="68" t="s">
        <v>46</v>
      </c>
      <c r="AB220" s="69" t="s">
        <v>46</v>
      </c>
      <c r="AC220" s="251" t="s">
        <v>341</v>
      </c>
      <c r="AG220" s="81"/>
      <c r="AJ220" s="87" t="s">
        <v>88</v>
      </c>
      <c r="AK220" s="87">
        <v>1</v>
      </c>
      <c r="BB220" s="252" t="s">
        <v>70</v>
      </c>
      <c r="BM220" s="81">
        <f t="shared" si="19"/>
        <v>0</v>
      </c>
      <c r="BN220" s="81">
        <f t="shared" si="20"/>
        <v>0</v>
      </c>
      <c r="BO220" s="81">
        <f t="shared" si="21"/>
        <v>0</v>
      </c>
      <c r="BP220" s="81">
        <f t="shared" si="22"/>
        <v>0</v>
      </c>
    </row>
    <row r="221" spans="1:68" ht="27" customHeight="1" x14ac:dyDescent="0.25">
      <c r="A221" s="63" t="s">
        <v>344</v>
      </c>
      <c r="B221" s="63" t="s">
        <v>345</v>
      </c>
      <c r="C221" s="36">
        <v>4301070959</v>
      </c>
      <c r="D221" s="355">
        <v>4607111038616</v>
      </c>
      <c r="E221" s="355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1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7"/>
      <c r="R221" s="357"/>
      <c r="S221" s="357"/>
      <c r="T221" s="358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7"/>
        <v>0</v>
      </c>
      <c r="Z221" s="41">
        <f t="shared" si="18"/>
        <v>0</v>
      </c>
      <c r="AA221" s="68" t="s">
        <v>46</v>
      </c>
      <c r="AB221" s="69" t="s">
        <v>46</v>
      </c>
      <c r="AC221" s="253" t="s">
        <v>336</v>
      </c>
      <c r="AG221" s="81"/>
      <c r="AJ221" s="87" t="s">
        <v>88</v>
      </c>
      <c r="AK221" s="87">
        <v>1</v>
      </c>
      <c r="BB221" s="254" t="s">
        <v>70</v>
      </c>
      <c r="BM221" s="81">
        <f t="shared" si="19"/>
        <v>0</v>
      </c>
      <c r="BN221" s="81">
        <f t="shared" si="20"/>
        <v>0</v>
      </c>
      <c r="BO221" s="81">
        <f t="shared" si="21"/>
        <v>0</v>
      </c>
      <c r="BP221" s="81">
        <f t="shared" si="22"/>
        <v>0</v>
      </c>
    </row>
    <row r="222" spans="1:68" ht="27" customHeight="1" x14ac:dyDescent="0.25">
      <c r="A222" s="63" t="s">
        <v>346</v>
      </c>
      <c r="B222" s="63" t="s">
        <v>347</v>
      </c>
      <c r="C222" s="36">
        <v>4301070960</v>
      </c>
      <c r="D222" s="355">
        <v>4607111038623</v>
      </c>
      <c r="E222" s="355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7"/>
      <c r="R222" s="357"/>
      <c r="S222" s="357"/>
      <c r="T222" s="358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7"/>
        <v>0</v>
      </c>
      <c r="Z222" s="41">
        <f t="shared" si="18"/>
        <v>0</v>
      </c>
      <c r="AA222" s="68" t="s">
        <v>46</v>
      </c>
      <c r="AB222" s="69" t="s">
        <v>46</v>
      </c>
      <c r="AC222" s="255" t="s">
        <v>336</v>
      </c>
      <c r="AG222" s="81"/>
      <c r="AJ222" s="87" t="s">
        <v>88</v>
      </c>
      <c r="AK222" s="87">
        <v>1</v>
      </c>
      <c r="BB222" s="256" t="s">
        <v>70</v>
      </c>
      <c r="BM222" s="81">
        <f t="shared" si="19"/>
        <v>0</v>
      </c>
      <c r="BN222" s="81">
        <f t="shared" si="20"/>
        <v>0</v>
      </c>
      <c r="BO222" s="81">
        <f t="shared" si="21"/>
        <v>0</v>
      </c>
      <c r="BP222" s="81">
        <f t="shared" si="22"/>
        <v>0</v>
      </c>
    </row>
    <row r="223" spans="1:68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3"/>
      <c r="P223" s="359" t="s">
        <v>40</v>
      </c>
      <c r="Q223" s="360"/>
      <c r="R223" s="360"/>
      <c r="S223" s="360"/>
      <c r="T223" s="360"/>
      <c r="U223" s="360"/>
      <c r="V223" s="361"/>
      <c r="W223" s="42" t="s">
        <v>39</v>
      </c>
      <c r="X223" s="43">
        <f>IFERROR(SUM(X217:X222),"0")</f>
        <v>0</v>
      </c>
      <c r="Y223" s="43">
        <f>IFERROR(SUM(Y217:Y222),"0")</f>
        <v>0</v>
      </c>
      <c r="Z223" s="43">
        <f>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3"/>
      <c r="P224" s="359" t="s">
        <v>40</v>
      </c>
      <c r="Q224" s="360"/>
      <c r="R224" s="360"/>
      <c r="S224" s="360"/>
      <c r="T224" s="360"/>
      <c r="U224" s="360"/>
      <c r="V224" s="361"/>
      <c r="W224" s="42" t="s">
        <v>0</v>
      </c>
      <c r="X224" s="43">
        <f>IFERROR(SUMPRODUCT(X217:X222*H217:H222),"0")</f>
        <v>0</v>
      </c>
      <c r="Y224" s="43">
        <f>IFERROR(SUMPRODUCT(Y217:Y222*H217:H222),"0")</f>
        <v>0</v>
      </c>
      <c r="Z224" s="42"/>
      <c r="AA224" s="67"/>
      <c r="AB224" s="67"/>
      <c r="AC224" s="67"/>
    </row>
    <row r="225" spans="1:68" ht="16.5" customHeight="1" x14ac:dyDescent="0.25">
      <c r="A225" s="353" t="s">
        <v>348</v>
      </c>
      <c r="B225" s="353"/>
      <c r="C225" s="353"/>
      <c r="D225" s="35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353"/>
      <c r="Y225" s="353"/>
      <c r="Z225" s="353"/>
      <c r="AA225" s="65"/>
      <c r="AB225" s="65"/>
      <c r="AC225" s="82"/>
    </row>
    <row r="226" spans="1:68" ht="14.25" customHeight="1" x14ac:dyDescent="0.25">
      <c r="A226" s="354" t="s">
        <v>81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  <c r="AA226" s="66"/>
      <c r="AB226" s="66"/>
      <c r="AC226" s="83"/>
    </row>
    <row r="227" spans="1:68" ht="27" customHeight="1" x14ac:dyDescent="0.25">
      <c r="A227" s="63" t="s">
        <v>349</v>
      </c>
      <c r="B227" s="63" t="s">
        <v>350</v>
      </c>
      <c r="C227" s="36">
        <v>4301070917</v>
      </c>
      <c r="D227" s="355">
        <v>4607111035912</v>
      </c>
      <c r="E227" s="355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7"/>
      <c r="R227" s="357"/>
      <c r="S227" s="357"/>
      <c r="T227" s="35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7" t="s">
        <v>351</v>
      </c>
      <c r="AG227" s="81"/>
      <c r="AJ227" s="87" t="s">
        <v>88</v>
      </c>
      <c r="AK227" s="87">
        <v>1</v>
      </c>
      <c r="BB227" s="25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352</v>
      </c>
      <c r="B228" s="63" t="s">
        <v>353</v>
      </c>
      <c r="C228" s="36">
        <v>4301070920</v>
      </c>
      <c r="D228" s="355">
        <v>4607111035929</v>
      </c>
      <c r="E228" s="355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4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7"/>
      <c r="R228" s="357"/>
      <c r="S228" s="357"/>
      <c r="T228" s="358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9" t="s">
        <v>351</v>
      </c>
      <c r="AG228" s="81"/>
      <c r="AJ228" s="87" t="s">
        <v>88</v>
      </c>
      <c r="AK228" s="87">
        <v>1</v>
      </c>
      <c r="BB228" s="26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354</v>
      </c>
      <c r="B229" s="63" t="s">
        <v>355</v>
      </c>
      <c r="C229" s="36">
        <v>4301070915</v>
      </c>
      <c r="D229" s="355">
        <v>4607111035882</v>
      </c>
      <c r="E229" s="355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1" t="s">
        <v>356</v>
      </c>
      <c r="AG229" s="81"/>
      <c r="AJ229" s="87" t="s">
        <v>88</v>
      </c>
      <c r="AK229" s="87">
        <v>1</v>
      </c>
      <c r="BB229" s="26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357</v>
      </c>
      <c r="B230" s="63" t="s">
        <v>358</v>
      </c>
      <c r="C230" s="36">
        <v>4301070921</v>
      </c>
      <c r="D230" s="355">
        <v>4607111035905</v>
      </c>
      <c r="E230" s="355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3" t="s">
        <v>356</v>
      </c>
      <c r="AG230" s="81"/>
      <c r="AJ230" s="87" t="s">
        <v>88</v>
      </c>
      <c r="AK230" s="87">
        <v>1</v>
      </c>
      <c r="BB230" s="26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3"/>
      <c r="P231" s="359" t="s">
        <v>40</v>
      </c>
      <c r="Q231" s="360"/>
      <c r="R231" s="360"/>
      <c r="S231" s="360"/>
      <c r="T231" s="360"/>
      <c r="U231" s="360"/>
      <c r="V231" s="361"/>
      <c r="W231" s="42" t="s">
        <v>39</v>
      </c>
      <c r="X231" s="43">
        <f>IFERROR(SUM(X227:X230),"0")</f>
        <v>0</v>
      </c>
      <c r="Y231" s="43">
        <f>IFERROR(SUM(Y227:Y230),"0")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3"/>
      <c r="P232" s="359" t="s">
        <v>40</v>
      </c>
      <c r="Q232" s="360"/>
      <c r="R232" s="360"/>
      <c r="S232" s="360"/>
      <c r="T232" s="360"/>
      <c r="U232" s="360"/>
      <c r="V232" s="361"/>
      <c r="W232" s="42" t="s">
        <v>0</v>
      </c>
      <c r="X232" s="43">
        <f>IFERROR(SUMPRODUCT(X227:X230*H227:H230),"0")</f>
        <v>0</v>
      </c>
      <c r="Y232" s="43">
        <f>IFERROR(SUMPRODUCT(Y227:Y230*H227:H230),"0")</f>
        <v>0</v>
      </c>
      <c r="Z232" s="42"/>
      <c r="AA232" s="67"/>
      <c r="AB232" s="67"/>
      <c r="AC232" s="67"/>
    </row>
    <row r="233" spans="1:68" ht="16.5" customHeight="1" x14ac:dyDescent="0.25">
      <c r="A233" s="353" t="s">
        <v>359</v>
      </c>
      <c r="B233" s="353"/>
      <c r="C233" s="353"/>
      <c r="D233" s="35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  <c r="X233" s="353"/>
      <c r="Y233" s="353"/>
      <c r="Z233" s="353"/>
      <c r="AA233" s="65"/>
      <c r="AB233" s="65"/>
      <c r="AC233" s="82"/>
    </row>
    <row r="234" spans="1:68" ht="14.25" customHeight="1" x14ac:dyDescent="0.25">
      <c r="A234" s="354" t="s">
        <v>81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4301071093</v>
      </c>
      <c r="D235" s="355">
        <v>4620207490709</v>
      </c>
      <c r="E235" s="355"/>
      <c r="F235" s="62">
        <v>0.65</v>
      </c>
      <c r="G235" s="37">
        <v>8</v>
      </c>
      <c r="H235" s="62">
        <v>5.2</v>
      </c>
      <c r="I235" s="62">
        <v>5.47</v>
      </c>
      <c r="J235" s="37">
        <v>84</v>
      </c>
      <c r="K235" s="37" t="s">
        <v>86</v>
      </c>
      <c r="L235" s="37" t="s">
        <v>87</v>
      </c>
      <c r="M235" s="38" t="s">
        <v>85</v>
      </c>
      <c r="N235" s="38"/>
      <c r="O235" s="37">
        <v>180</v>
      </c>
      <c r="P235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7"/>
      <c r="R235" s="357"/>
      <c r="S235" s="357"/>
      <c r="T235" s="35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5" t="s">
        <v>362</v>
      </c>
      <c r="AG235" s="81"/>
      <c r="AJ235" s="87" t="s">
        <v>88</v>
      </c>
      <c r="AK235" s="87">
        <v>1</v>
      </c>
      <c r="BB235" s="266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62"/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3"/>
      <c r="P236" s="359" t="s">
        <v>40</v>
      </c>
      <c r="Q236" s="360"/>
      <c r="R236" s="360"/>
      <c r="S236" s="360"/>
      <c r="T236" s="360"/>
      <c r="U236" s="360"/>
      <c r="V236" s="361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3"/>
      <c r="P237" s="359" t="s">
        <v>40</v>
      </c>
      <c r="Q237" s="360"/>
      <c r="R237" s="360"/>
      <c r="S237" s="360"/>
      <c r="T237" s="360"/>
      <c r="U237" s="360"/>
      <c r="V237" s="361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54" t="s">
        <v>146</v>
      </c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4"/>
      <c r="P238" s="354"/>
      <c r="Q238" s="354"/>
      <c r="R238" s="354"/>
      <c r="S238" s="354"/>
      <c r="T238" s="354"/>
      <c r="U238" s="354"/>
      <c r="V238" s="354"/>
      <c r="W238" s="354"/>
      <c r="X238" s="354"/>
      <c r="Y238" s="354"/>
      <c r="Z238" s="354"/>
      <c r="AA238" s="66"/>
      <c r="AB238" s="66"/>
      <c r="AC238" s="83"/>
    </row>
    <row r="239" spans="1:68" ht="27" customHeight="1" x14ac:dyDescent="0.25">
      <c r="A239" s="63" t="s">
        <v>363</v>
      </c>
      <c r="B239" s="63" t="s">
        <v>364</v>
      </c>
      <c r="C239" s="36">
        <v>4301135692</v>
      </c>
      <c r="D239" s="355">
        <v>4620207490570</v>
      </c>
      <c r="E239" s="355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95</v>
      </c>
      <c r="L239" s="37" t="s">
        <v>87</v>
      </c>
      <c r="M239" s="38" t="s">
        <v>85</v>
      </c>
      <c r="N239" s="38"/>
      <c r="O239" s="37">
        <v>180</v>
      </c>
      <c r="P239" s="40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7"/>
      <c r="R239" s="357"/>
      <c r="S239" s="357"/>
      <c r="T239" s="358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7" t="s">
        <v>365</v>
      </c>
      <c r="AG239" s="81"/>
      <c r="AJ239" s="87" t="s">
        <v>88</v>
      </c>
      <c r="AK239" s="87">
        <v>1</v>
      </c>
      <c r="BB239" s="268" t="s">
        <v>94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366</v>
      </c>
      <c r="B240" s="63" t="s">
        <v>367</v>
      </c>
      <c r="C240" s="36">
        <v>4301135691</v>
      </c>
      <c r="D240" s="355">
        <v>4620207490549</v>
      </c>
      <c r="E240" s="355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95</v>
      </c>
      <c r="L240" s="37" t="s">
        <v>87</v>
      </c>
      <c r="M240" s="38" t="s">
        <v>85</v>
      </c>
      <c r="N240" s="38"/>
      <c r="O240" s="37">
        <v>180</v>
      </c>
      <c r="P240" s="40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7"/>
      <c r="R240" s="357"/>
      <c r="S240" s="357"/>
      <c r="T240" s="358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69" t="s">
        <v>365</v>
      </c>
      <c r="AG240" s="81"/>
      <c r="AJ240" s="87" t="s">
        <v>88</v>
      </c>
      <c r="AK240" s="87">
        <v>1</v>
      </c>
      <c r="BB240" s="270" t="s">
        <v>94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368</v>
      </c>
      <c r="B241" s="63" t="s">
        <v>369</v>
      </c>
      <c r="C241" s="36">
        <v>4301135694</v>
      </c>
      <c r="D241" s="355">
        <v>4620207490501</v>
      </c>
      <c r="E241" s="35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0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7"/>
      <c r="R241" s="357"/>
      <c r="S241" s="357"/>
      <c r="T241" s="35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71" t="s">
        <v>365</v>
      </c>
      <c r="AG241" s="81"/>
      <c r="AJ241" s="87" t="s">
        <v>88</v>
      </c>
      <c r="AK241" s="87">
        <v>1</v>
      </c>
      <c r="BB241" s="272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62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3"/>
      <c r="P242" s="359" t="s">
        <v>40</v>
      </c>
      <c r="Q242" s="360"/>
      <c r="R242" s="360"/>
      <c r="S242" s="360"/>
      <c r="T242" s="360"/>
      <c r="U242" s="360"/>
      <c r="V242" s="361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3"/>
      <c r="P243" s="359" t="s">
        <v>40</v>
      </c>
      <c r="Q243" s="360"/>
      <c r="R243" s="360"/>
      <c r="S243" s="360"/>
      <c r="T243" s="360"/>
      <c r="U243" s="360"/>
      <c r="V243" s="361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353" t="s">
        <v>370</v>
      </c>
      <c r="B244" s="353"/>
      <c r="C244" s="353"/>
      <c r="D244" s="353"/>
      <c r="E244" s="353"/>
      <c r="F244" s="353"/>
      <c r="G244" s="353"/>
      <c r="H244" s="353"/>
      <c r="I244" s="353"/>
      <c r="J244" s="353"/>
      <c r="K244" s="353"/>
      <c r="L244" s="353"/>
      <c r="M244" s="353"/>
      <c r="N244" s="353"/>
      <c r="O244" s="353"/>
      <c r="P244" s="353"/>
      <c r="Q244" s="353"/>
      <c r="R244" s="353"/>
      <c r="S244" s="353"/>
      <c r="T244" s="353"/>
      <c r="U244" s="353"/>
      <c r="V244" s="353"/>
      <c r="W244" s="353"/>
      <c r="X244" s="353"/>
      <c r="Y244" s="353"/>
      <c r="Z244" s="353"/>
      <c r="AA244" s="65"/>
      <c r="AB244" s="65"/>
      <c r="AC244" s="82"/>
    </row>
    <row r="245" spans="1:68" ht="14.25" customHeight="1" x14ac:dyDescent="0.25">
      <c r="A245" s="354" t="s">
        <v>302</v>
      </c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  <c r="AA245" s="66"/>
      <c r="AB245" s="66"/>
      <c r="AC245" s="83"/>
    </row>
    <row r="246" spans="1:68" ht="27" customHeight="1" x14ac:dyDescent="0.25">
      <c r="A246" s="63" t="s">
        <v>371</v>
      </c>
      <c r="B246" s="63" t="s">
        <v>372</v>
      </c>
      <c r="C246" s="36">
        <v>4301051320</v>
      </c>
      <c r="D246" s="355">
        <v>4680115881334</v>
      </c>
      <c r="E246" s="355"/>
      <c r="F246" s="62">
        <v>0.33</v>
      </c>
      <c r="G246" s="37">
        <v>6</v>
      </c>
      <c r="H246" s="62">
        <v>1.98</v>
      </c>
      <c r="I246" s="62">
        <v>2.25</v>
      </c>
      <c r="J246" s="37">
        <v>182</v>
      </c>
      <c r="K246" s="37" t="s">
        <v>95</v>
      </c>
      <c r="L246" s="37" t="s">
        <v>87</v>
      </c>
      <c r="M246" s="38" t="s">
        <v>308</v>
      </c>
      <c r="N246" s="38"/>
      <c r="O246" s="37">
        <v>365</v>
      </c>
      <c r="P246" s="4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7"/>
      <c r="R246" s="357"/>
      <c r="S246" s="357"/>
      <c r="T246" s="35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IFERROR(IF(X246="","",X246*0.00651),"")</f>
        <v>0</v>
      </c>
      <c r="AA246" s="68" t="s">
        <v>46</v>
      </c>
      <c r="AB246" s="69" t="s">
        <v>46</v>
      </c>
      <c r="AC246" s="273" t="s">
        <v>373</v>
      </c>
      <c r="AG246" s="81"/>
      <c r="AJ246" s="87" t="s">
        <v>88</v>
      </c>
      <c r="AK246" s="87">
        <v>1</v>
      </c>
      <c r="BB246" s="274" t="s">
        <v>307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3"/>
      <c r="P247" s="359" t="s">
        <v>40</v>
      </c>
      <c r="Q247" s="360"/>
      <c r="R247" s="360"/>
      <c r="S247" s="360"/>
      <c r="T247" s="360"/>
      <c r="U247" s="360"/>
      <c r="V247" s="36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3"/>
      <c r="P248" s="359" t="s">
        <v>40</v>
      </c>
      <c r="Q248" s="360"/>
      <c r="R248" s="360"/>
      <c r="S248" s="360"/>
      <c r="T248" s="360"/>
      <c r="U248" s="360"/>
      <c r="V248" s="361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6.5" customHeight="1" x14ac:dyDescent="0.25">
      <c r="A249" s="353" t="s">
        <v>374</v>
      </c>
      <c r="B249" s="353"/>
      <c r="C249" s="353"/>
      <c r="D249" s="353"/>
      <c r="E249" s="353"/>
      <c r="F249" s="353"/>
      <c r="G249" s="353"/>
      <c r="H249" s="353"/>
      <c r="I249" s="353"/>
      <c r="J249" s="353"/>
      <c r="K249" s="353"/>
      <c r="L249" s="353"/>
      <c r="M249" s="353"/>
      <c r="N249" s="353"/>
      <c r="O249" s="353"/>
      <c r="P249" s="353"/>
      <c r="Q249" s="353"/>
      <c r="R249" s="353"/>
      <c r="S249" s="353"/>
      <c r="T249" s="353"/>
      <c r="U249" s="353"/>
      <c r="V249" s="353"/>
      <c r="W249" s="353"/>
      <c r="X249" s="353"/>
      <c r="Y249" s="353"/>
      <c r="Z249" s="353"/>
      <c r="AA249" s="65"/>
      <c r="AB249" s="65"/>
      <c r="AC249" s="82"/>
    </row>
    <row r="250" spans="1:68" ht="14.25" customHeight="1" x14ac:dyDescent="0.25">
      <c r="A250" s="354" t="s">
        <v>81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66"/>
      <c r="AB250" s="66"/>
      <c r="AC250" s="83"/>
    </row>
    <row r="251" spans="1:68" ht="16.5" customHeight="1" x14ac:dyDescent="0.25">
      <c r="A251" s="63" t="s">
        <v>375</v>
      </c>
      <c r="B251" s="63" t="s">
        <v>376</v>
      </c>
      <c r="C251" s="36">
        <v>4301071063</v>
      </c>
      <c r="D251" s="355">
        <v>4607111039019</v>
      </c>
      <c r="E251" s="355"/>
      <c r="F251" s="62">
        <v>0.43</v>
      </c>
      <c r="G251" s="37">
        <v>16</v>
      </c>
      <c r="H251" s="62">
        <v>6.88</v>
      </c>
      <c r="I251" s="62">
        <v>7.2060000000000004</v>
      </c>
      <c r="J251" s="37">
        <v>84</v>
      </c>
      <c r="K251" s="37" t="s">
        <v>86</v>
      </c>
      <c r="L251" s="37" t="s">
        <v>87</v>
      </c>
      <c r="M251" s="38" t="s">
        <v>85</v>
      </c>
      <c r="N251" s="38"/>
      <c r="O251" s="37">
        <v>180</v>
      </c>
      <c r="P251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7"/>
      <c r="R251" s="357"/>
      <c r="S251" s="357"/>
      <c r="T251" s="35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5" t="s">
        <v>377</v>
      </c>
      <c r="AG251" s="81"/>
      <c r="AJ251" s="87" t="s">
        <v>88</v>
      </c>
      <c r="AK251" s="87">
        <v>1</v>
      </c>
      <c r="BB251" s="276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16.5" customHeight="1" x14ac:dyDescent="0.25">
      <c r="A252" s="63" t="s">
        <v>378</v>
      </c>
      <c r="B252" s="63" t="s">
        <v>379</v>
      </c>
      <c r="C252" s="36">
        <v>4301071000</v>
      </c>
      <c r="D252" s="355">
        <v>4607111038708</v>
      </c>
      <c r="E252" s="355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86</v>
      </c>
      <c r="L252" s="37" t="s">
        <v>87</v>
      </c>
      <c r="M252" s="38" t="s">
        <v>85</v>
      </c>
      <c r="N252" s="38"/>
      <c r="O252" s="37">
        <v>180</v>
      </c>
      <c r="P252" s="4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7"/>
      <c r="R252" s="357"/>
      <c r="S252" s="357"/>
      <c r="T252" s="35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7" t="s">
        <v>377</v>
      </c>
      <c r="AG252" s="81"/>
      <c r="AJ252" s="87" t="s">
        <v>88</v>
      </c>
      <c r="AK252" s="87">
        <v>1</v>
      </c>
      <c r="BB252" s="27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62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2"/>
      <c r="N253" s="362"/>
      <c r="O253" s="363"/>
      <c r="P253" s="359" t="s">
        <v>40</v>
      </c>
      <c r="Q253" s="360"/>
      <c r="R253" s="360"/>
      <c r="S253" s="360"/>
      <c r="T253" s="360"/>
      <c r="U253" s="360"/>
      <c r="V253" s="361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3"/>
      <c r="P254" s="359" t="s">
        <v>40</v>
      </c>
      <c r="Q254" s="360"/>
      <c r="R254" s="360"/>
      <c r="S254" s="360"/>
      <c r="T254" s="360"/>
      <c r="U254" s="360"/>
      <c r="V254" s="361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27.75" customHeight="1" x14ac:dyDescent="0.2">
      <c r="A255" s="398" t="s">
        <v>380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54"/>
      <c r="AB255" s="54"/>
      <c r="AC255" s="54"/>
    </row>
    <row r="256" spans="1:68" ht="16.5" customHeight="1" x14ac:dyDescent="0.25">
      <c r="A256" s="353" t="s">
        <v>381</v>
      </c>
      <c r="B256" s="353"/>
      <c r="C256" s="353"/>
      <c r="D256" s="353"/>
      <c r="E256" s="353"/>
      <c r="F256" s="353"/>
      <c r="G256" s="353"/>
      <c r="H256" s="353"/>
      <c r="I256" s="353"/>
      <c r="J256" s="353"/>
      <c r="K256" s="353"/>
      <c r="L256" s="353"/>
      <c r="M256" s="353"/>
      <c r="N256" s="353"/>
      <c r="O256" s="353"/>
      <c r="P256" s="353"/>
      <c r="Q256" s="353"/>
      <c r="R256" s="353"/>
      <c r="S256" s="353"/>
      <c r="T256" s="353"/>
      <c r="U256" s="353"/>
      <c r="V256" s="353"/>
      <c r="W256" s="353"/>
      <c r="X256" s="353"/>
      <c r="Y256" s="353"/>
      <c r="Z256" s="353"/>
      <c r="AA256" s="65"/>
      <c r="AB256" s="65"/>
      <c r="AC256" s="82"/>
    </row>
    <row r="257" spans="1:68" ht="14.25" customHeight="1" x14ac:dyDescent="0.25">
      <c r="A257" s="354" t="s">
        <v>81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66"/>
      <c r="AB257" s="66"/>
      <c r="AC257" s="83"/>
    </row>
    <row r="258" spans="1:68" ht="27" customHeight="1" x14ac:dyDescent="0.25">
      <c r="A258" s="63" t="s">
        <v>382</v>
      </c>
      <c r="B258" s="63" t="s">
        <v>383</v>
      </c>
      <c r="C258" s="36">
        <v>4301071036</v>
      </c>
      <c r="D258" s="355">
        <v>4607111036162</v>
      </c>
      <c r="E258" s="355"/>
      <c r="F258" s="62">
        <v>0.8</v>
      </c>
      <c r="G258" s="37">
        <v>8</v>
      </c>
      <c r="H258" s="62">
        <v>6.4</v>
      </c>
      <c r="I258" s="62">
        <v>6.6811999999999996</v>
      </c>
      <c r="J258" s="37">
        <v>84</v>
      </c>
      <c r="K258" s="37" t="s">
        <v>86</v>
      </c>
      <c r="L258" s="37" t="s">
        <v>87</v>
      </c>
      <c r="M258" s="38" t="s">
        <v>85</v>
      </c>
      <c r="N258" s="38"/>
      <c r="O258" s="37">
        <v>90</v>
      </c>
      <c r="P258" s="4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7"/>
      <c r="R258" s="357"/>
      <c r="S258" s="357"/>
      <c r="T258" s="35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9" t="s">
        <v>384</v>
      </c>
      <c r="AG258" s="81"/>
      <c r="AJ258" s="87" t="s">
        <v>88</v>
      </c>
      <c r="AK258" s="87">
        <v>1</v>
      </c>
      <c r="BB258" s="28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62"/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3"/>
      <c r="P259" s="359" t="s">
        <v>40</v>
      </c>
      <c r="Q259" s="360"/>
      <c r="R259" s="360"/>
      <c r="S259" s="360"/>
      <c r="T259" s="360"/>
      <c r="U259" s="360"/>
      <c r="V259" s="361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3"/>
      <c r="P260" s="359" t="s">
        <v>40</v>
      </c>
      <c r="Q260" s="360"/>
      <c r="R260" s="360"/>
      <c r="S260" s="360"/>
      <c r="T260" s="360"/>
      <c r="U260" s="360"/>
      <c r="V260" s="361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398" t="s">
        <v>385</v>
      </c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  <c r="V261" s="398"/>
      <c r="W261" s="398"/>
      <c r="X261" s="398"/>
      <c r="Y261" s="398"/>
      <c r="Z261" s="398"/>
      <c r="AA261" s="54"/>
      <c r="AB261" s="54"/>
      <c r="AC261" s="54"/>
    </row>
    <row r="262" spans="1:68" ht="16.5" customHeight="1" x14ac:dyDescent="0.25">
      <c r="A262" s="353" t="s">
        <v>386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353"/>
      <c r="Y262" s="353"/>
      <c r="Z262" s="353"/>
      <c r="AA262" s="65"/>
      <c r="AB262" s="65"/>
      <c r="AC262" s="82"/>
    </row>
    <row r="263" spans="1:68" ht="14.25" customHeight="1" x14ac:dyDescent="0.25">
      <c r="A263" s="354" t="s">
        <v>81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  <c r="AA263" s="66"/>
      <c r="AB263" s="66"/>
      <c r="AC263" s="83"/>
    </row>
    <row r="264" spans="1:68" ht="27" customHeight="1" x14ac:dyDescent="0.25">
      <c r="A264" s="63" t="s">
        <v>387</v>
      </c>
      <c r="B264" s="63" t="s">
        <v>388</v>
      </c>
      <c r="C264" s="36">
        <v>4301071029</v>
      </c>
      <c r="D264" s="355">
        <v>4607111035899</v>
      </c>
      <c r="E264" s="355"/>
      <c r="F264" s="62">
        <v>1</v>
      </c>
      <c r="G264" s="37">
        <v>5</v>
      </c>
      <c r="H264" s="62">
        <v>5</v>
      </c>
      <c r="I264" s="62">
        <v>5.2619999999999996</v>
      </c>
      <c r="J264" s="37">
        <v>84</v>
      </c>
      <c r="K264" s="37" t="s">
        <v>86</v>
      </c>
      <c r="L264" s="37" t="s">
        <v>87</v>
      </c>
      <c r="M264" s="38" t="s">
        <v>85</v>
      </c>
      <c r="N264" s="38"/>
      <c r="O264" s="37">
        <v>180</v>
      </c>
      <c r="P264" s="4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7"/>
      <c r="R264" s="357"/>
      <c r="S264" s="357"/>
      <c r="T264" s="35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81" t="s">
        <v>279</v>
      </c>
      <c r="AG264" s="81"/>
      <c r="AJ264" s="87" t="s">
        <v>88</v>
      </c>
      <c r="AK264" s="87">
        <v>1</v>
      </c>
      <c r="BB264" s="282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389</v>
      </c>
      <c r="B265" s="63" t="s">
        <v>390</v>
      </c>
      <c r="C265" s="36">
        <v>4301070991</v>
      </c>
      <c r="D265" s="355">
        <v>4607111038180</v>
      </c>
      <c r="E265" s="355"/>
      <c r="F265" s="62">
        <v>0.4</v>
      </c>
      <c r="G265" s="37">
        <v>16</v>
      </c>
      <c r="H265" s="62">
        <v>6.4</v>
      </c>
      <c r="I265" s="62">
        <v>6.71</v>
      </c>
      <c r="J265" s="37">
        <v>84</v>
      </c>
      <c r="K265" s="37" t="s">
        <v>86</v>
      </c>
      <c r="L265" s="37" t="s">
        <v>87</v>
      </c>
      <c r="M265" s="38" t="s">
        <v>85</v>
      </c>
      <c r="N265" s="38"/>
      <c r="O265" s="37">
        <v>180</v>
      </c>
      <c r="P265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7"/>
      <c r="R265" s="357"/>
      <c r="S265" s="357"/>
      <c r="T265" s="35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3" t="s">
        <v>391</v>
      </c>
      <c r="AG265" s="81"/>
      <c r="AJ265" s="87" t="s">
        <v>88</v>
      </c>
      <c r="AK265" s="87">
        <v>1</v>
      </c>
      <c r="BB265" s="284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3"/>
      <c r="P266" s="359" t="s">
        <v>40</v>
      </c>
      <c r="Q266" s="360"/>
      <c r="R266" s="360"/>
      <c r="S266" s="360"/>
      <c r="T266" s="360"/>
      <c r="U266" s="360"/>
      <c r="V266" s="361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3"/>
      <c r="P267" s="359" t="s">
        <v>40</v>
      </c>
      <c r="Q267" s="360"/>
      <c r="R267" s="360"/>
      <c r="S267" s="360"/>
      <c r="T267" s="360"/>
      <c r="U267" s="360"/>
      <c r="V267" s="361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27.75" customHeight="1" x14ac:dyDescent="0.2">
      <c r="A268" s="398" t="s">
        <v>392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54"/>
      <c r="AB268" s="54"/>
      <c r="AC268" s="54"/>
    </row>
    <row r="269" spans="1:68" ht="16.5" customHeight="1" x14ac:dyDescent="0.25">
      <c r="A269" s="353" t="s">
        <v>393</v>
      </c>
      <c r="B269" s="353"/>
      <c r="C269" s="353"/>
      <c r="D269" s="353"/>
      <c r="E269" s="353"/>
      <c r="F269" s="353"/>
      <c r="G269" s="353"/>
      <c r="H269" s="353"/>
      <c r="I269" s="353"/>
      <c r="J269" s="353"/>
      <c r="K269" s="353"/>
      <c r="L269" s="353"/>
      <c r="M269" s="353"/>
      <c r="N269" s="353"/>
      <c r="O269" s="353"/>
      <c r="P269" s="353"/>
      <c r="Q269" s="353"/>
      <c r="R269" s="353"/>
      <c r="S269" s="353"/>
      <c r="T269" s="353"/>
      <c r="U269" s="353"/>
      <c r="V269" s="353"/>
      <c r="W269" s="353"/>
      <c r="X269" s="353"/>
      <c r="Y269" s="353"/>
      <c r="Z269" s="353"/>
      <c r="AA269" s="65"/>
      <c r="AB269" s="65"/>
      <c r="AC269" s="82"/>
    </row>
    <row r="270" spans="1:68" ht="14.25" customHeight="1" x14ac:dyDescent="0.25">
      <c r="A270" s="354" t="s">
        <v>394</v>
      </c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  <c r="Z270" s="354"/>
      <c r="AA270" s="66"/>
      <c r="AB270" s="66"/>
      <c r="AC270" s="83"/>
    </row>
    <row r="271" spans="1:68" ht="27" customHeight="1" x14ac:dyDescent="0.25">
      <c r="A271" s="63" t="s">
        <v>395</v>
      </c>
      <c r="B271" s="63" t="s">
        <v>396</v>
      </c>
      <c r="C271" s="36">
        <v>4301133004</v>
      </c>
      <c r="D271" s="355">
        <v>4607111039774</v>
      </c>
      <c r="E271" s="355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95</v>
      </c>
      <c r="L271" s="37" t="s">
        <v>87</v>
      </c>
      <c r="M271" s="38" t="s">
        <v>85</v>
      </c>
      <c r="N271" s="38"/>
      <c r="O271" s="37">
        <v>180</v>
      </c>
      <c r="P271" s="39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7"/>
      <c r="R271" s="357"/>
      <c r="S271" s="357"/>
      <c r="T271" s="358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85" t="s">
        <v>397</v>
      </c>
      <c r="AG271" s="81"/>
      <c r="AJ271" s="87" t="s">
        <v>88</v>
      </c>
      <c r="AK271" s="87">
        <v>1</v>
      </c>
      <c r="BB271" s="286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2"/>
      <c r="N272" s="362"/>
      <c r="O272" s="363"/>
      <c r="P272" s="359" t="s">
        <v>40</v>
      </c>
      <c r="Q272" s="360"/>
      <c r="R272" s="360"/>
      <c r="S272" s="360"/>
      <c r="T272" s="360"/>
      <c r="U272" s="360"/>
      <c r="V272" s="361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2"/>
      <c r="N273" s="362"/>
      <c r="O273" s="363"/>
      <c r="P273" s="359" t="s">
        <v>40</v>
      </c>
      <c r="Q273" s="360"/>
      <c r="R273" s="360"/>
      <c r="S273" s="360"/>
      <c r="T273" s="360"/>
      <c r="U273" s="360"/>
      <c r="V273" s="361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354" t="s">
        <v>146</v>
      </c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354"/>
      <c r="Y274" s="354"/>
      <c r="Z274" s="354"/>
      <c r="AA274" s="66"/>
      <c r="AB274" s="66"/>
      <c r="AC274" s="83"/>
    </row>
    <row r="275" spans="1:68" ht="37.5" customHeight="1" x14ac:dyDescent="0.25">
      <c r="A275" s="63" t="s">
        <v>398</v>
      </c>
      <c r="B275" s="63" t="s">
        <v>399</v>
      </c>
      <c r="C275" s="36">
        <v>4301135400</v>
      </c>
      <c r="D275" s="355">
        <v>4607111039361</v>
      </c>
      <c r="E275" s="355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3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7"/>
      <c r="R275" s="357"/>
      <c r="S275" s="357"/>
      <c r="T275" s="35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7" t="s">
        <v>397</v>
      </c>
      <c r="AG275" s="81"/>
      <c r="AJ275" s="87" t="s">
        <v>88</v>
      </c>
      <c r="AK275" s="87">
        <v>1</v>
      </c>
      <c r="BB275" s="288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62"/>
      <c r="B276" s="362"/>
      <c r="C276" s="362"/>
      <c r="D276" s="362"/>
      <c r="E276" s="362"/>
      <c r="F276" s="362"/>
      <c r="G276" s="362"/>
      <c r="H276" s="362"/>
      <c r="I276" s="362"/>
      <c r="J276" s="362"/>
      <c r="K276" s="362"/>
      <c r="L276" s="362"/>
      <c r="M276" s="362"/>
      <c r="N276" s="362"/>
      <c r="O276" s="363"/>
      <c r="P276" s="359" t="s">
        <v>40</v>
      </c>
      <c r="Q276" s="360"/>
      <c r="R276" s="360"/>
      <c r="S276" s="360"/>
      <c r="T276" s="360"/>
      <c r="U276" s="360"/>
      <c r="V276" s="361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362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62"/>
      <c r="N277" s="362"/>
      <c r="O277" s="363"/>
      <c r="P277" s="359" t="s">
        <v>40</v>
      </c>
      <c r="Q277" s="360"/>
      <c r="R277" s="360"/>
      <c r="S277" s="360"/>
      <c r="T277" s="360"/>
      <c r="U277" s="360"/>
      <c r="V277" s="361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398" t="s">
        <v>264</v>
      </c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  <c r="X278" s="398"/>
      <c r="Y278" s="398"/>
      <c r="Z278" s="398"/>
      <c r="AA278" s="54"/>
      <c r="AB278" s="54"/>
      <c r="AC278" s="54"/>
    </row>
    <row r="279" spans="1:68" ht="16.5" customHeight="1" x14ac:dyDescent="0.25">
      <c r="A279" s="353" t="s">
        <v>264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53"/>
      <c r="Z279" s="353"/>
      <c r="AA279" s="65"/>
      <c r="AB279" s="65"/>
      <c r="AC279" s="82"/>
    </row>
    <row r="280" spans="1:68" ht="14.25" customHeight="1" x14ac:dyDescent="0.25">
      <c r="A280" s="354" t="s">
        <v>81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  <c r="Z280" s="354"/>
      <c r="AA280" s="66"/>
      <c r="AB280" s="66"/>
      <c r="AC280" s="83"/>
    </row>
    <row r="281" spans="1:68" ht="27" customHeight="1" x14ac:dyDescent="0.25">
      <c r="A281" s="63" t="s">
        <v>400</v>
      </c>
      <c r="B281" s="63" t="s">
        <v>401</v>
      </c>
      <c r="C281" s="36">
        <v>4301071014</v>
      </c>
      <c r="D281" s="355">
        <v>4640242181264</v>
      </c>
      <c r="E281" s="355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394" t="s">
        <v>402</v>
      </c>
      <c r="Q281" s="357"/>
      <c r="R281" s="357"/>
      <c r="S281" s="357"/>
      <c r="T281" s="358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9" t="s">
        <v>403</v>
      </c>
      <c r="AG281" s="81"/>
      <c r="AJ281" s="87" t="s">
        <v>88</v>
      </c>
      <c r="AK281" s="87">
        <v>1</v>
      </c>
      <c r="BB281" s="290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404</v>
      </c>
      <c r="B282" s="63" t="s">
        <v>405</v>
      </c>
      <c r="C282" s="36">
        <v>4301071021</v>
      </c>
      <c r="D282" s="355">
        <v>4640242181325</v>
      </c>
      <c r="E282" s="355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395" t="s">
        <v>406</v>
      </c>
      <c r="Q282" s="357"/>
      <c r="R282" s="357"/>
      <c r="S282" s="357"/>
      <c r="T282" s="358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91" t="s">
        <v>403</v>
      </c>
      <c r="AG282" s="81"/>
      <c r="AJ282" s="87" t="s">
        <v>88</v>
      </c>
      <c r="AK282" s="87">
        <v>1</v>
      </c>
      <c r="BB282" s="292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4301070993</v>
      </c>
      <c r="D283" s="355">
        <v>4640242180670</v>
      </c>
      <c r="E283" s="355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86</v>
      </c>
      <c r="L283" s="37" t="s">
        <v>87</v>
      </c>
      <c r="M283" s="38" t="s">
        <v>85</v>
      </c>
      <c r="N283" s="38"/>
      <c r="O283" s="37">
        <v>180</v>
      </c>
      <c r="P283" s="396" t="s">
        <v>409</v>
      </c>
      <c r="Q283" s="357"/>
      <c r="R283" s="357"/>
      <c r="S283" s="357"/>
      <c r="T283" s="358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3" t="s">
        <v>410</v>
      </c>
      <c r="AG283" s="81"/>
      <c r="AJ283" s="87" t="s">
        <v>88</v>
      </c>
      <c r="AK283" s="87">
        <v>1</v>
      </c>
      <c r="BB283" s="294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2"/>
      <c r="N284" s="362"/>
      <c r="O284" s="363"/>
      <c r="P284" s="359" t="s">
        <v>40</v>
      </c>
      <c r="Q284" s="360"/>
      <c r="R284" s="360"/>
      <c r="S284" s="360"/>
      <c r="T284" s="360"/>
      <c r="U284" s="360"/>
      <c r="V284" s="361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3"/>
      <c r="P285" s="359" t="s">
        <v>40</v>
      </c>
      <c r="Q285" s="360"/>
      <c r="R285" s="360"/>
      <c r="S285" s="360"/>
      <c r="T285" s="360"/>
      <c r="U285" s="360"/>
      <c r="V285" s="361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354" t="s">
        <v>168</v>
      </c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4"/>
      <c r="P286" s="354"/>
      <c r="Q286" s="354"/>
      <c r="R286" s="354"/>
      <c r="S286" s="354"/>
      <c r="T286" s="354"/>
      <c r="U286" s="354"/>
      <c r="V286" s="354"/>
      <c r="W286" s="354"/>
      <c r="X286" s="354"/>
      <c r="Y286" s="354"/>
      <c r="Z286" s="354"/>
      <c r="AA286" s="66"/>
      <c r="AB286" s="66"/>
      <c r="AC286" s="83"/>
    </row>
    <row r="287" spans="1:68" ht="27" customHeight="1" x14ac:dyDescent="0.25">
      <c r="A287" s="63" t="s">
        <v>411</v>
      </c>
      <c r="B287" s="63" t="s">
        <v>412</v>
      </c>
      <c r="C287" s="36">
        <v>4301131019</v>
      </c>
      <c r="D287" s="355">
        <v>4640242180427</v>
      </c>
      <c r="E287" s="355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158</v>
      </c>
      <c r="L287" s="37" t="s">
        <v>87</v>
      </c>
      <c r="M287" s="38" t="s">
        <v>85</v>
      </c>
      <c r="N287" s="38"/>
      <c r="O287" s="37">
        <v>180</v>
      </c>
      <c r="P287" s="39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7"/>
      <c r="R287" s="357"/>
      <c r="S287" s="357"/>
      <c r="T287" s="35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5" t="s">
        <v>413</v>
      </c>
      <c r="AG287" s="81"/>
      <c r="AJ287" s="87" t="s">
        <v>88</v>
      </c>
      <c r="AK287" s="87">
        <v>1</v>
      </c>
      <c r="BB287" s="296" t="s">
        <v>94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363"/>
      <c r="P288" s="359" t="s">
        <v>40</v>
      </c>
      <c r="Q288" s="360"/>
      <c r="R288" s="360"/>
      <c r="S288" s="360"/>
      <c r="T288" s="360"/>
      <c r="U288" s="360"/>
      <c r="V288" s="361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3"/>
      <c r="P289" s="359" t="s">
        <v>40</v>
      </c>
      <c r="Q289" s="360"/>
      <c r="R289" s="360"/>
      <c r="S289" s="360"/>
      <c r="T289" s="360"/>
      <c r="U289" s="360"/>
      <c r="V289" s="361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354" t="s">
        <v>90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54"/>
      <c r="Z290" s="354"/>
      <c r="AA290" s="66"/>
      <c r="AB290" s="66"/>
      <c r="AC290" s="83"/>
    </row>
    <row r="291" spans="1:68" ht="27" customHeight="1" x14ac:dyDescent="0.25">
      <c r="A291" s="63" t="s">
        <v>414</v>
      </c>
      <c r="B291" s="63" t="s">
        <v>415</v>
      </c>
      <c r="C291" s="36">
        <v>4301132080</v>
      </c>
      <c r="D291" s="355">
        <v>4640242180397</v>
      </c>
      <c r="E291" s="355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7"/>
      <c r="R291" s="357"/>
      <c r="S291" s="357"/>
      <c r="T291" s="35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7" t="s">
        <v>416</v>
      </c>
      <c r="AG291" s="81"/>
      <c r="AJ291" s="87" t="s">
        <v>88</v>
      </c>
      <c r="AK291" s="87">
        <v>1</v>
      </c>
      <c r="BB291" s="298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417</v>
      </c>
      <c r="B292" s="63" t="s">
        <v>418</v>
      </c>
      <c r="C292" s="36">
        <v>4301132104</v>
      </c>
      <c r="D292" s="355">
        <v>4640242181219</v>
      </c>
      <c r="E292" s="355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158</v>
      </c>
      <c r="L292" s="37" t="s">
        <v>87</v>
      </c>
      <c r="M292" s="38" t="s">
        <v>85</v>
      </c>
      <c r="N292" s="38"/>
      <c r="O292" s="37">
        <v>180</v>
      </c>
      <c r="P292" s="389" t="s">
        <v>419</v>
      </c>
      <c r="Q292" s="357"/>
      <c r="R292" s="357"/>
      <c r="S292" s="357"/>
      <c r="T292" s="35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9" t="s">
        <v>416</v>
      </c>
      <c r="AG292" s="81"/>
      <c r="AJ292" s="87" t="s">
        <v>88</v>
      </c>
      <c r="AK292" s="87">
        <v>1</v>
      </c>
      <c r="BB292" s="300" t="s">
        <v>94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362"/>
      <c r="B293" s="362"/>
      <c r="C293" s="362"/>
      <c r="D293" s="362"/>
      <c r="E293" s="362"/>
      <c r="F293" s="362"/>
      <c r="G293" s="362"/>
      <c r="H293" s="362"/>
      <c r="I293" s="362"/>
      <c r="J293" s="362"/>
      <c r="K293" s="362"/>
      <c r="L293" s="362"/>
      <c r="M293" s="362"/>
      <c r="N293" s="362"/>
      <c r="O293" s="363"/>
      <c r="P293" s="359" t="s">
        <v>40</v>
      </c>
      <c r="Q293" s="360"/>
      <c r="R293" s="360"/>
      <c r="S293" s="360"/>
      <c r="T293" s="360"/>
      <c r="U293" s="360"/>
      <c r="V293" s="361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362"/>
      <c r="B294" s="362"/>
      <c r="C294" s="362"/>
      <c r="D294" s="362"/>
      <c r="E294" s="362"/>
      <c r="F294" s="362"/>
      <c r="G294" s="362"/>
      <c r="H294" s="362"/>
      <c r="I294" s="362"/>
      <c r="J294" s="362"/>
      <c r="K294" s="362"/>
      <c r="L294" s="362"/>
      <c r="M294" s="362"/>
      <c r="N294" s="362"/>
      <c r="O294" s="363"/>
      <c r="P294" s="359" t="s">
        <v>40</v>
      </c>
      <c r="Q294" s="360"/>
      <c r="R294" s="360"/>
      <c r="S294" s="360"/>
      <c r="T294" s="360"/>
      <c r="U294" s="360"/>
      <c r="V294" s="361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354" t="s">
        <v>140</v>
      </c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4"/>
      <c r="P295" s="354"/>
      <c r="Q295" s="354"/>
      <c r="R295" s="354"/>
      <c r="S295" s="354"/>
      <c r="T295" s="354"/>
      <c r="U295" s="354"/>
      <c r="V295" s="354"/>
      <c r="W295" s="354"/>
      <c r="X295" s="354"/>
      <c r="Y295" s="354"/>
      <c r="Z295" s="354"/>
      <c r="AA295" s="66"/>
      <c r="AB295" s="66"/>
      <c r="AC295" s="83"/>
    </row>
    <row r="296" spans="1:68" ht="27" customHeight="1" x14ac:dyDescent="0.25">
      <c r="A296" s="63" t="s">
        <v>420</v>
      </c>
      <c r="B296" s="63" t="s">
        <v>421</v>
      </c>
      <c r="C296" s="36">
        <v>4301136028</v>
      </c>
      <c r="D296" s="355">
        <v>4640242180304</v>
      </c>
      <c r="E296" s="355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95</v>
      </c>
      <c r="L296" s="37" t="s">
        <v>87</v>
      </c>
      <c r="M296" s="38" t="s">
        <v>85</v>
      </c>
      <c r="N296" s="38"/>
      <c r="O296" s="37">
        <v>180</v>
      </c>
      <c r="P296" s="390" t="s">
        <v>422</v>
      </c>
      <c r="Q296" s="357"/>
      <c r="R296" s="357"/>
      <c r="S296" s="357"/>
      <c r="T296" s="358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301" t="s">
        <v>423</v>
      </c>
      <c r="AG296" s="81"/>
      <c r="AJ296" s="87" t="s">
        <v>88</v>
      </c>
      <c r="AK296" s="87">
        <v>1</v>
      </c>
      <c r="BB296" s="302" t="s">
        <v>94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424</v>
      </c>
      <c r="B297" s="63" t="s">
        <v>425</v>
      </c>
      <c r="C297" s="36">
        <v>4301136026</v>
      </c>
      <c r="D297" s="355">
        <v>4640242180236</v>
      </c>
      <c r="E297" s="355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86</v>
      </c>
      <c r="L297" s="37" t="s">
        <v>87</v>
      </c>
      <c r="M297" s="38" t="s">
        <v>85</v>
      </c>
      <c r="N297" s="38"/>
      <c r="O297" s="37">
        <v>180</v>
      </c>
      <c r="P297" s="39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7"/>
      <c r="R297" s="357"/>
      <c r="S297" s="357"/>
      <c r="T297" s="358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03" t="s">
        <v>423</v>
      </c>
      <c r="AG297" s="81"/>
      <c r="AJ297" s="87" t="s">
        <v>88</v>
      </c>
      <c r="AK297" s="87">
        <v>1</v>
      </c>
      <c r="BB297" s="304" t="s">
        <v>94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426</v>
      </c>
      <c r="B298" s="63" t="s">
        <v>427</v>
      </c>
      <c r="C298" s="36">
        <v>4301136029</v>
      </c>
      <c r="D298" s="355">
        <v>4640242180410</v>
      </c>
      <c r="E298" s="355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95</v>
      </c>
      <c r="L298" s="37" t="s">
        <v>87</v>
      </c>
      <c r="M298" s="38" t="s">
        <v>85</v>
      </c>
      <c r="N298" s="38"/>
      <c r="O298" s="37">
        <v>180</v>
      </c>
      <c r="P298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7"/>
      <c r="R298" s="357"/>
      <c r="S298" s="357"/>
      <c r="T298" s="358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305" t="s">
        <v>423</v>
      </c>
      <c r="AG298" s="81"/>
      <c r="AJ298" s="87" t="s">
        <v>88</v>
      </c>
      <c r="AK298" s="87">
        <v>1</v>
      </c>
      <c r="BB298" s="306" t="s">
        <v>94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362"/>
      <c r="B299" s="362"/>
      <c r="C299" s="362"/>
      <c r="D299" s="362"/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3"/>
      <c r="P299" s="359" t="s">
        <v>40</v>
      </c>
      <c r="Q299" s="360"/>
      <c r="R299" s="360"/>
      <c r="S299" s="360"/>
      <c r="T299" s="360"/>
      <c r="U299" s="360"/>
      <c r="V299" s="361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62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62"/>
      <c r="N300" s="362"/>
      <c r="O300" s="363"/>
      <c r="P300" s="359" t="s">
        <v>40</v>
      </c>
      <c r="Q300" s="360"/>
      <c r="R300" s="360"/>
      <c r="S300" s="360"/>
      <c r="T300" s="360"/>
      <c r="U300" s="360"/>
      <c r="V300" s="361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354" t="s">
        <v>146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54"/>
      <c r="Z301" s="354"/>
      <c r="AA301" s="66"/>
      <c r="AB301" s="66"/>
      <c r="AC301" s="83"/>
    </row>
    <row r="302" spans="1:68" ht="37.5" customHeight="1" x14ac:dyDescent="0.25">
      <c r="A302" s="63" t="s">
        <v>428</v>
      </c>
      <c r="B302" s="63" t="s">
        <v>429</v>
      </c>
      <c r="C302" s="36">
        <v>4301135504</v>
      </c>
      <c r="D302" s="355">
        <v>4640242181554</v>
      </c>
      <c r="E302" s="355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387" t="s">
        <v>430</v>
      </c>
      <c r="Q302" s="357"/>
      <c r="R302" s="357"/>
      <c r="S302" s="357"/>
      <c r="T302" s="35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1" si="23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7" t="s">
        <v>431</v>
      </c>
      <c r="AG302" s="81"/>
      <c r="AJ302" s="87" t="s">
        <v>88</v>
      </c>
      <c r="AK302" s="87">
        <v>1</v>
      </c>
      <c r="BB302" s="308" t="s">
        <v>94</v>
      </c>
      <c r="BM302" s="81">
        <f t="shared" ref="BM302:BM321" si="24">IFERROR(X302*I302,"0")</f>
        <v>0</v>
      </c>
      <c r="BN302" s="81">
        <f t="shared" ref="BN302:BN321" si="25">IFERROR(Y302*I302,"0")</f>
        <v>0</v>
      </c>
      <c r="BO302" s="81">
        <f t="shared" ref="BO302:BO321" si="26">IFERROR(X302/J302,"0")</f>
        <v>0</v>
      </c>
      <c r="BP302" s="81">
        <f t="shared" ref="BP302:BP321" si="27">IFERROR(Y302/J302,"0")</f>
        <v>0</v>
      </c>
    </row>
    <row r="303" spans="1:68" ht="27" customHeight="1" x14ac:dyDescent="0.25">
      <c r="A303" s="63" t="s">
        <v>432</v>
      </c>
      <c r="B303" s="63" t="s">
        <v>433</v>
      </c>
      <c r="C303" s="36">
        <v>4301135394</v>
      </c>
      <c r="D303" s="355">
        <v>4640242181561</v>
      </c>
      <c r="E303" s="35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388" t="s">
        <v>434</v>
      </c>
      <c r="Q303" s="357"/>
      <c r="R303" s="357"/>
      <c r="S303" s="357"/>
      <c r="T303" s="35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3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435</v>
      </c>
      <c r="AG303" s="81"/>
      <c r="AJ303" s="87" t="s">
        <v>88</v>
      </c>
      <c r="AK303" s="87">
        <v>1</v>
      </c>
      <c r="BB303" s="310" t="s">
        <v>94</v>
      </c>
      <c r="BM303" s="81">
        <f t="shared" si="24"/>
        <v>0</v>
      </c>
      <c r="BN303" s="81">
        <f t="shared" si="25"/>
        <v>0</v>
      </c>
      <c r="BO303" s="81">
        <f t="shared" si="26"/>
        <v>0</v>
      </c>
      <c r="BP303" s="81">
        <f t="shared" si="27"/>
        <v>0</v>
      </c>
    </row>
    <row r="304" spans="1:68" ht="27" customHeight="1" x14ac:dyDescent="0.25">
      <c r="A304" s="63" t="s">
        <v>436</v>
      </c>
      <c r="B304" s="63" t="s">
        <v>437</v>
      </c>
      <c r="C304" s="36">
        <v>4301135374</v>
      </c>
      <c r="D304" s="355">
        <v>4640242181424</v>
      </c>
      <c r="E304" s="355"/>
      <c r="F304" s="62">
        <v>5.5</v>
      </c>
      <c r="G304" s="37">
        <v>1</v>
      </c>
      <c r="H304" s="62">
        <v>5.5</v>
      </c>
      <c r="I304" s="62">
        <v>5.7350000000000003</v>
      </c>
      <c r="J304" s="37">
        <v>84</v>
      </c>
      <c r="K304" s="37" t="s">
        <v>86</v>
      </c>
      <c r="L304" s="37" t="s">
        <v>87</v>
      </c>
      <c r="M304" s="38" t="s">
        <v>85</v>
      </c>
      <c r="N304" s="38"/>
      <c r="O304" s="37">
        <v>180</v>
      </c>
      <c r="P304" s="38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7"/>
      <c r="R304" s="357"/>
      <c r="S304" s="357"/>
      <c r="T304" s="35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3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11" t="s">
        <v>431</v>
      </c>
      <c r="AG304" s="81"/>
      <c r="AJ304" s="87" t="s">
        <v>88</v>
      </c>
      <c r="AK304" s="87">
        <v>1</v>
      </c>
      <c r="BB304" s="312" t="s">
        <v>94</v>
      </c>
      <c r="BM304" s="81">
        <f t="shared" si="24"/>
        <v>0</v>
      </c>
      <c r="BN304" s="81">
        <f t="shared" si="25"/>
        <v>0</v>
      </c>
      <c r="BO304" s="81">
        <f t="shared" si="26"/>
        <v>0</v>
      </c>
      <c r="BP304" s="81">
        <f t="shared" si="27"/>
        <v>0</v>
      </c>
    </row>
    <row r="305" spans="1:68" ht="27" customHeight="1" x14ac:dyDescent="0.25">
      <c r="A305" s="63" t="s">
        <v>438</v>
      </c>
      <c r="B305" s="63" t="s">
        <v>439</v>
      </c>
      <c r="C305" s="36">
        <v>4301135320</v>
      </c>
      <c r="D305" s="355">
        <v>4640242181592</v>
      </c>
      <c r="E305" s="355"/>
      <c r="F305" s="62">
        <v>3.5</v>
      </c>
      <c r="G305" s="37">
        <v>1</v>
      </c>
      <c r="H305" s="62">
        <v>3.5</v>
      </c>
      <c r="I305" s="62">
        <v>3.6850000000000001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382" t="s">
        <v>440</v>
      </c>
      <c r="Q305" s="357"/>
      <c r="R305" s="357"/>
      <c r="S305" s="357"/>
      <c r="T305" s="35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3"/>
        <v>0</v>
      </c>
      <c r="Z305" s="41">
        <f t="shared" ref="Z305:Z313" si="28">IFERROR(IF(X305="","",X305*0.00936),"")</f>
        <v>0</v>
      </c>
      <c r="AA305" s="68" t="s">
        <v>46</v>
      </c>
      <c r="AB305" s="69" t="s">
        <v>46</v>
      </c>
      <c r="AC305" s="313" t="s">
        <v>441</v>
      </c>
      <c r="AG305" s="81"/>
      <c r="AJ305" s="87" t="s">
        <v>88</v>
      </c>
      <c r="AK305" s="87">
        <v>1</v>
      </c>
      <c r="BB305" s="314" t="s">
        <v>94</v>
      </c>
      <c r="BM305" s="81">
        <f t="shared" si="24"/>
        <v>0</v>
      </c>
      <c r="BN305" s="81">
        <f t="shared" si="25"/>
        <v>0</v>
      </c>
      <c r="BO305" s="81">
        <f t="shared" si="26"/>
        <v>0</v>
      </c>
      <c r="BP305" s="81">
        <f t="shared" si="27"/>
        <v>0</v>
      </c>
    </row>
    <row r="306" spans="1:68" ht="37.5" customHeight="1" x14ac:dyDescent="0.25">
      <c r="A306" s="63" t="s">
        <v>442</v>
      </c>
      <c r="B306" s="63" t="s">
        <v>443</v>
      </c>
      <c r="C306" s="36">
        <v>4301135552</v>
      </c>
      <c r="D306" s="355">
        <v>4640242181431</v>
      </c>
      <c r="E306" s="355"/>
      <c r="F306" s="62">
        <v>3.5</v>
      </c>
      <c r="G306" s="37">
        <v>1</v>
      </c>
      <c r="H306" s="62">
        <v>3.5</v>
      </c>
      <c r="I306" s="62">
        <v>3.6920000000000002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383" t="s">
        <v>444</v>
      </c>
      <c r="Q306" s="357"/>
      <c r="R306" s="357"/>
      <c r="S306" s="357"/>
      <c r="T306" s="35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3"/>
        <v>0</v>
      </c>
      <c r="Z306" s="41">
        <f t="shared" si="28"/>
        <v>0</v>
      </c>
      <c r="AA306" s="68" t="s">
        <v>46</v>
      </c>
      <c r="AB306" s="69" t="s">
        <v>46</v>
      </c>
      <c r="AC306" s="315" t="s">
        <v>445</v>
      </c>
      <c r="AG306" s="81"/>
      <c r="AJ306" s="87" t="s">
        <v>88</v>
      </c>
      <c r="AK306" s="87">
        <v>1</v>
      </c>
      <c r="BB306" s="316" t="s">
        <v>94</v>
      </c>
      <c r="BM306" s="81">
        <f t="shared" si="24"/>
        <v>0</v>
      </c>
      <c r="BN306" s="81">
        <f t="shared" si="25"/>
        <v>0</v>
      </c>
      <c r="BO306" s="81">
        <f t="shared" si="26"/>
        <v>0</v>
      </c>
      <c r="BP306" s="81">
        <f t="shared" si="27"/>
        <v>0</v>
      </c>
    </row>
    <row r="307" spans="1:68" ht="27" customHeight="1" x14ac:dyDescent="0.25">
      <c r="A307" s="63" t="s">
        <v>446</v>
      </c>
      <c r="B307" s="63" t="s">
        <v>447</v>
      </c>
      <c r="C307" s="36">
        <v>4301135405</v>
      </c>
      <c r="D307" s="355">
        <v>4640242181523</v>
      </c>
      <c r="E307" s="355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7"/>
      <c r="R307" s="357"/>
      <c r="S307" s="357"/>
      <c r="T307" s="35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3"/>
        <v>0</v>
      </c>
      <c r="Z307" s="41">
        <f t="shared" si="28"/>
        <v>0</v>
      </c>
      <c r="AA307" s="68" t="s">
        <v>46</v>
      </c>
      <c r="AB307" s="69" t="s">
        <v>46</v>
      </c>
      <c r="AC307" s="317" t="s">
        <v>435</v>
      </c>
      <c r="AG307" s="81"/>
      <c r="AJ307" s="87" t="s">
        <v>88</v>
      </c>
      <c r="AK307" s="87">
        <v>1</v>
      </c>
      <c r="BB307" s="318" t="s">
        <v>94</v>
      </c>
      <c r="BM307" s="81">
        <f t="shared" si="24"/>
        <v>0</v>
      </c>
      <c r="BN307" s="81">
        <f t="shared" si="25"/>
        <v>0</v>
      </c>
      <c r="BO307" s="81">
        <f t="shared" si="26"/>
        <v>0</v>
      </c>
      <c r="BP307" s="81">
        <f t="shared" si="27"/>
        <v>0</v>
      </c>
    </row>
    <row r="308" spans="1:68" ht="37.5" customHeight="1" x14ac:dyDescent="0.25">
      <c r="A308" s="63" t="s">
        <v>448</v>
      </c>
      <c r="B308" s="63" t="s">
        <v>449</v>
      </c>
      <c r="C308" s="36">
        <v>4301135404</v>
      </c>
      <c r="D308" s="355">
        <v>4640242181516</v>
      </c>
      <c r="E308" s="35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385" t="s">
        <v>450</v>
      </c>
      <c r="Q308" s="357"/>
      <c r="R308" s="357"/>
      <c r="S308" s="357"/>
      <c r="T308" s="35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 t="shared" si="28"/>
        <v>0</v>
      </c>
      <c r="AA308" s="68" t="s">
        <v>46</v>
      </c>
      <c r="AB308" s="69" t="s">
        <v>46</v>
      </c>
      <c r="AC308" s="319" t="s">
        <v>445</v>
      </c>
      <c r="AG308" s="81"/>
      <c r="AJ308" s="87" t="s">
        <v>88</v>
      </c>
      <c r="AK308" s="87">
        <v>1</v>
      </c>
      <c r="BB308" s="320" t="s">
        <v>94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4301135375</v>
      </c>
      <c r="D309" s="355">
        <v>4640242181486</v>
      </c>
      <c r="E309" s="355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37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7"/>
      <c r="R309" s="357"/>
      <c r="S309" s="357"/>
      <c r="T309" s="35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 t="shared" si="28"/>
        <v>0</v>
      </c>
      <c r="AA309" s="68" t="s">
        <v>46</v>
      </c>
      <c r="AB309" s="69" t="s">
        <v>46</v>
      </c>
      <c r="AC309" s="321" t="s">
        <v>431</v>
      </c>
      <c r="AG309" s="81"/>
      <c r="AJ309" s="87" t="s">
        <v>88</v>
      </c>
      <c r="AK309" s="87">
        <v>1</v>
      </c>
      <c r="BB309" s="322" t="s">
        <v>94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37.5" customHeight="1" x14ac:dyDescent="0.25">
      <c r="A310" s="63" t="s">
        <v>453</v>
      </c>
      <c r="B310" s="63" t="s">
        <v>454</v>
      </c>
      <c r="C310" s="36">
        <v>4301135402</v>
      </c>
      <c r="D310" s="355">
        <v>4640242181493</v>
      </c>
      <c r="E310" s="355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377" t="s">
        <v>455</v>
      </c>
      <c r="Q310" s="357"/>
      <c r="R310" s="357"/>
      <c r="S310" s="357"/>
      <c r="T310" s="35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si="28"/>
        <v>0</v>
      </c>
      <c r="AA310" s="68" t="s">
        <v>46</v>
      </c>
      <c r="AB310" s="69" t="s">
        <v>46</v>
      </c>
      <c r="AC310" s="323" t="s">
        <v>431</v>
      </c>
      <c r="AG310" s="81"/>
      <c r="AJ310" s="87" t="s">
        <v>88</v>
      </c>
      <c r="AK310" s="87">
        <v>1</v>
      </c>
      <c r="BB310" s="324" t="s">
        <v>94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37.5" customHeight="1" x14ac:dyDescent="0.25">
      <c r="A311" s="63" t="s">
        <v>456</v>
      </c>
      <c r="B311" s="63" t="s">
        <v>457</v>
      </c>
      <c r="C311" s="36">
        <v>4301135403</v>
      </c>
      <c r="D311" s="355">
        <v>4640242181509</v>
      </c>
      <c r="E311" s="355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95</v>
      </c>
      <c r="L311" s="37" t="s">
        <v>87</v>
      </c>
      <c r="M311" s="38" t="s">
        <v>85</v>
      </c>
      <c r="N311" s="38"/>
      <c r="O311" s="37">
        <v>180</v>
      </c>
      <c r="P311" s="37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7"/>
      <c r="R311" s="357"/>
      <c r="S311" s="357"/>
      <c r="T311" s="35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25" t="s">
        <v>431</v>
      </c>
      <c r="AG311" s="81"/>
      <c r="AJ311" s="87" t="s">
        <v>88</v>
      </c>
      <c r="AK311" s="87">
        <v>1</v>
      </c>
      <c r="BB311" s="326" t="s">
        <v>94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458</v>
      </c>
      <c r="B312" s="63" t="s">
        <v>459</v>
      </c>
      <c r="C312" s="36">
        <v>4301135304</v>
      </c>
      <c r="D312" s="355">
        <v>4640242181240</v>
      </c>
      <c r="E312" s="355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95</v>
      </c>
      <c r="L312" s="37" t="s">
        <v>87</v>
      </c>
      <c r="M312" s="38" t="s">
        <v>85</v>
      </c>
      <c r="N312" s="38"/>
      <c r="O312" s="37">
        <v>180</v>
      </c>
      <c r="P312" s="379" t="s">
        <v>460</v>
      </c>
      <c r="Q312" s="357"/>
      <c r="R312" s="357"/>
      <c r="S312" s="357"/>
      <c r="T312" s="35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7" t="s">
        <v>431</v>
      </c>
      <c r="AG312" s="81"/>
      <c r="AJ312" s="87" t="s">
        <v>88</v>
      </c>
      <c r="AK312" s="87">
        <v>1</v>
      </c>
      <c r="BB312" s="328" t="s">
        <v>94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27" customHeight="1" x14ac:dyDescent="0.25">
      <c r="A313" s="63" t="s">
        <v>461</v>
      </c>
      <c r="B313" s="63" t="s">
        <v>462</v>
      </c>
      <c r="C313" s="36">
        <v>4301135310</v>
      </c>
      <c r="D313" s="355">
        <v>4640242181318</v>
      </c>
      <c r="E313" s="355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95</v>
      </c>
      <c r="L313" s="37" t="s">
        <v>87</v>
      </c>
      <c r="M313" s="38" t="s">
        <v>85</v>
      </c>
      <c r="N313" s="38"/>
      <c r="O313" s="37">
        <v>180</v>
      </c>
      <c r="P313" s="380" t="s">
        <v>463</v>
      </c>
      <c r="Q313" s="357"/>
      <c r="R313" s="357"/>
      <c r="S313" s="357"/>
      <c r="T313" s="35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9" t="s">
        <v>435</v>
      </c>
      <c r="AG313" s="81"/>
      <c r="AJ313" s="87" t="s">
        <v>88</v>
      </c>
      <c r="AK313" s="87">
        <v>1</v>
      </c>
      <c r="BB313" s="330" t="s">
        <v>94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464</v>
      </c>
      <c r="B314" s="63" t="s">
        <v>465</v>
      </c>
      <c r="C314" s="36">
        <v>4301135306</v>
      </c>
      <c r="D314" s="355">
        <v>4640242181387</v>
      </c>
      <c r="E314" s="355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158</v>
      </c>
      <c r="L314" s="37" t="s">
        <v>87</v>
      </c>
      <c r="M314" s="38" t="s">
        <v>85</v>
      </c>
      <c r="N314" s="38"/>
      <c r="O314" s="37">
        <v>180</v>
      </c>
      <c r="P314" s="371" t="s">
        <v>466</v>
      </c>
      <c r="Q314" s="357"/>
      <c r="R314" s="357"/>
      <c r="S314" s="357"/>
      <c r="T314" s="35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31" t="s">
        <v>431</v>
      </c>
      <c r="AG314" s="81"/>
      <c r="AJ314" s="87" t="s">
        <v>88</v>
      </c>
      <c r="AK314" s="87">
        <v>1</v>
      </c>
      <c r="BB314" s="332" t="s">
        <v>94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27" customHeight="1" x14ac:dyDescent="0.25">
      <c r="A315" s="63" t="s">
        <v>467</v>
      </c>
      <c r="B315" s="63" t="s">
        <v>468</v>
      </c>
      <c r="C315" s="36">
        <v>4301135305</v>
      </c>
      <c r="D315" s="355">
        <v>4640242181394</v>
      </c>
      <c r="E315" s="355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158</v>
      </c>
      <c r="L315" s="37" t="s">
        <v>87</v>
      </c>
      <c r="M315" s="38" t="s">
        <v>85</v>
      </c>
      <c r="N315" s="38"/>
      <c r="O315" s="37">
        <v>180</v>
      </c>
      <c r="P315" s="372" t="s">
        <v>469</v>
      </c>
      <c r="Q315" s="357"/>
      <c r="R315" s="357"/>
      <c r="S315" s="357"/>
      <c r="T315" s="35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33" t="s">
        <v>431</v>
      </c>
      <c r="AG315" s="81"/>
      <c r="AJ315" s="87" t="s">
        <v>88</v>
      </c>
      <c r="AK315" s="87">
        <v>1</v>
      </c>
      <c r="BB315" s="334" t="s">
        <v>94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27" customHeight="1" x14ac:dyDescent="0.25">
      <c r="A316" s="63" t="s">
        <v>470</v>
      </c>
      <c r="B316" s="63" t="s">
        <v>471</v>
      </c>
      <c r="C316" s="36">
        <v>4301135309</v>
      </c>
      <c r="D316" s="355">
        <v>4640242181332</v>
      </c>
      <c r="E316" s="355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158</v>
      </c>
      <c r="L316" s="37" t="s">
        <v>87</v>
      </c>
      <c r="M316" s="38" t="s">
        <v>85</v>
      </c>
      <c r="N316" s="38"/>
      <c r="O316" s="37">
        <v>180</v>
      </c>
      <c r="P316" s="373" t="s">
        <v>472</v>
      </c>
      <c r="Q316" s="357"/>
      <c r="R316" s="357"/>
      <c r="S316" s="357"/>
      <c r="T316" s="35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35" t="s">
        <v>431</v>
      </c>
      <c r="AG316" s="81"/>
      <c r="AJ316" s="87" t="s">
        <v>88</v>
      </c>
      <c r="AK316" s="87">
        <v>1</v>
      </c>
      <c r="BB316" s="336" t="s">
        <v>94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473</v>
      </c>
      <c r="B317" s="63" t="s">
        <v>474</v>
      </c>
      <c r="C317" s="36">
        <v>4301135308</v>
      </c>
      <c r="D317" s="355">
        <v>4640242181349</v>
      </c>
      <c r="E317" s="355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158</v>
      </c>
      <c r="L317" s="37" t="s">
        <v>87</v>
      </c>
      <c r="M317" s="38" t="s">
        <v>85</v>
      </c>
      <c r="N317" s="38"/>
      <c r="O317" s="37">
        <v>180</v>
      </c>
      <c r="P317" s="374" t="s">
        <v>475</v>
      </c>
      <c r="Q317" s="357"/>
      <c r="R317" s="357"/>
      <c r="S317" s="357"/>
      <c r="T317" s="35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7" t="s">
        <v>431</v>
      </c>
      <c r="AG317" s="81"/>
      <c r="AJ317" s="87" t="s">
        <v>88</v>
      </c>
      <c r="AK317" s="87">
        <v>1</v>
      </c>
      <c r="BB317" s="338" t="s">
        <v>94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476</v>
      </c>
      <c r="B318" s="63" t="s">
        <v>477</v>
      </c>
      <c r="C318" s="36">
        <v>4301135307</v>
      </c>
      <c r="D318" s="355">
        <v>4640242181370</v>
      </c>
      <c r="E318" s="355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158</v>
      </c>
      <c r="L318" s="37" t="s">
        <v>87</v>
      </c>
      <c r="M318" s="38" t="s">
        <v>85</v>
      </c>
      <c r="N318" s="38"/>
      <c r="O318" s="37">
        <v>180</v>
      </c>
      <c r="P318" s="375" t="s">
        <v>478</v>
      </c>
      <c r="Q318" s="357"/>
      <c r="R318" s="357"/>
      <c r="S318" s="357"/>
      <c r="T318" s="35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9" t="s">
        <v>479</v>
      </c>
      <c r="AG318" s="81"/>
      <c r="AJ318" s="87" t="s">
        <v>88</v>
      </c>
      <c r="AK318" s="87">
        <v>1</v>
      </c>
      <c r="BB318" s="340" t="s">
        <v>94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480</v>
      </c>
      <c r="B319" s="63" t="s">
        <v>481</v>
      </c>
      <c r="C319" s="36">
        <v>4301135318</v>
      </c>
      <c r="D319" s="355">
        <v>4607111037480</v>
      </c>
      <c r="E319" s="355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86</v>
      </c>
      <c r="L319" s="37" t="s">
        <v>87</v>
      </c>
      <c r="M319" s="38" t="s">
        <v>85</v>
      </c>
      <c r="N319" s="38"/>
      <c r="O319" s="37">
        <v>180</v>
      </c>
      <c r="P319" s="368" t="s">
        <v>482</v>
      </c>
      <c r="Q319" s="357"/>
      <c r="R319" s="357"/>
      <c r="S319" s="357"/>
      <c r="T319" s="358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41" t="s">
        <v>483</v>
      </c>
      <c r="AG319" s="81"/>
      <c r="AJ319" s="87" t="s">
        <v>88</v>
      </c>
      <c r="AK319" s="87">
        <v>1</v>
      </c>
      <c r="BB319" s="342" t="s">
        <v>94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484</v>
      </c>
      <c r="B320" s="63" t="s">
        <v>485</v>
      </c>
      <c r="C320" s="36">
        <v>4301135198</v>
      </c>
      <c r="D320" s="355">
        <v>4640242180663</v>
      </c>
      <c r="E320" s="355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86</v>
      </c>
      <c r="L320" s="37" t="s">
        <v>87</v>
      </c>
      <c r="M320" s="38" t="s">
        <v>85</v>
      </c>
      <c r="N320" s="38"/>
      <c r="O320" s="37">
        <v>180</v>
      </c>
      <c r="P320" s="369" t="s">
        <v>486</v>
      </c>
      <c r="Q320" s="357"/>
      <c r="R320" s="357"/>
      <c r="S320" s="357"/>
      <c r="T320" s="358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43" t="s">
        <v>487</v>
      </c>
      <c r="AG320" s="81"/>
      <c r="AJ320" s="87" t="s">
        <v>88</v>
      </c>
      <c r="AK320" s="87">
        <v>1</v>
      </c>
      <c r="BB320" s="344" t="s">
        <v>94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488</v>
      </c>
      <c r="B321" s="63" t="s">
        <v>489</v>
      </c>
      <c r="C321" s="36">
        <v>4301135723</v>
      </c>
      <c r="D321" s="355">
        <v>4640242181783</v>
      </c>
      <c r="E321" s="355"/>
      <c r="F321" s="62">
        <v>0.3</v>
      </c>
      <c r="G321" s="37">
        <v>9</v>
      </c>
      <c r="H321" s="62">
        <v>2.7</v>
      </c>
      <c r="I321" s="62">
        <v>2.988</v>
      </c>
      <c r="J321" s="37">
        <v>126</v>
      </c>
      <c r="K321" s="37" t="s">
        <v>95</v>
      </c>
      <c r="L321" s="37" t="s">
        <v>87</v>
      </c>
      <c r="M321" s="38" t="s">
        <v>85</v>
      </c>
      <c r="N321" s="38"/>
      <c r="O321" s="37">
        <v>180</v>
      </c>
      <c r="P321" s="370" t="s">
        <v>490</v>
      </c>
      <c r="Q321" s="357"/>
      <c r="R321" s="357"/>
      <c r="S321" s="357"/>
      <c r="T321" s="358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IFERROR(IF(X321="","",X321*0.00936),"")</f>
        <v>0</v>
      </c>
      <c r="AA321" s="68" t="s">
        <v>46</v>
      </c>
      <c r="AB321" s="69" t="s">
        <v>46</v>
      </c>
      <c r="AC321" s="345" t="s">
        <v>491</v>
      </c>
      <c r="AG321" s="81"/>
      <c r="AJ321" s="87" t="s">
        <v>88</v>
      </c>
      <c r="AK321" s="87">
        <v>1</v>
      </c>
      <c r="BB321" s="346" t="s">
        <v>94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x14ac:dyDescent="0.2">
      <c r="A322" s="362"/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3"/>
      <c r="P322" s="359" t="s">
        <v>40</v>
      </c>
      <c r="Q322" s="360"/>
      <c r="R322" s="360"/>
      <c r="S322" s="360"/>
      <c r="T322" s="360"/>
      <c r="U322" s="360"/>
      <c r="V322" s="361"/>
      <c r="W322" s="42" t="s">
        <v>39</v>
      </c>
      <c r="X322" s="43">
        <f>IFERROR(SUM(X302:X321),"0")</f>
        <v>0</v>
      </c>
      <c r="Y322" s="43">
        <f>IFERROR(SUM(Y302:Y321),"0")</f>
        <v>0</v>
      </c>
      <c r="Z322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362"/>
      <c r="B323" s="362"/>
      <c r="C323" s="362"/>
      <c r="D323" s="362"/>
      <c r="E323" s="362"/>
      <c r="F323" s="362"/>
      <c r="G323" s="362"/>
      <c r="H323" s="362"/>
      <c r="I323" s="362"/>
      <c r="J323" s="362"/>
      <c r="K323" s="362"/>
      <c r="L323" s="362"/>
      <c r="M323" s="362"/>
      <c r="N323" s="362"/>
      <c r="O323" s="363"/>
      <c r="P323" s="359" t="s">
        <v>40</v>
      </c>
      <c r="Q323" s="360"/>
      <c r="R323" s="360"/>
      <c r="S323" s="360"/>
      <c r="T323" s="360"/>
      <c r="U323" s="360"/>
      <c r="V323" s="361"/>
      <c r="W323" s="42" t="s">
        <v>0</v>
      </c>
      <c r="X323" s="43">
        <f>IFERROR(SUMPRODUCT(X302:X321*H302:H321),"0")</f>
        <v>0</v>
      </c>
      <c r="Y323" s="43">
        <f>IFERROR(SUMPRODUCT(Y302:Y321*H302:H321),"0")</f>
        <v>0</v>
      </c>
      <c r="Z323" s="42"/>
      <c r="AA323" s="67"/>
      <c r="AB323" s="67"/>
      <c r="AC323" s="67"/>
    </row>
    <row r="324" spans="1:68" ht="16.5" customHeight="1" x14ac:dyDescent="0.25">
      <c r="A324" s="353" t="s">
        <v>492</v>
      </c>
      <c r="B324" s="353"/>
      <c r="C324" s="353"/>
      <c r="D324" s="353"/>
      <c r="E324" s="353"/>
      <c r="F324" s="353"/>
      <c r="G324" s="353"/>
      <c r="H324" s="353"/>
      <c r="I324" s="353"/>
      <c r="J324" s="353"/>
      <c r="K324" s="353"/>
      <c r="L324" s="353"/>
      <c r="M324" s="353"/>
      <c r="N324" s="353"/>
      <c r="O324" s="353"/>
      <c r="P324" s="353"/>
      <c r="Q324" s="353"/>
      <c r="R324" s="353"/>
      <c r="S324" s="353"/>
      <c r="T324" s="353"/>
      <c r="U324" s="353"/>
      <c r="V324" s="353"/>
      <c r="W324" s="353"/>
      <c r="X324" s="353"/>
      <c r="Y324" s="353"/>
      <c r="Z324" s="353"/>
      <c r="AA324" s="65"/>
      <c r="AB324" s="65"/>
      <c r="AC324" s="82"/>
    </row>
    <row r="325" spans="1:68" ht="14.25" customHeight="1" x14ac:dyDescent="0.25">
      <c r="A325" s="354" t="s">
        <v>146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  <c r="Z325" s="354"/>
      <c r="AA325" s="66"/>
      <c r="AB325" s="66"/>
      <c r="AC325" s="83"/>
    </row>
    <row r="326" spans="1:68" ht="27" customHeight="1" x14ac:dyDescent="0.25">
      <c r="A326" s="63" t="s">
        <v>493</v>
      </c>
      <c r="B326" s="63" t="s">
        <v>494</v>
      </c>
      <c r="C326" s="36">
        <v>4301135268</v>
      </c>
      <c r="D326" s="355">
        <v>4640242181134</v>
      </c>
      <c r="E326" s="355"/>
      <c r="F326" s="62">
        <v>0.8</v>
      </c>
      <c r="G326" s="37">
        <v>5</v>
      </c>
      <c r="H326" s="62">
        <v>4</v>
      </c>
      <c r="I326" s="62">
        <v>4.2830000000000004</v>
      </c>
      <c r="J326" s="37">
        <v>84</v>
      </c>
      <c r="K326" s="37" t="s">
        <v>86</v>
      </c>
      <c r="L326" s="37" t="s">
        <v>87</v>
      </c>
      <c r="M326" s="38" t="s">
        <v>85</v>
      </c>
      <c r="N326" s="38"/>
      <c r="O326" s="37">
        <v>180</v>
      </c>
      <c r="P326" s="356" t="s">
        <v>495</v>
      </c>
      <c r="Q326" s="357"/>
      <c r="R326" s="357"/>
      <c r="S326" s="357"/>
      <c r="T326" s="358"/>
      <c r="U326" s="39" t="s">
        <v>46</v>
      </c>
      <c r="V326" s="39" t="s">
        <v>46</v>
      </c>
      <c r="W326" s="40" t="s">
        <v>39</v>
      </c>
      <c r="X326" s="58">
        <v>0</v>
      </c>
      <c r="Y326" s="55">
        <f>IFERROR(IF(X326="","",X326),"")</f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7" t="s">
        <v>496</v>
      </c>
      <c r="AG326" s="81"/>
      <c r="AJ326" s="87" t="s">
        <v>88</v>
      </c>
      <c r="AK326" s="87">
        <v>1</v>
      </c>
      <c r="BB326" s="348" t="s">
        <v>94</v>
      </c>
      <c r="BM326" s="81">
        <f>IFERROR(X326*I326,"0")</f>
        <v>0</v>
      </c>
      <c r="BN326" s="81">
        <f>IFERROR(Y326*I326,"0")</f>
        <v>0</v>
      </c>
      <c r="BO326" s="81">
        <f>IFERROR(X326/J326,"0")</f>
        <v>0</v>
      </c>
      <c r="BP326" s="81">
        <f>IFERROR(Y326/J326,"0")</f>
        <v>0</v>
      </c>
    </row>
    <row r="327" spans="1:68" x14ac:dyDescent="0.2">
      <c r="A327" s="362"/>
      <c r="B327" s="362"/>
      <c r="C327" s="362"/>
      <c r="D327" s="362"/>
      <c r="E327" s="362"/>
      <c r="F327" s="362"/>
      <c r="G327" s="362"/>
      <c r="H327" s="362"/>
      <c r="I327" s="362"/>
      <c r="J327" s="362"/>
      <c r="K327" s="362"/>
      <c r="L327" s="362"/>
      <c r="M327" s="362"/>
      <c r="N327" s="362"/>
      <c r="O327" s="363"/>
      <c r="P327" s="359" t="s">
        <v>40</v>
      </c>
      <c r="Q327" s="360"/>
      <c r="R327" s="360"/>
      <c r="S327" s="360"/>
      <c r="T327" s="360"/>
      <c r="U327" s="360"/>
      <c r="V327" s="361"/>
      <c r="W327" s="42" t="s">
        <v>39</v>
      </c>
      <c r="X327" s="43">
        <f>IFERROR(SUM(X326:X326),"0")</f>
        <v>0</v>
      </c>
      <c r="Y327" s="43">
        <f>IFERROR(SUM(Y326:Y326),"0")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362"/>
      <c r="B328" s="362"/>
      <c r="C328" s="362"/>
      <c r="D328" s="362"/>
      <c r="E328" s="362"/>
      <c r="F328" s="362"/>
      <c r="G328" s="362"/>
      <c r="H328" s="362"/>
      <c r="I328" s="362"/>
      <c r="J328" s="362"/>
      <c r="K328" s="362"/>
      <c r="L328" s="362"/>
      <c r="M328" s="362"/>
      <c r="N328" s="362"/>
      <c r="O328" s="363"/>
      <c r="P328" s="359" t="s">
        <v>40</v>
      </c>
      <c r="Q328" s="360"/>
      <c r="R328" s="360"/>
      <c r="S328" s="360"/>
      <c r="T328" s="360"/>
      <c r="U328" s="360"/>
      <c r="V328" s="361"/>
      <c r="W328" s="42" t="s">
        <v>0</v>
      </c>
      <c r="X328" s="43">
        <f>IFERROR(SUMPRODUCT(X326:X326*H326:H326),"0")</f>
        <v>0</v>
      </c>
      <c r="Y328" s="43">
        <f>IFERROR(SUMPRODUCT(Y326:Y326*H326:H326),"0")</f>
        <v>0</v>
      </c>
      <c r="Z328" s="42"/>
      <c r="AA328" s="67"/>
      <c r="AB328" s="67"/>
      <c r="AC328" s="67"/>
    </row>
    <row r="329" spans="1:68" ht="15" customHeight="1" x14ac:dyDescent="0.2">
      <c r="A329" s="362"/>
      <c r="B329" s="362"/>
      <c r="C329" s="362"/>
      <c r="D329" s="362"/>
      <c r="E329" s="362"/>
      <c r="F329" s="362"/>
      <c r="G329" s="362"/>
      <c r="H329" s="362"/>
      <c r="I329" s="362"/>
      <c r="J329" s="362"/>
      <c r="K329" s="362"/>
      <c r="L329" s="362"/>
      <c r="M329" s="362"/>
      <c r="N329" s="362"/>
      <c r="O329" s="367"/>
      <c r="P329" s="364" t="s">
        <v>33</v>
      </c>
      <c r="Q329" s="365"/>
      <c r="R329" s="365"/>
      <c r="S329" s="365"/>
      <c r="T329" s="365"/>
      <c r="U329" s="365"/>
      <c r="V329" s="366"/>
      <c r="W329" s="42" t="s">
        <v>0</v>
      </c>
      <c r="X329" s="43">
        <f>IFERROR(X24+X32+X39+X50+X55+X60+X64+X69+X75+X81+X87+X93+X105+X112+X122+X126+X132+X139+X146+X151+X156+X161+X166+X172+X180+X185+X194+X198+X207+X214+X224+X232+X237+X243+X248+X254+X260+X267+X273+X277+X285+X289+X294+X300+X323+X328,"0")</f>
        <v>0</v>
      </c>
      <c r="Y329" s="43">
        <f>IFERROR(Y24+Y32+Y39+Y50+Y55+Y60+Y64+Y69+Y75+Y81+Y87+Y93+Y105+Y112+Y122+Y126+Y132+Y139+Y146+Y151+Y156+Y161+Y166+Y172+Y180+Y185+Y194+Y198+Y207+Y214+Y224+Y232+Y237+Y243+Y248+Y254+Y260+Y267+Y273+Y277+Y285+Y289+Y294+Y300+Y323+Y328,"0")</f>
        <v>0</v>
      </c>
      <c r="Z329" s="42"/>
      <c r="AA329" s="67"/>
      <c r="AB329" s="67"/>
      <c r="AC329" s="67"/>
    </row>
    <row r="330" spans="1:68" x14ac:dyDescent="0.2">
      <c r="A330" s="362"/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2"/>
      <c r="M330" s="362"/>
      <c r="N330" s="362"/>
      <c r="O330" s="367"/>
      <c r="P330" s="364" t="s">
        <v>34</v>
      </c>
      <c r="Q330" s="365"/>
      <c r="R330" s="365"/>
      <c r="S330" s="365"/>
      <c r="T330" s="365"/>
      <c r="U330" s="365"/>
      <c r="V330" s="366"/>
      <c r="W330" s="42" t="s">
        <v>0</v>
      </c>
      <c r="X330" s="43">
        <f>IFERROR(SUM(BM22:BM326),"0")</f>
        <v>0</v>
      </c>
      <c r="Y330" s="43">
        <f>IFERROR(SUM(BN22:BN326),"0")</f>
        <v>0</v>
      </c>
      <c r="Z330" s="42"/>
      <c r="AA330" s="67"/>
      <c r="AB330" s="67"/>
      <c r="AC330" s="67"/>
    </row>
    <row r="331" spans="1:68" x14ac:dyDescent="0.2">
      <c r="A331" s="362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367"/>
      <c r="P331" s="364" t="s">
        <v>35</v>
      </c>
      <c r="Q331" s="365"/>
      <c r="R331" s="365"/>
      <c r="S331" s="365"/>
      <c r="T331" s="365"/>
      <c r="U331" s="365"/>
      <c r="V331" s="366"/>
      <c r="W331" s="42" t="s">
        <v>20</v>
      </c>
      <c r="X331" s="44">
        <f>ROUNDUP(SUM(BO22:BO326),0)</f>
        <v>0</v>
      </c>
      <c r="Y331" s="44">
        <f>ROUNDUP(SUM(BP22:BP326),0)</f>
        <v>0</v>
      </c>
      <c r="Z331" s="42"/>
      <c r="AA331" s="67"/>
      <c r="AB331" s="67"/>
      <c r="AC331" s="67"/>
    </row>
    <row r="332" spans="1:68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2"/>
      <c r="N332" s="362"/>
      <c r="O332" s="367"/>
      <c r="P332" s="364" t="s">
        <v>36</v>
      </c>
      <c r="Q332" s="365"/>
      <c r="R332" s="365"/>
      <c r="S332" s="365"/>
      <c r="T332" s="365"/>
      <c r="U332" s="365"/>
      <c r="V332" s="366"/>
      <c r="W332" s="42" t="s">
        <v>0</v>
      </c>
      <c r="X332" s="43">
        <f>GrossWeightTotal+PalletQtyTotal*25</f>
        <v>0</v>
      </c>
      <c r="Y332" s="43">
        <f>GrossWeightTotalR+PalletQtyTotalR*25</f>
        <v>0</v>
      </c>
      <c r="Z332" s="42"/>
      <c r="AA332" s="67"/>
      <c r="AB332" s="67"/>
      <c r="AC332" s="67"/>
    </row>
    <row r="333" spans="1:68" x14ac:dyDescent="0.2">
      <c r="A333" s="362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7"/>
      <c r="P333" s="364" t="s">
        <v>37</v>
      </c>
      <c r="Q333" s="365"/>
      <c r="R333" s="365"/>
      <c r="S333" s="365"/>
      <c r="T333" s="365"/>
      <c r="U333" s="365"/>
      <c r="V333" s="366"/>
      <c r="W333" s="42" t="s">
        <v>20</v>
      </c>
      <c r="X333" s="43">
        <f>IFERROR(X23+X31+X38+X49+X54+X59+X63+X68+X74+X80+X86+X92+X104+X111+X121+X125+X131+X138+X145+X150+X155+X160+X165+X171+X179+X184+X193+X197+X206+X213+X223+X231+X236+X242+X247+X253+X259+X266+X272+X276+X284+X288+X293+X299+X322+X327,"0")</f>
        <v>0</v>
      </c>
      <c r="Y333" s="43">
        <f>IFERROR(Y23+Y31+Y38+Y49+Y54+Y59+Y63+Y68+Y74+Y80+Y86+Y92+Y104+Y111+Y121+Y125+Y131+Y138+Y145+Y150+Y155+Y160+Y165+Y171+Y179+Y184+Y193+Y197+Y206+Y213+Y223+Y231+Y236+Y242+Y247+Y253+Y259+Y266+Y272+Y276+Y284+Y288+Y293+Y299+Y322+Y327,"0")</f>
        <v>0</v>
      </c>
      <c r="Z333" s="42"/>
      <c r="AA333" s="67"/>
      <c r="AB333" s="67"/>
      <c r="AC333" s="67"/>
    </row>
    <row r="334" spans="1:68" ht="14.25" x14ac:dyDescent="0.2">
      <c r="A334" s="362"/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2"/>
      <c r="N334" s="362"/>
      <c r="O334" s="367"/>
      <c r="P334" s="364" t="s">
        <v>38</v>
      </c>
      <c r="Q334" s="365"/>
      <c r="R334" s="365"/>
      <c r="S334" s="365"/>
      <c r="T334" s="365"/>
      <c r="U334" s="365"/>
      <c r="V334" s="366"/>
      <c r="W334" s="45" t="s">
        <v>52</v>
      </c>
      <c r="X334" s="42"/>
      <c r="Y334" s="42"/>
      <c r="Z334" s="42">
        <f>IFERROR(Z23+Z31+Z38+Z49+Z54+Z59+Z63+Z68+Z74+Z80+Z86+Z92+Z104+Z111+Z121+Z125+Z131+Z138+Z145+Z150+Z155+Z160+Z165+Z171+Z179+Z184+Z193+Z197+Z206+Z213+Z223+Z231+Z236+Z242+Z247+Z253+Z259+Z266+Z272+Z276+Z284+Z288+Z293+Z299+Z322+Z327,"0")</f>
        <v>0</v>
      </c>
      <c r="AA334" s="67"/>
      <c r="AB334" s="67"/>
      <c r="AC334" s="67"/>
    </row>
    <row r="335" spans="1:68" ht="13.5" thickBot="1" x14ac:dyDescent="0.25"/>
    <row r="336" spans="1:68" ht="27" thickTop="1" thickBot="1" x14ac:dyDescent="0.25">
      <c r="A336" s="46" t="s">
        <v>9</v>
      </c>
      <c r="B336" s="88" t="s">
        <v>80</v>
      </c>
      <c r="C336" s="349" t="s">
        <v>45</v>
      </c>
      <c r="D336" s="349" t="s">
        <v>45</v>
      </c>
      <c r="E336" s="349" t="s">
        <v>45</v>
      </c>
      <c r="F336" s="349" t="s">
        <v>45</v>
      </c>
      <c r="G336" s="349" t="s">
        <v>45</v>
      </c>
      <c r="H336" s="349" t="s">
        <v>45</v>
      </c>
      <c r="I336" s="349" t="s">
        <v>45</v>
      </c>
      <c r="J336" s="349" t="s">
        <v>45</v>
      </c>
      <c r="K336" s="349" t="s">
        <v>45</v>
      </c>
      <c r="L336" s="349" t="s">
        <v>45</v>
      </c>
      <c r="M336" s="349" t="s">
        <v>45</v>
      </c>
      <c r="N336" s="350"/>
      <c r="O336" s="349" t="s">
        <v>45</v>
      </c>
      <c r="P336" s="349" t="s">
        <v>45</v>
      </c>
      <c r="Q336" s="349" t="s">
        <v>45</v>
      </c>
      <c r="R336" s="349" t="s">
        <v>45</v>
      </c>
      <c r="S336" s="349" t="s">
        <v>45</v>
      </c>
      <c r="T336" s="349" t="s">
        <v>45</v>
      </c>
      <c r="U336" s="349" t="s">
        <v>263</v>
      </c>
      <c r="V336" s="349" t="s">
        <v>263</v>
      </c>
      <c r="W336" s="88" t="s">
        <v>289</v>
      </c>
      <c r="X336" s="349" t="s">
        <v>310</v>
      </c>
      <c r="Y336" s="349" t="s">
        <v>310</v>
      </c>
      <c r="Z336" s="349" t="s">
        <v>310</v>
      </c>
      <c r="AA336" s="349" t="s">
        <v>310</v>
      </c>
      <c r="AB336" s="349" t="s">
        <v>310</v>
      </c>
      <c r="AC336" s="349" t="s">
        <v>310</v>
      </c>
      <c r="AD336" s="349" t="s">
        <v>310</v>
      </c>
      <c r="AE336" s="88" t="s">
        <v>380</v>
      </c>
      <c r="AF336" s="88" t="s">
        <v>385</v>
      </c>
      <c r="AG336" s="88" t="s">
        <v>392</v>
      </c>
      <c r="AH336" s="349" t="s">
        <v>264</v>
      </c>
      <c r="AI336" s="349" t="s">
        <v>264</v>
      </c>
    </row>
    <row r="337" spans="1:35" ht="14.25" customHeight="1" thickTop="1" x14ac:dyDescent="0.2">
      <c r="A337" s="351" t="s">
        <v>10</v>
      </c>
      <c r="B337" s="349" t="s">
        <v>80</v>
      </c>
      <c r="C337" s="349" t="s">
        <v>89</v>
      </c>
      <c r="D337" s="349" t="s">
        <v>100</v>
      </c>
      <c r="E337" s="349" t="s">
        <v>110</v>
      </c>
      <c r="F337" s="349" t="s">
        <v>127</v>
      </c>
      <c r="G337" s="349" t="s">
        <v>154</v>
      </c>
      <c r="H337" s="349" t="s">
        <v>161</v>
      </c>
      <c r="I337" s="349" t="s">
        <v>167</v>
      </c>
      <c r="J337" s="349" t="s">
        <v>175</v>
      </c>
      <c r="K337" s="349" t="s">
        <v>196</v>
      </c>
      <c r="L337" s="349" t="s">
        <v>205</v>
      </c>
      <c r="M337" s="349" t="s">
        <v>222</v>
      </c>
      <c r="N337" s="1"/>
      <c r="O337" s="349" t="s">
        <v>228</v>
      </c>
      <c r="P337" s="349" t="s">
        <v>238</v>
      </c>
      <c r="Q337" s="349" t="s">
        <v>246</v>
      </c>
      <c r="R337" s="349" t="s">
        <v>250</v>
      </c>
      <c r="S337" s="349" t="s">
        <v>253</v>
      </c>
      <c r="T337" s="349" t="s">
        <v>259</v>
      </c>
      <c r="U337" s="349" t="s">
        <v>264</v>
      </c>
      <c r="V337" s="349" t="s">
        <v>268</v>
      </c>
      <c r="W337" s="349" t="s">
        <v>290</v>
      </c>
      <c r="X337" s="349" t="s">
        <v>311</v>
      </c>
      <c r="Y337" s="349" t="s">
        <v>323</v>
      </c>
      <c r="Z337" s="349" t="s">
        <v>333</v>
      </c>
      <c r="AA337" s="349" t="s">
        <v>348</v>
      </c>
      <c r="AB337" s="349" t="s">
        <v>359</v>
      </c>
      <c r="AC337" s="349" t="s">
        <v>370</v>
      </c>
      <c r="AD337" s="349" t="s">
        <v>374</v>
      </c>
      <c r="AE337" s="349" t="s">
        <v>381</v>
      </c>
      <c r="AF337" s="349" t="s">
        <v>386</v>
      </c>
      <c r="AG337" s="349" t="s">
        <v>393</v>
      </c>
      <c r="AH337" s="349" t="s">
        <v>264</v>
      </c>
      <c r="AI337" s="349" t="s">
        <v>492</v>
      </c>
    </row>
    <row r="338" spans="1:35" ht="13.5" thickBot="1" x14ac:dyDescent="0.25">
      <c r="A338" s="352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1"/>
      <c r="O338" s="349"/>
      <c r="P338" s="349"/>
      <c r="Q338" s="349"/>
      <c r="R338" s="349"/>
      <c r="S338" s="349"/>
      <c r="T338" s="349"/>
      <c r="U338" s="349"/>
      <c r="V338" s="349"/>
      <c r="W338" s="349"/>
      <c r="X338" s="349"/>
      <c r="Y338" s="349"/>
      <c r="Z338" s="349"/>
      <c r="AA338" s="349"/>
      <c r="AB338" s="349"/>
      <c r="AC338" s="349"/>
      <c r="AD338" s="349"/>
      <c r="AE338" s="349"/>
      <c r="AF338" s="349"/>
      <c r="AG338" s="349"/>
      <c r="AH338" s="349"/>
      <c r="AI338" s="349"/>
    </row>
    <row r="339" spans="1:35" ht="18" thickTop="1" thickBot="1" x14ac:dyDescent="0.25">
      <c r="A339" s="46" t="s">
        <v>13</v>
      </c>
      <c r="B339" s="52">
        <f>IFERROR(X22*H22,"0")</f>
        <v>0</v>
      </c>
      <c r="C339" s="52">
        <f>IFERROR(X28*H28,"0")+IFERROR(X29*H29,"0")+IFERROR(X30*H30,"0")</f>
        <v>0</v>
      </c>
      <c r="D339" s="52">
        <f>IFERROR(X35*H35,"0")+IFERROR(X36*H36,"0")+IFERROR(X37*H37,"0")</f>
        <v>0</v>
      </c>
      <c r="E339" s="52">
        <f>IFERROR(X42*H42,"0")+IFERROR(X43*H43,"0")+IFERROR(X44*H44,"0")+IFERROR(X45*H45,"0")+IFERROR(X46*H46,"0")+IFERROR(X47*H47,"0")+IFERROR(X48*H48,"0")</f>
        <v>0</v>
      </c>
      <c r="F339" s="52">
        <f>IFERROR(X53*H53,"0")+IFERROR(X57*H57,"0")+IFERROR(X58*H58,"0")+IFERROR(X62*H62,"0")+IFERROR(X66*H66,"0")+IFERROR(X67*H67,"0")+IFERROR(X71*H71,"0")+IFERROR(X72*H72,"0")+IFERROR(X73*H73,"0")</f>
        <v>0</v>
      </c>
      <c r="G339" s="52">
        <f>IFERROR(X78*H78,"0")+IFERROR(X79*H79,"0")</f>
        <v>0</v>
      </c>
      <c r="H339" s="52">
        <f>IFERROR(X84*H84,"0")+IFERROR(X85*H85,"0")</f>
        <v>0</v>
      </c>
      <c r="I339" s="52">
        <f>IFERROR(X90*H90,"0")+IFERROR(X91*H91,"0")</f>
        <v>0</v>
      </c>
      <c r="J339" s="52">
        <f>IFERROR(X96*H96,"0")+IFERROR(X97*H97,"0")+IFERROR(X98*H98,"0")+IFERROR(X99*H99,"0")+IFERROR(X100*H100,"0")+IFERROR(X101*H101,"0")+IFERROR(X102*H102,"0")+IFERROR(X103*H103,"0")</f>
        <v>0</v>
      </c>
      <c r="K339" s="52">
        <f>IFERROR(X108*H108,"0")+IFERROR(X109*H109,"0")+IFERROR(X110*H110,"0")</f>
        <v>0</v>
      </c>
      <c r="L339" s="52">
        <f>IFERROR(X115*H115,"0")+IFERROR(X116*H116,"0")+IFERROR(X117*H117,"0")+IFERROR(X118*H118,"0")+IFERROR(X119*H119,"0")+IFERROR(X120*H120,"0")+IFERROR(X124*H124,"0")</f>
        <v>0</v>
      </c>
      <c r="M339" s="52">
        <f>IFERROR(X129*H129,"0")+IFERROR(X130*H130,"0")</f>
        <v>0</v>
      </c>
      <c r="N339" s="1"/>
      <c r="O339" s="52">
        <f>IFERROR(X135*H135,"0")+IFERROR(X136*H136,"0")+IFERROR(X137*H137,"0")</f>
        <v>0</v>
      </c>
      <c r="P339" s="52">
        <f>IFERROR(X142*H142,"0")+IFERROR(X143*H143,"0")+IFERROR(X144*H144,"0")</f>
        <v>0</v>
      </c>
      <c r="Q339" s="52">
        <f>IFERROR(X149*H149,"0")</f>
        <v>0</v>
      </c>
      <c r="R339" s="52">
        <f>IFERROR(X154*H154,"0")</f>
        <v>0</v>
      </c>
      <c r="S339" s="52">
        <f>IFERROR(X159*H159,"0")</f>
        <v>0</v>
      </c>
      <c r="T339" s="52">
        <f>IFERROR(X164*H164,"0")</f>
        <v>0</v>
      </c>
      <c r="U339" s="52">
        <f>IFERROR(X170*H170,"0")</f>
        <v>0</v>
      </c>
      <c r="V339" s="52">
        <f>IFERROR(X175*H175,"0")+IFERROR(X176*H176,"0")+IFERROR(X177*H177,"0")+IFERROR(X178*H178,"0")+IFERROR(X182*H182,"0")+IFERROR(X183*H183,"0")</f>
        <v>0</v>
      </c>
      <c r="W339" s="52">
        <f>IFERROR(X189*H189,"0")+IFERROR(X190*H190,"0")+IFERROR(X191*H191,"0")+IFERROR(X192*H192,"0")+IFERROR(X196*H196,"0")</f>
        <v>0</v>
      </c>
      <c r="X339" s="52">
        <f>IFERROR(X202*H202,"0")+IFERROR(X203*H203,"0")+IFERROR(X204*H204,"0")+IFERROR(X205*H205,"0")</f>
        <v>0</v>
      </c>
      <c r="Y339" s="52">
        <f>IFERROR(X210*H210,"0")+IFERROR(X211*H211,"0")+IFERROR(X212*H212,"0")</f>
        <v>0</v>
      </c>
      <c r="Z339" s="52">
        <f>IFERROR(X217*H217,"0")+IFERROR(X218*H218,"0")+IFERROR(X219*H219,"0")+IFERROR(X220*H220,"0")+IFERROR(X221*H221,"0")+IFERROR(X222*H222,"0")</f>
        <v>0</v>
      </c>
      <c r="AA339" s="52">
        <f>IFERROR(X227*H227,"0")+IFERROR(X228*H228,"0")+IFERROR(X229*H229,"0")+IFERROR(X230*H230,"0")</f>
        <v>0</v>
      </c>
      <c r="AB339" s="52">
        <f>IFERROR(X235*H235,"0")+IFERROR(X239*H239,"0")+IFERROR(X240*H240,"0")+IFERROR(X241*H241,"0")</f>
        <v>0</v>
      </c>
      <c r="AC339" s="52">
        <f>IFERROR(X246*H246,"0")</f>
        <v>0</v>
      </c>
      <c r="AD339" s="52">
        <f>IFERROR(X251*H251,"0")+IFERROR(X252*H252,"0")</f>
        <v>0</v>
      </c>
      <c r="AE339" s="52">
        <f>IFERROR(X258*H258,"0")</f>
        <v>0</v>
      </c>
      <c r="AF339" s="52">
        <f>IFERROR(X264*H264,"0")+IFERROR(X265*H265,"0")</f>
        <v>0</v>
      </c>
      <c r="AG339" s="52">
        <f>IFERROR(X271*H271,"0")+IFERROR(X275*H275,"0")</f>
        <v>0</v>
      </c>
      <c r="AH339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0</v>
      </c>
      <c r="AI339" s="52">
        <f>IFERROR(X326*H326,"0")</f>
        <v>0</v>
      </c>
    </row>
    <row r="340" spans="1:35" ht="13.5" thickTop="1" x14ac:dyDescent="0.2">
      <c r="C340" s="1"/>
    </row>
    <row r="341" spans="1:35" ht="19.5" customHeight="1" x14ac:dyDescent="0.2">
      <c r="A341" s="70" t="s">
        <v>62</v>
      </c>
      <c r="B341" s="70" t="s">
        <v>63</v>
      </c>
      <c r="C341" s="70" t="s">
        <v>65</v>
      </c>
    </row>
    <row r="342" spans="1:35" x14ac:dyDescent="0.2">
      <c r="A342" s="71">
        <f>SUMPRODUCT(--(BB:BB="ЗПФ"),--(W:W="кор"),H:H,Y:Y)+SUMPRODUCT(--(BB:BB="ЗПФ"),--(W:W="кг"),Y:Y)</f>
        <v>0</v>
      </c>
      <c r="B342" s="72">
        <f>SUMPRODUCT(--(BB:BB="ПГП"),--(W:W="кор"),H:H,Y:Y)+SUMPRODUCT(--(BB:BB="ПГП"),--(W:W="кг"),Y:Y)</f>
        <v>0</v>
      </c>
      <c r="C342" s="72">
        <f>SUMPRODUCT(--(BB:BB="КИЗ"),--(W:W="кор"),H:H,Y:Y)+SUMPRODUCT(--(BB:BB="КИЗ"),--(W:W="кг"),Y:Y)</f>
        <v>0</v>
      </c>
    </row>
  </sheetData>
  <sheetProtection algorithmName="SHA-512" hashValue="wbzXHwYDMpMSJ+aWLX5B/N9igARSFfXKvHSTK3iva82Rj0rWz2L45abSW3yblXkIODpaapHPYQGrJWs9OoFMxQ==" saltValue="0xTBTAW/oHbdPVdFTfk3M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P197:V197"/>
    <mergeCell ref="A197:O198"/>
    <mergeCell ref="P198:V198"/>
    <mergeCell ref="A199:Z199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P329:V329"/>
    <mergeCell ref="A329:O334"/>
    <mergeCell ref="P330:V330"/>
    <mergeCell ref="P331:V331"/>
    <mergeCell ref="P332:V332"/>
    <mergeCell ref="P333:V333"/>
    <mergeCell ref="P334:V334"/>
    <mergeCell ref="C336:T336"/>
    <mergeCell ref="U336:V336"/>
    <mergeCell ref="X336:AD336"/>
    <mergeCell ref="AH336:AI336"/>
    <mergeCell ref="A337:A338"/>
    <mergeCell ref="B337:B338"/>
    <mergeCell ref="C337:C338"/>
    <mergeCell ref="D337:D338"/>
    <mergeCell ref="E337:E338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O337:O338"/>
    <mergeCell ref="P337:P338"/>
    <mergeCell ref="Q337:Q338"/>
    <mergeCell ref="R337:R338"/>
    <mergeCell ref="S337:S338"/>
    <mergeCell ref="T337:T338"/>
    <mergeCell ref="U337:U338"/>
    <mergeCell ref="AE337:AE338"/>
    <mergeCell ref="AF337:AF338"/>
    <mergeCell ref="AG337:AG338"/>
    <mergeCell ref="AH337:AH338"/>
    <mergeCell ref="AI337:AI338"/>
    <mergeCell ref="V337:V338"/>
    <mergeCell ref="W337:W338"/>
    <mergeCell ref="X337:X338"/>
    <mergeCell ref="Y337:Y338"/>
    <mergeCell ref="Z337:Z338"/>
    <mergeCell ref="AA337:AA338"/>
    <mergeCell ref="AB337:AB338"/>
    <mergeCell ref="AC337:AC338"/>
    <mergeCell ref="AD337:AD338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6 X302:X321 X296:X298 X291:X292 X287 X281:X283 X275 X271 X264:X265 X258 X251:X252 X246 X239:X241 X235 X227:X230 X217:X222 X210:X212 X202:X205 X196 X189:X192 X182:X183 X175:X178 X170 X164 X159 X154 X149 X142:X144 X135:X137 X129:X130 X124 X115:X120 X108:X110 X96:X103 X90:X91 X84:X85 X78:X79 X71:X73 X66:X67 X62 X57:X58 X53 X42:X48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3" t="s">
        <v>498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500</v>
      </c>
      <c r="D6" s="53" t="s">
        <v>501</v>
      </c>
      <c r="E6" s="53" t="s">
        <v>46</v>
      </c>
    </row>
    <row r="8" spans="2:8" x14ac:dyDescent="0.2">
      <c r="B8" s="53" t="s">
        <v>79</v>
      </c>
      <c r="C8" s="53" t="s">
        <v>500</v>
      </c>
      <c r="D8" s="53" t="s">
        <v>46</v>
      </c>
      <c r="E8" s="53" t="s">
        <v>46</v>
      </c>
    </row>
    <row r="10" spans="2:8" x14ac:dyDescent="0.2">
      <c r="B10" s="53" t="s">
        <v>502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</sheetData>
  <sheetProtection algorithmName="SHA-512" hashValue="07sI50lZUG+tIbnb5hz1zB+7EU3nekfnqxR8iUQ6PMc2uGxC6lFO0TIfuTD6rKH4Uwp2zidBjuJw2+DZAj5srA==" saltValue="5OnoA9FMjkWR3K7ShGqCQ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562</vt:i4>
      </vt:variant>
    </vt:vector>
  </HeadingPairs>
  <TitlesOfParts>
    <vt:vector size="5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