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C7F70758-0AC7-4401-BB71-84F4B786C7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заказа'!$A$18:$AF$558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заказа'!$X$554:$X$554</definedName>
    <definedName name="GrossWeightTotalR">'Бланк заказа'!$Y$554:$Y$554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заказа'!$X$555:$X$555</definedName>
    <definedName name="PalletQtyTotalR">'Бланк заказа'!$Y$555:$Y$555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заказа'!$B$227:$B$227</definedName>
    <definedName name="ProductId109">'Бланк заказа'!$B$228:$B$228</definedName>
    <definedName name="ProductId11">'Бланк заказа'!$B$40:$B$40</definedName>
    <definedName name="ProductId110">'Бланк заказа'!$B$229:$B$229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заказа'!$B$238:$B$238</definedName>
    <definedName name="ProductId117">'Бланк заказа'!$B$239:$B$239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заказа'!$B$248:$B$248</definedName>
    <definedName name="ProductId121">'Бланк заказа'!$B$249:$B$249</definedName>
    <definedName name="ProductId122">'Бланк заказа'!$B$250:$B$250</definedName>
    <definedName name="ProductId123">'Бланк заказа'!$B$251:$B$251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заказа'!$B$261:$B$261</definedName>
    <definedName name="ProductId13">'Бланк заказа'!$B$49:$B$49</definedName>
    <definedName name="ProductId130">'Бланк заказа'!$B$266:$B$266</definedName>
    <definedName name="ProductId131">'Бланк заказа'!$B$267:$B$267</definedName>
    <definedName name="ProductId132">'Бланк заказа'!$B$268:$B$268</definedName>
    <definedName name="ProductId133">'Бланк заказа'!$B$269:$B$269</definedName>
    <definedName name="ProductId134">'Бланк заказа'!$B$274:$B$274</definedName>
    <definedName name="ProductId135">'Бланк заказа'!$B$275:$B$275</definedName>
    <definedName name="ProductId136">'Бланк заказа'!$B$276:$B$276</definedName>
    <definedName name="ProductId137">'Бланк заказа'!$B$277:$B$277</definedName>
    <definedName name="ProductId138">'Бланк заказа'!$B$282:$B$282</definedName>
    <definedName name="ProductId139">'Бланк заказа'!$B$286:$B$286</definedName>
    <definedName name="ProductId14">'Бланк заказа'!$B$50:$B$50</definedName>
    <definedName name="ProductId140">'Бланк заказа'!$B$291:$B$291</definedName>
    <definedName name="ProductId141">'Бланк заказа'!$B$296:$B$296</definedName>
    <definedName name="ProductId142">'Бланк заказа'!$B$297:$B$297</definedName>
    <definedName name="ProductId143">'Бланк заказа'!$B$302:$B$302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заказа'!$B$51:$B$51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заказа'!$B$319:$B$319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заказа'!$B$326:$B$326</definedName>
    <definedName name="ProductId158">'Бланк заказа'!$B$327:$B$327</definedName>
    <definedName name="ProductId159">'Бланк заказа'!$B$331:$B$331</definedName>
    <definedName name="ProductId16">'Бланк заказа'!$B$52:$B$52</definedName>
    <definedName name="ProductId160">'Бланк заказа'!$B$332:$B$332</definedName>
    <definedName name="ProductId161">'Бланк заказа'!$B$333:$B$333</definedName>
    <definedName name="ProductId162">'Бланк заказа'!$B$337:$B$337</definedName>
    <definedName name="ProductId163">'Бланк заказа'!$B$338:$B$338</definedName>
    <definedName name="ProductId164">'Бланк заказа'!$B$339:$B$339</definedName>
    <definedName name="ProductId165">'Бланк заказа'!$B$340:$B$340</definedName>
    <definedName name="ProductId166">'Бланк заказа'!$B$344:$B$344</definedName>
    <definedName name="ProductId167">'Бланк заказа'!$B$345:$B$345</definedName>
    <definedName name="ProductId168">'Бланк заказа'!$B$346:$B$346</definedName>
    <definedName name="ProductId169">'Бланк заказа'!$B$351:$B$351</definedName>
    <definedName name="ProductId17">'Бланк заказа'!$B$53:$B$53</definedName>
    <definedName name="ProductId170">'Бланк заказа'!$B$355:$B$355</definedName>
    <definedName name="ProductId171">'Бланк заказа'!$B$356:$B$356</definedName>
    <definedName name="ProductId172">'Бланк заказа'!$B$357:$B$357</definedName>
    <definedName name="ProductId173">'Бланк заказа'!$B$363:$B$363</definedName>
    <definedName name="ProductId174">'Бланк заказа'!$B$364:$B$364</definedName>
    <definedName name="ProductId175">'Бланк заказа'!$B$365:$B$365</definedName>
    <definedName name="ProductId176">'Бланк заказа'!$B$366:$B$366</definedName>
    <definedName name="ProductId177">'Бланк заказа'!$B$367:$B$367</definedName>
    <definedName name="ProductId178">'Бланк заказа'!$B$368:$B$368</definedName>
    <definedName name="ProductId179">'Бланк заказа'!$B$369:$B$369</definedName>
    <definedName name="ProductId18">'Бланк заказа'!$B$54:$B$54</definedName>
    <definedName name="ProductId180">'Бланк заказа'!$B$373:$B$373</definedName>
    <definedName name="ProductId181">'Бланк заказа'!$B$374:$B$374</definedName>
    <definedName name="ProductId182">'Бланк заказа'!$B$378:$B$378</definedName>
    <definedName name="ProductId183">'Бланк заказа'!$B$379:$B$379</definedName>
    <definedName name="ProductId184">'Бланк заказа'!$B$383:$B$383</definedName>
    <definedName name="ProductId185">'Бланк заказа'!$B$388:$B$388</definedName>
    <definedName name="ProductId186">'Бланк заказа'!$B$389:$B$389</definedName>
    <definedName name="ProductId187">'Бланк заказа'!$B$390:$B$390</definedName>
    <definedName name="ProductId188">'Бланк заказа'!$B$391:$B$391</definedName>
    <definedName name="ProductId189">'Бланк заказа'!$B$392:$B$392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заказа'!$B$407:$B$407</definedName>
    <definedName name="ProductId196">'Бланк заказа'!$B$413:$B$413</definedName>
    <definedName name="ProductId197">'Бланк заказа'!$B$414:$B$414</definedName>
    <definedName name="ProductId198">'Бланк заказа'!$B$415:$B$415</definedName>
    <definedName name="ProductId199">'Бланк заказа'!$B$416:$B$416</definedName>
    <definedName name="ProductId2">'Бланк заказа'!$B$23:$B$23</definedName>
    <definedName name="ProductId20">'Бланк заказа'!$B$59:$B$59</definedName>
    <definedName name="ProductId200">'Бланк заказа'!$B$417:$B$417</definedName>
    <definedName name="ProductId201">'Бланк заказа'!$B$418:$B$418</definedName>
    <definedName name="ProductId202">'Бланк заказа'!$B$419:$B$419</definedName>
    <definedName name="ProductId203">'Бланк заказа'!$B$420:$B$420</definedName>
    <definedName name="ProductId204">'Бланк заказа'!$B$421:$B$421</definedName>
    <definedName name="ProductId205">'Бланк заказа'!$B$422:$B$422</definedName>
    <definedName name="ProductId206">'Бланк заказа'!$B$426:$B$426</definedName>
    <definedName name="ProductId207">'Бланк заказа'!$B$427:$B$427</definedName>
    <definedName name="ProductId208">'Бланк заказа'!$B$432:$B$432</definedName>
    <definedName name="ProductId209">'Бланк заказа'!$B$433:$B$433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заказа'!$B$445:$B$445</definedName>
    <definedName name="ProductId215">'Бланк заказа'!$B$446:$B$446</definedName>
    <definedName name="ProductId216">'Бланк заказа'!$B$451:$B$451</definedName>
    <definedName name="ProductId217">'Бланк заказа'!$B$455:$B$455</definedName>
    <definedName name="ProductId218">'Бланк заказа'!$B$461:$B$461</definedName>
    <definedName name="ProductId219">'Бланк заказа'!$B$462:$B$462</definedName>
    <definedName name="ProductId22">'Бланк заказа'!$B$61:$B$61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заказа'!$B$470:$B$470</definedName>
    <definedName name="ProductId228">'Бланк заказа'!$B$471:$B$471</definedName>
    <definedName name="ProductId229">'Бланк заказа'!$B$472:$B$472</definedName>
    <definedName name="ProductId23">'Бланк заказа'!$B$65:$B$65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заказа'!$B$66:$B$66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заказа'!$B$493:$B$493</definedName>
    <definedName name="ProductId245">'Бланк заказа'!$B$494:$B$494</definedName>
    <definedName name="ProductId246">'Бланк заказа'!$B$498:$B$498</definedName>
    <definedName name="ProductId247">'Бланк заказа'!$B$499:$B$499</definedName>
    <definedName name="ProductId248">'Бланк заказа'!$B$500:$B$500</definedName>
    <definedName name="ProductId249">'Бланк заказа'!$B$504:$B$504</definedName>
    <definedName name="ProductId25">'Бланк заказа'!$B$67:$B$67</definedName>
    <definedName name="ProductId250">'Бланк заказа'!$B$505:$B$505</definedName>
    <definedName name="ProductId251">'Бланк заказа'!$B$511:$B$511</definedName>
    <definedName name="ProductId252">'Бланк заказа'!$B$512:$B$512</definedName>
    <definedName name="ProductId253">'Бланк заказа'!$B$513:$B$513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заказа'!$B$529:$B$529</definedName>
    <definedName name="ProductId261">'Бланк заказа'!$B$530:$B$530</definedName>
    <definedName name="ProductId262">'Бланк заказа'!$B$534:$B$534</definedName>
    <definedName name="ProductId263">'Бланк заказа'!$B$535:$B$535</definedName>
    <definedName name="ProductId264">'Бланк заказа'!$B$536:$B$536</definedName>
    <definedName name="ProductId265">'Бланк заказа'!$B$537:$B$537</definedName>
    <definedName name="ProductId266">'Бланк заказа'!$B$542:$B$542</definedName>
    <definedName name="ProductId267">'Бланк заказа'!$B$546:$B$546</definedName>
    <definedName name="ProductId268">'Бланк заказа'!$B$550:$B$550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заказа'!$B$161:$B$161</definedName>
    <definedName name="ProductId72">'Бланк заказа'!$B$165:$B$165</definedName>
    <definedName name="ProductId73">'Бланк заказа'!$B$166:$B$166</definedName>
    <definedName name="ProductId74">'Бланк заказа'!$B$167:$B$167</definedName>
    <definedName name="ProductId75">'Бланк заказа'!$B$168:$B$168</definedName>
    <definedName name="ProductId76">'Бланк заказа'!$B$169:$B$169</definedName>
    <definedName name="ProductId77">'Бланк заказа'!$B$170:$B$170</definedName>
    <definedName name="ProductId78">'Бланк заказа'!$B$171:$B$171</definedName>
    <definedName name="ProductId79">'Бланк заказа'!$B$172:$B$172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заказа'!$B$183:$B$183</definedName>
    <definedName name="ProductId85">'Бланк заказа'!$B$188:$B$188</definedName>
    <definedName name="ProductId86">'Бланк заказа'!$B$189:$B$189</definedName>
    <definedName name="ProductId87">'Бланк заказа'!$B$193:$B$193</definedName>
    <definedName name="ProductId88">'Бланк заказа'!$B$194:$B$194</definedName>
    <definedName name="ProductId89">'Бланк заказа'!$B$198:$B$198</definedName>
    <definedName name="ProductId9">'Бланк заказа'!$B$38:$B$38</definedName>
    <definedName name="ProductId90">'Бланк заказа'!$B$199:$B$199</definedName>
    <definedName name="ProductId91">'Бланк заказа'!$B$200:$B$200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заказа'!$X$227:$X$227</definedName>
    <definedName name="SalesQty109">'Бланк заказа'!$X$228:$X$228</definedName>
    <definedName name="SalesQty11">'Бланк заказа'!$X$40:$X$40</definedName>
    <definedName name="SalesQty110">'Бланк заказа'!$X$229:$X$229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заказа'!$X$238:$X$238</definedName>
    <definedName name="SalesQty117">'Бланк заказа'!$X$239:$X$239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заказа'!$X$248:$X$248</definedName>
    <definedName name="SalesQty121">'Бланк заказа'!$X$249:$X$249</definedName>
    <definedName name="SalesQty122">'Бланк заказа'!$X$250:$X$250</definedName>
    <definedName name="SalesQty123">'Бланк заказа'!$X$251:$X$251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заказа'!$X$261:$X$261</definedName>
    <definedName name="SalesQty13">'Бланк заказа'!$X$49:$X$49</definedName>
    <definedName name="SalesQty130">'Бланк заказа'!$X$266:$X$266</definedName>
    <definedName name="SalesQty131">'Бланк заказа'!$X$267:$X$267</definedName>
    <definedName name="SalesQty132">'Бланк заказа'!$X$268:$X$268</definedName>
    <definedName name="SalesQty133">'Бланк заказа'!$X$269:$X$269</definedName>
    <definedName name="SalesQty134">'Бланк заказа'!$X$274:$X$274</definedName>
    <definedName name="SalesQty135">'Бланк заказа'!$X$275:$X$275</definedName>
    <definedName name="SalesQty136">'Бланк заказа'!$X$276:$X$276</definedName>
    <definedName name="SalesQty137">'Бланк заказа'!$X$277:$X$277</definedName>
    <definedName name="SalesQty138">'Бланк заказа'!$X$282:$X$282</definedName>
    <definedName name="SalesQty139">'Бланк заказа'!$X$286:$X$286</definedName>
    <definedName name="SalesQty14">'Бланк заказа'!$X$50:$X$50</definedName>
    <definedName name="SalesQty140">'Бланк заказа'!$X$291:$X$291</definedName>
    <definedName name="SalesQty141">'Бланк заказа'!$X$296:$X$296</definedName>
    <definedName name="SalesQty142">'Бланк заказа'!$X$297:$X$297</definedName>
    <definedName name="SalesQty143">'Бланк заказа'!$X$302:$X$302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заказа'!$X$51:$X$51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заказа'!$X$319:$X$319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заказа'!$X$326:$X$326</definedName>
    <definedName name="SalesQty158">'Бланк заказа'!$X$327:$X$327</definedName>
    <definedName name="SalesQty159">'Бланк заказа'!$X$331:$X$331</definedName>
    <definedName name="SalesQty16">'Бланк заказа'!$X$52:$X$52</definedName>
    <definedName name="SalesQty160">'Бланк заказа'!$X$332:$X$332</definedName>
    <definedName name="SalesQty161">'Бланк заказа'!$X$333:$X$333</definedName>
    <definedName name="SalesQty162">'Бланк заказа'!$X$337:$X$337</definedName>
    <definedName name="SalesQty163">'Бланк заказа'!$X$338:$X$338</definedName>
    <definedName name="SalesQty164">'Бланк заказа'!$X$339:$X$339</definedName>
    <definedName name="SalesQty165">'Бланк заказа'!$X$340:$X$340</definedName>
    <definedName name="SalesQty166">'Бланк заказа'!$X$344:$X$344</definedName>
    <definedName name="SalesQty167">'Бланк заказа'!$X$345:$X$345</definedName>
    <definedName name="SalesQty168">'Бланк заказа'!$X$346:$X$346</definedName>
    <definedName name="SalesQty169">'Бланк заказа'!$X$351:$X$351</definedName>
    <definedName name="SalesQty17">'Бланк заказа'!$X$53:$X$53</definedName>
    <definedName name="SalesQty170">'Бланк заказа'!$X$355:$X$355</definedName>
    <definedName name="SalesQty171">'Бланк заказа'!$X$356:$X$356</definedName>
    <definedName name="SalesQty172">'Бланк заказа'!$X$357:$X$357</definedName>
    <definedName name="SalesQty173">'Бланк заказа'!$X$363:$X$363</definedName>
    <definedName name="SalesQty174">'Бланк заказа'!$X$364:$X$364</definedName>
    <definedName name="SalesQty175">'Бланк заказа'!$X$365:$X$365</definedName>
    <definedName name="SalesQty176">'Бланк заказа'!$X$366:$X$366</definedName>
    <definedName name="SalesQty177">'Бланк заказа'!$X$367:$X$367</definedName>
    <definedName name="SalesQty178">'Бланк заказа'!$X$368:$X$368</definedName>
    <definedName name="SalesQty179">'Бланк заказа'!$X$369:$X$369</definedName>
    <definedName name="SalesQty18">'Бланк заказа'!$X$54:$X$54</definedName>
    <definedName name="SalesQty180">'Бланк заказа'!$X$373:$X$373</definedName>
    <definedName name="SalesQty181">'Бланк заказа'!$X$374:$X$374</definedName>
    <definedName name="SalesQty182">'Бланк заказа'!$X$378:$X$378</definedName>
    <definedName name="SalesQty183">'Бланк заказа'!$X$379:$X$379</definedName>
    <definedName name="SalesQty184">'Бланк заказа'!$X$383:$X$383</definedName>
    <definedName name="SalesQty185">'Бланк заказа'!$X$388:$X$388</definedName>
    <definedName name="SalesQty186">'Бланк заказа'!$X$389:$X$389</definedName>
    <definedName name="SalesQty187">'Бланк заказа'!$X$390:$X$390</definedName>
    <definedName name="SalesQty188">'Бланк заказа'!$X$391:$X$391</definedName>
    <definedName name="SalesQty189">'Бланк заказа'!$X$392:$X$392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заказа'!$X$407:$X$407</definedName>
    <definedName name="SalesQty196">'Бланк заказа'!$X$413:$X$413</definedName>
    <definedName name="SalesQty197">'Бланк заказа'!$X$414:$X$414</definedName>
    <definedName name="SalesQty198">'Бланк заказа'!$X$415:$X$415</definedName>
    <definedName name="SalesQty199">'Бланк заказа'!$X$416:$X$416</definedName>
    <definedName name="SalesQty2">'Бланк заказа'!$X$23:$X$23</definedName>
    <definedName name="SalesQty20">'Бланк заказа'!$X$59:$X$59</definedName>
    <definedName name="SalesQty200">'Бланк заказа'!$X$417:$X$417</definedName>
    <definedName name="SalesQty201">'Бланк заказа'!$X$418:$X$418</definedName>
    <definedName name="SalesQty202">'Бланк заказа'!$X$419:$X$419</definedName>
    <definedName name="SalesQty203">'Бланк заказа'!$X$420:$X$420</definedName>
    <definedName name="SalesQty204">'Бланк заказа'!$X$421:$X$421</definedName>
    <definedName name="SalesQty205">'Бланк заказа'!$X$422:$X$422</definedName>
    <definedName name="SalesQty206">'Бланк заказа'!$X$426:$X$426</definedName>
    <definedName name="SalesQty207">'Бланк заказа'!$X$427:$X$427</definedName>
    <definedName name="SalesQty208">'Бланк заказа'!$X$432:$X$432</definedName>
    <definedName name="SalesQty209">'Бланк заказа'!$X$433:$X$433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заказа'!$X$445:$X$445</definedName>
    <definedName name="SalesQty215">'Бланк заказа'!$X$446:$X$446</definedName>
    <definedName name="SalesQty216">'Бланк заказа'!$X$451:$X$451</definedName>
    <definedName name="SalesQty217">'Бланк заказа'!$X$455:$X$455</definedName>
    <definedName name="SalesQty218">'Бланк заказа'!$X$461:$X$461</definedName>
    <definedName name="SalesQty219">'Бланк заказа'!$X$462:$X$462</definedName>
    <definedName name="SalesQty22">'Бланк заказа'!$X$61:$X$61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заказа'!$X$470:$X$470</definedName>
    <definedName name="SalesQty228">'Бланк заказа'!$X$471:$X$471</definedName>
    <definedName name="SalesQty229">'Бланк заказа'!$X$472:$X$472</definedName>
    <definedName name="SalesQty23">'Бланк заказа'!$X$65:$X$65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заказа'!$X$66:$X$66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заказа'!$X$493:$X$493</definedName>
    <definedName name="SalesQty245">'Бланк заказа'!$X$494:$X$494</definedName>
    <definedName name="SalesQty246">'Бланк заказа'!$X$498:$X$498</definedName>
    <definedName name="SalesQty247">'Бланк заказа'!$X$499:$X$499</definedName>
    <definedName name="SalesQty248">'Бланк заказа'!$X$500:$X$500</definedName>
    <definedName name="SalesQty249">'Бланк заказа'!$X$504:$X$504</definedName>
    <definedName name="SalesQty25">'Бланк заказа'!$X$67:$X$67</definedName>
    <definedName name="SalesQty250">'Бланк заказа'!$X$505:$X$505</definedName>
    <definedName name="SalesQty251">'Бланк заказа'!$X$511:$X$511</definedName>
    <definedName name="SalesQty252">'Бланк заказа'!$X$512:$X$512</definedName>
    <definedName name="SalesQty253">'Бланк заказа'!$X$513:$X$513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заказа'!$X$529:$X$529</definedName>
    <definedName name="SalesQty261">'Бланк заказа'!$X$530:$X$530</definedName>
    <definedName name="SalesQty262">'Бланк заказа'!$X$534:$X$534</definedName>
    <definedName name="SalesQty263">'Бланк заказа'!$X$535:$X$535</definedName>
    <definedName name="SalesQty264">'Бланк заказа'!$X$536:$X$536</definedName>
    <definedName name="SalesQty265">'Бланк заказа'!$X$537:$X$537</definedName>
    <definedName name="SalesQty266">'Бланк заказа'!$X$542:$X$542</definedName>
    <definedName name="SalesQty267">'Бланк заказа'!$X$546:$X$546</definedName>
    <definedName name="SalesQty268">'Бланк заказа'!$X$550:$X$550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заказа'!$X$161:$X$161</definedName>
    <definedName name="SalesQty72">'Бланк заказа'!$X$165:$X$165</definedName>
    <definedName name="SalesQty73">'Бланк заказа'!$X$166:$X$166</definedName>
    <definedName name="SalesQty74">'Бланк заказа'!$X$167:$X$167</definedName>
    <definedName name="SalesQty75">'Бланк заказа'!$X$168:$X$168</definedName>
    <definedName name="SalesQty76">'Бланк заказа'!$X$169:$X$169</definedName>
    <definedName name="SalesQty77">'Бланк заказа'!$X$170:$X$170</definedName>
    <definedName name="SalesQty78">'Бланк заказа'!$X$171:$X$171</definedName>
    <definedName name="SalesQty79">'Бланк заказа'!$X$172:$X$172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заказа'!$X$183:$X$183</definedName>
    <definedName name="SalesQty85">'Бланк заказа'!$X$188:$X$188</definedName>
    <definedName name="SalesQty86">'Бланк заказа'!$X$189:$X$189</definedName>
    <definedName name="SalesQty87">'Бланк заказа'!$X$193:$X$193</definedName>
    <definedName name="SalesQty88">'Бланк заказа'!$X$194:$X$194</definedName>
    <definedName name="SalesQty89">'Бланк заказа'!$X$198:$X$198</definedName>
    <definedName name="SalesQty9">'Бланк заказа'!$X$38:$X$38</definedName>
    <definedName name="SalesQty90">'Бланк заказа'!$X$199:$X$199</definedName>
    <definedName name="SalesQty91">'Бланк заказа'!$X$200:$X$200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заказа'!$Y$227:$Y$227</definedName>
    <definedName name="SalesRoundBox109">'Бланк заказа'!$Y$228:$Y$228</definedName>
    <definedName name="SalesRoundBox11">'Бланк заказа'!$Y$40:$Y$40</definedName>
    <definedName name="SalesRoundBox110">'Бланк заказа'!$Y$229:$Y$229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заказа'!$Y$238:$Y$238</definedName>
    <definedName name="SalesRoundBox117">'Бланк заказа'!$Y$239:$Y$239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заказа'!$Y$248:$Y$248</definedName>
    <definedName name="SalesRoundBox121">'Бланк заказа'!$Y$249:$Y$249</definedName>
    <definedName name="SalesRoundBox122">'Бланк заказа'!$Y$250:$Y$250</definedName>
    <definedName name="SalesRoundBox123">'Бланк заказа'!$Y$251:$Y$251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заказа'!$Y$261:$Y$261</definedName>
    <definedName name="SalesRoundBox13">'Бланк заказа'!$Y$49:$Y$49</definedName>
    <definedName name="SalesRoundBox130">'Бланк заказа'!$Y$266:$Y$266</definedName>
    <definedName name="SalesRoundBox131">'Бланк заказа'!$Y$267:$Y$267</definedName>
    <definedName name="SalesRoundBox132">'Бланк заказа'!$Y$268:$Y$268</definedName>
    <definedName name="SalesRoundBox133">'Бланк заказа'!$Y$269:$Y$269</definedName>
    <definedName name="SalesRoundBox134">'Бланк заказа'!$Y$274:$Y$274</definedName>
    <definedName name="SalesRoundBox135">'Бланк заказа'!$Y$275:$Y$275</definedName>
    <definedName name="SalesRoundBox136">'Бланк заказа'!$Y$276:$Y$276</definedName>
    <definedName name="SalesRoundBox137">'Бланк заказа'!$Y$277:$Y$277</definedName>
    <definedName name="SalesRoundBox138">'Бланк заказа'!$Y$282:$Y$282</definedName>
    <definedName name="SalesRoundBox139">'Бланк заказа'!$Y$286:$Y$286</definedName>
    <definedName name="SalesRoundBox14">'Бланк заказа'!$Y$50:$Y$50</definedName>
    <definedName name="SalesRoundBox140">'Бланк заказа'!$Y$291:$Y$291</definedName>
    <definedName name="SalesRoundBox141">'Бланк заказа'!$Y$296:$Y$296</definedName>
    <definedName name="SalesRoundBox142">'Бланк заказа'!$Y$297:$Y$297</definedName>
    <definedName name="SalesRoundBox143">'Бланк заказа'!$Y$302:$Y$302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заказа'!$Y$51:$Y$51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заказа'!$Y$319:$Y$319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заказа'!$Y$326:$Y$326</definedName>
    <definedName name="SalesRoundBox158">'Бланк заказа'!$Y$327:$Y$327</definedName>
    <definedName name="SalesRoundBox159">'Бланк заказа'!$Y$331:$Y$331</definedName>
    <definedName name="SalesRoundBox16">'Бланк заказа'!$Y$52:$Y$52</definedName>
    <definedName name="SalesRoundBox160">'Бланк заказа'!$Y$332:$Y$332</definedName>
    <definedName name="SalesRoundBox161">'Бланк заказа'!$Y$333:$Y$333</definedName>
    <definedName name="SalesRoundBox162">'Бланк заказа'!$Y$337:$Y$337</definedName>
    <definedName name="SalesRoundBox163">'Бланк заказа'!$Y$338:$Y$338</definedName>
    <definedName name="SalesRoundBox164">'Бланк заказа'!$Y$339:$Y$339</definedName>
    <definedName name="SalesRoundBox165">'Бланк заказа'!$Y$340:$Y$340</definedName>
    <definedName name="SalesRoundBox166">'Бланк заказа'!$Y$344:$Y$344</definedName>
    <definedName name="SalesRoundBox167">'Бланк заказа'!$Y$345:$Y$345</definedName>
    <definedName name="SalesRoundBox168">'Бланк заказа'!$Y$346:$Y$346</definedName>
    <definedName name="SalesRoundBox169">'Бланк заказа'!$Y$351:$Y$351</definedName>
    <definedName name="SalesRoundBox17">'Бланк заказа'!$Y$53:$Y$53</definedName>
    <definedName name="SalesRoundBox170">'Бланк заказа'!$Y$355:$Y$355</definedName>
    <definedName name="SalesRoundBox171">'Бланк заказа'!$Y$356:$Y$356</definedName>
    <definedName name="SalesRoundBox172">'Бланк заказа'!$Y$357:$Y$357</definedName>
    <definedName name="SalesRoundBox173">'Бланк заказа'!$Y$363:$Y$363</definedName>
    <definedName name="SalesRoundBox174">'Бланк заказа'!$Y$364:$Y$364</definedName>
    <definedName name="SalesRoundBox175">'Бланк заказа'!$Y$365:$Y$365</definedName>
    <definedName name="SalesRoundBox176">'Бланк заказа'!$Y$366:$Y$366</definedName>
    <definedName name="SalesRoundBox177">'Бланк заказа'!$Y$367:$Y$367</definedName>
    <definedName name="SalesRoundBox178">'Бланк заказа'!$Y$368:$Y$368</definedName>
    <definedName name="SalesRoundBox179">'Бланк заказа'!$Y$369:$Y$369</definedName>
    <definedName name="SalesRoundBox18">'Бланк заказа'!$Y$54:$Y$54</definedName>
    <definedName name="SalesRoundBox180">'Бланк заказа'!$Y$373:$Y$373</definedName>
    <definedName name="SalesRoundBox181">'Бланк заказа'!$Y$374:$Y$374</definedName>
    <definedName name="SalesRoundBox182">'Бланк заказа'!$Y$378:$Y$378</definedName>
    <definedName name="SalesRoundBox183">'Бланк заказа'!$Y$379:$Y$379</definedName>
    <definedName name="SalesRoundBox184">'Бланк заказа'!$Y$383:$Y$383</definedName>
    <definedName name="SalesRoundBox185">'Бланк заказа'!$Y$388:$Y$388</definedName>
    <definedName name="SalesRoundBox186">'Бланк заказа'!$Y$389:$Y$389</definedName>
    <definedName name="SalesRoundBox187">'Бланк заказа'!$Y$390:$Y$390</definedName>
    <definedName name="SalesRoundBox188">'Бланк заказа'!$Y$391:$Y$391</definedName>
    <definedName name="SalesRoundBox189">'Бланк заказа'!$Y$392:$Y$392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заказа'!$Y$407:$Y$407</definedName>
    <definedName name="SalesRoundBox196">'Бланк заказа'!$Y$413:$Y$413</definedName>
    <definedName name="SalesRoundBox197">'Бланк заказа'!$Y$414:$Y$414</definedName>
    <definedName name="SalesRoundBox198">'Бланк заказа'!$Y$415:$Y$415</definedName>
    <definedName name="SalesRoundBox199">'Бланк заказа'!$Y$416:$Y$416</definedName>
    <definedName name="SalesRoundBox2">'Бланк заказа'!$Y$23:$Y$23</definedName>
    <definedName name="SalesRoundBox20">'Бланк заказа'!$Y$59:$Y$59</definedName>
    <definedName name="SalesRoundBox200">'Бланк заказа'!$Y$417:$Y$417</definedName>
    <definedName name="SalesRoundBox201">'Бланк заказа'!$Y$418:$Y$418</definedName>
    <definedName name="SalesRoundBox202">'Бланк заказа'!$Y$419:$Y$419</definedName>
    <definedName name="SalesRoundBox203">'Бланк заказа'!$Y$420:$Y$420</definedName>
    <definedName name="SalesRoundBox204">'Бланк заказа'!$Y$421:$Y$421</definedName>
    <definedName name="SalesRoundBox205">'Бланк заказа'!$Y$422:$Y$422</definedName>
    <definedName name="SalesRoundBox206">'Бланк заказа'!$Y$426:$Y$426</definedName>
    <definedName name="SalesRoundBox207">'Бланк заказа'!$Y$427:$Y$427</definedName>
    <definedName name="SalesRoundBox208">'Бланк заказа'!$Y$432:$Y$432</definedName>
    <definedName name="SalesRoundBox209">'Бланк заказа'!$Y$433:$Y$433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заказа'!$Y$445:$Y$445</definedName>
    <definedName name="SalesRoundBox215">'Бланк заказа'!$Y$446:$Y$446</definedName>
    <definedName name="SalesRoundBox216">'Бланк заказа'!$Y$451:$Y$451</definedName>
    <definedName name="SalesRoundBox217">'Бланк заказа'!$Y$455:$Y$455</definedName>
    <definedName name="SalesRoundBox218">'Бланк заказа'!$Y$461:$Y$461</definedName>
    <definedName name="SalesRoundBox219">'Бланк заказа'!$Y$462:$Y$462</definedName>
    <definedName name="SalesRoundBox22">'Бланк заказа'!$Y$61:$Y$61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заказа'!$Y$470:$Y$470</definedName>
    <definedName name="SalesRoundBox228">'Бланк заказа'!$Y$471:$Y$471</definedName>
    <definedName name="SalesRoundBox229">'Бланк заказа'!$Y$472:$Y$472</definedName>
    <definedName name="SalesRoundBox23">'Бланк заказа'!$Y$65:$Y$65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заказа'!$Y$66:$Y$66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заказа'!$Y$493:$Y$493</definedName>
    <definedName name="SalesRoundBox245">'Бланк заказа'!$Y$494:$Y$494</definedName>
    <definedName name="SalesRoundBox246">'Бланк заказа'!$Y$498:$Y$498</definedName>
    <definedName name="SalesRoundBox247">'Бланк заказа'!$Y$499:$Y$499</definedName>
    <definedName name="SalesRoundBox248">'Бланк заказа'!$Y$500:$Y$500</definedName>
    <definedName name="SalesRoundBox249">'Бланк заказа'!$Y$504:$Y$504</definedName>
    <definedName name="SalesRoundBox25">'Бланк заказа'!$Y$67:$Y$67</definedName>
    <definedName name="SalesRoundBox250">'Бланк заказа'!$Y$505:$Y$505</definedName>
    <definedName name="SalesRoundBox251">'Бланк заказа'!$Y$511:$Y$511</definedName>
    <definedName name="SalesRoundBox252">'Бланк заказа'!$Y$512:$Y$512</definedName>
    <definedName name="SalesRoundBox253">'Бланк заказа'!$Y$513:$Y$513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заказа'!$Y$529:$Y$529</definedName>
    <definedName name="SalesRoundBox261">'Бланк заказа'!$Y$530:$Y$530</definedName>
    <definedName name="SalesRoundBox262">'Бланк заказа'!$Y$534:$Y$534</definedName>
    <definedName name="SalesRoundBox263">'Бланк заказа'!$Y$535:$Y$535</definedName>
    <definedName name="SalesRoundBox264">'Бланк заказа'!$Y$536:$Y$536</definedName>
    <definedName name="SalesRoundBox265">'Бланк заказа'!$Y$537:$Y$537</definedName>
    <definedName name="SalesRoundBox266">'Бланк заказа'!$Y$542:$Y$542</definedName>
    <definedName name="SalesRoundBox267">'Бланк заказа'!$Y$546:$Y$546</definedName>
    <definedName name="SalesRoundBox268">'Бланк заказа'!$Y$550:$Y$550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заказа'!$Y$161:$Y$161</definedName>
    <definedName name="SalesRoundBox72">'Бланк заказа'!$Y$165:$Y$165</definedName>
    <definedName name="SalesRoundBox73">'Бланк заказа'!$Y$166:$Y$166</definedName>
    <definedName name="SalesRoundBox74">'Бланк заказа'!$Y$167:$Y$167</definedName>
    <definedName name="SalesRoundBox75">'Бланк заказа'!$Y$168:$Y$168</definedName>
    <definedName name="SalesRoundBox76">'Бланк заказа'!$Y$169:$Y$169</definedName>
    <definedName name="SalesRoundBox77">'Бланк заказа'!$Y$170:$Y$170</definedName>
    <definedName name="SalesRoundBox78">'Бланк заказа'!$Y$171:$Y$171</definedName>
    <definedName name="SalesRoundBox79">'Бланк заказа'!$Y$172:$Y$172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заказа'!$Y$183:$Y$183</definedName>
    <definedName name="SalesRoundBox85">'Бланк заказа'!$Y$188:$Y$188</definedName>
    <definedName name="SalesRoundBox86">'Бланк заказа'!$Y$189:$Y$189</definedName>
    <definedName name="SalesRoundBox87">'Бланк заказа'!$Y$193:$Y$193</definedName>
    <definedName name="SalesRoundBox88">'Бланк заказа'!$Y$194:$Y$194</definedName>
    <definedName name="SalesRoundBox89">'Бланк заказа'!$Y$198:$Y$198</definedName>
    <definedName name="SalesRoundBox9">'Бланк заказа'!$Y$38:$Y$38</definedName>
    <definedName name="SalesRoundBox90">'Бланк заказа'!$Y$199:$Y$199</definedName>
    <definedName name="SalesRoundBox91">'Бланк заказа'!$Y$200:$Y$200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заказа'!$W$227:$W$227</definedName>
    <definedName name="UnitOfMeasure109">'Бланк заказа'!$W$228:$W$228</definedName>
    <definedName name="UnitOfMeasure11">'Бланк заказа'!$W$40:$W$40</definedName>
    <definedName name="UnitOfMeasure110">'Бланк заказа'!$W$229:$W$229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заказа'!$W$238:$W$238</definedName>
    <definedName name="UnitOfMeasure117">'Бланк заказа'!$W$239:$W$239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заказа'!$W$248:$W$248</definedName>
    <definedName name="UnitOfMeasure121">'Бланк заказа'!$W$249:$W$249</definedName>
    <definedName name="UnitOfMeasure122">'Бланк заказа'!$W$250:$W$250</definedName>
    <definedName name="UnitOfMeasure123">'Бланк заказа'!$W$251:$W$251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заказа'!$W$261:$W$261</definedName>
    <definedName name="UnitOfMeasure13">'Бланк заказа'!$W$49:$W$49</definedName>
    <definedName name="UnitOfMeasure130">'Бланк заказа'!$W$266:$W$266</definedName>
    <definedName name="UnitOfMeasure131">'Бланк заказа'!$W$267:$W$267</definedName>
    <definedName name="UnitOfMeasure132">'Бланк заказа'!$W$268:$W$268</definedName>
    <definedName name="UnitOfMeasure133">'Бланк заказа'!$W$269:$W$269</definedName>
    <definedName name="UnitOfMeasure134">'Бланк заказа'!$W$274:$W$274</definedName>
    <definedName name="UnitOfMeasure135">'Бланк заказа'!$W$275:$W$275</definedName>
    <definedName name="UnitOfMeasure136">'Бланк заказа'!$W$276:$W$276</definedName>
    <definedName name="UnitOfMeasure137">'Бланк заказа'!$W$277:$W$277</definedName>
    <definedName name="UnitOfMeasure138">'Бланк заказа'!$W$282:$W$282</definedName>
    <definedName name="UnitOfMeasure139">'Бланк заказа'!$W$286:$W$286</definedName>
    <definedName name="UnitOfMeasure14">'Бланк заказа'!$W$50:$W$50</definedName>
    <definedName name="UnitOfMeasure140">'Бланк заказа'!$W$291:$W$291</definedName>
    <definedName name="UnitOfMeasure141">'Бланк заказа'!$W$296:$W$296</definedName>
    <definedName name="UnitOfMeasure142">'Бланк заказа'!$W$297:$W$297</definedName>
    <definedName name="UnitOfMeasure143">'Бланк заказа'!$W$302:$W$302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заказа'!$W$51:$W$51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заказа'!$W$319:$W$319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заказа'!$W$326:$W$326</definedName>
    <definedName name="UnitOfMeasure158">'Бланк заказа'!$W$327:$W$327</definedName>
    <definedName name="UnitOfMeasure159">'Бланк заказа'!$W$331:$W$331</definedName>
    <definedName name="UnitOfMeasure16">'Бланк заказа'!$W$52:$W$52</definedName>
    <definedName name="UnitOfMeasure160">'Бланк заказа'!$W$332:$W$332</definedName>
    <definedName name="UnitOfMeasure161">'Бланк заказа'!$W$333:$W$333</definedName>
    <definedName name="UnitOfMeasure162">'Бланк заказа'!$W$337:$W$337</definedName>
    <definedName name="UnitOfMeasure163">'Бланк заказа'!$W$338:$W$338</definedName>
    <definedName name="UnitOfMeasure164">'Бланк заказа'!$W$339:$W$339</definedName>
    <definedName name="UnitOfMeasure165">'Бланк заказа'!$W$340:$W$340</definedName>
    <definedName name="UnitOfMeasure166">'Бланк заказа'!$W$344:$W$344</definedName>
    <definedName name="UnitOfMeasure167">'Бланк заказа'!$W$345:$W$345</definedName>
    <definedName name="UnitOfMeasure168">'Бланк заказа'!$W$346:$W$346</definedName>
    <definedName name="UnitOfMeasure169">'Бланк заказа'!$W$351:$W$351</definedName>
    <definedName name="UnitOfMeasure17">'Бланк заказа'!$W$53:$W$53</definedName>
    <definedName name="UnitOfMeasure170">'Бланк заказа'!$W$355:$W$355</definedName>
    <definedName name="UnitOfMeasure171">'Бланк заказа'!$W$356:$W$356</definedName>
    <definedName name="UnitOfMeasure172">'Бланк заказа'!$W$357:$W$357</definedName>
    <definedName name="UnitOfMeasure173">'Бланк заказа'!$W$363:$W$363</definedName>
    <definedName name="UnitOfMeasure174">'Бланк заказа'!$W$364:$W$364</definedName>
    <definedName name="UnitOfMeasure175">'Бланк заказа'!$W$365:$W$365</definedName>
    <definedName name="UnitOfMeasure176">'Бланк заказа'!$W$366:$W$366</definedName>
    <definedName name="UnitOfMeasure177">'Бланк заказа'!$W$367:$W$367</definedName>
    <definedName name="UnitOfMeasure178">'Бланк заказа'!$W$368:$W$368</definedName>
    <definedName name="UnitOfMeasure179">'Бланк заказа'!$W$369:$W$369</definedName>
    <definedName name="UnitOfMeasure18">'Бланк заказа'!$W$54:$W$54</definedName>
    <definedName name="UnitOfMeasure180">'Бланк заказа'!$W$373:$W$373</definedName>
    <definedName name="UnitOfMeasure181">'Бланк заказа'!$W$374:$W$374</definedName>
    <definedName name="UnitOfMeasure182">'Бланк заказа'!$W$378:$W$378</definedName>
    <definedName name="UnitOfMeasure183">'Бланк заказа'!$W$379:$W$379</definedName>
    <definedName name="UnitOfMeasure184">'Бланк заказа'!$W$383:$W$383</definedName>
    <definedName name="UnitOfMeasure185">'Бланк заказа'!$W$388:$W$388</definedName>
    <definedName name="UnitOfMeasure186">'Бланк заказа'!$W$389:$W$389</definedName>
    <definedName name="UnitOfMeasure187">'Бланк заказа'!$W$390:$W$390</definedName>
    <definedName name="UnitOfMeasure188">'Бланк заказа'!$W$391:$W$391</definedName>
    <definedName name="UnitOfMeasure189">'Бланк заказа'!$W$392:$W$392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заказа'!$W$407:$W$407</definedName>
    <definedName name="UnitOfMeasure196">'Бланк заказа'!$W$413:$W$413</definedName>
    <definedName name="UnitOfMeasure197">'Бланк заказа'!$W$414:$W$414</definedName>
    <definedName name="UnitOfMeasure198">'Бланк заказа'!$W$415:$W$415</definedName>
    <definedName name="UnitOfMeasure199">'Бланк заказа'!$W$416:$W$416</definedName>
    <definedName name="UnitOfMeasure2">'Бланк заказа'!$W$23:$W$23</definedName>
    <definedName name="UnitOfMeasure20">'Бланк заказа'!$W$59:$W$59</definedName>
    <definedName name="UnitOfMeasure200">'Бланк заказа'!$W$417:$W$417</definedName>
    <definedName name="UnitOfMeasure201">'Бланк заказа'!$W$418:$W$418</definedName>
    <definedName name="UnitOfMeasure202">'Бланк заказа'!$W$419:$W$419</definedName>
    <definedName name="UnitOfMeasure203">'Бланк заказа'!$W$420:$W$420</definedName>
    <definedName name="UnitOfMeasure204">'Бланк заказа'!$W$421:$W$421</definedName>
    <definedName name="UnitOfMeasure205">'Бланк заказа'!$W$422:$W$422</definedName>
    <definedName name="UnitOfMeasure206">'Бланк заказа'!$W$426:$W$426</definedName>
    <definedName name="UnitOfMeasure207">'Бланк заказа'!$W$427:$W$427</definedName>
    <definedName name="UnitOfMeasure208">'Бланк заказа'!$W$432:$W$432</definedName>
    <definedName name="UnitOfMeasure209">'Бланк заказа'!$W$433:$W$433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заказа'!$W$445:$W$445</definedName>
    <definedName name="UnitOfMeasure215">'Бланк заказа'!$W$446:$W$446</definedName>
    <definedName name="UnitOfMeasure216">'Бланк заказа'!$W$451:$W$451</definedName>
    <definedName name="UnitOfMeasure217">'Бланк заказа'!$W$455:$W$455</definedName>
    <definedName name="UnitOfMeasure218">'Бланк заказа'!$W$461:$W$461</definedName>
    <definedName name="UnitOfMeasure219">'Бланк заказа'!$W$462:$W$462</definedName>
    <definedName name="UnitOfMeasure22">'Бланк заказа'!$W$61:$W$61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заказа'!$W$470:$W$470</definedName>
    <definedName name="UnitOfMeasure228">'Бланк заказа'!$W$471:$W$471</definedName>
    <definedName name="UnitOfMeasure229">'Бланк заказа'!$W$472:$W$472</definedName>
    <definedName name="UnitOfMeasure23">'Бланк заказа'!$W$65:$W$65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заказа'!$W$66:$W$66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заказа'!$W$493:$W$493</definedName>
    <definedName name="UnitOfMeasure245">'Бланк заказа'!$W$494:$W$494</definedName>
    <definedName name="UnitOfMeasure246">'Бланк заказа'!$W$498:$W$498</definedName>
    <definedName name="UnitOfMeasure247">'Бланк заказа'!$W$499:$W$499</definedName>
    <definedName name="UnitOfMeasure248">'Бланк заказа'!$W$500:$W$500</definedName>
    <definedName name="UnitOfMeasure249">'Бланк заказа'!$W$504:$W$504</definedName>
    <definedName name="UnitOfMeasure25">'Бланк заказа'!$W$67:$W$67</definedName>
    <definedName name="UnitOfMeasure250">'Бланк заказа'!$W$505:$W$505</definedName>
    <definedName name="UnitOfMeasure251">'Бланк заказа'!$W$511:$W$511</definedName>
    <definedName name="UnitOfMeasure252">'Бланк заказа'!$W$512:$W$512</definedName>
    <definedName name="UnitOfMeasure253">'Бланк заказа'!$W$513:$W$513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заказа'!$W$529:$W$529</definedName>
    <definedName name="UnitOfMeasure261">'Бланк заказа'!$W$530:$W$530</definedName>
    <definedName name="UnitOfMeasure262">'Бланк заказа'!$W$534:$W$534</definedName>
    <definedName name="UnitOfMeasure263">'Бланк заказа'!$W$535:$W$535</definedName>
    <definedName name="UnitOfMeasure264">'Бланк заказа'!$W$536:$W$536</definedName>
    <definedName name="UnitOfMeasure265">'Бланк заказа'!$W$537:$W$537</definedName>
    <definedName name="UnitOfMeasure266">'Бланк заказа'!$W$542:$W$542</definedName>
    <definedName name="UnitOfMeasure267">'Бланк заказа'!$W$546:$W$546</definedName>
    <definedName name="UnitOfMeasure268">'Бланк заказа'!$W$550:$W$550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заказа'!$W$161:$W$161</definedName>
    <definedName name="UnitOfMeasure72">'Бланк заказа'!$W$165:$W$165</definedName>
    <definedName name="UnitOfMeasure73">'Бланк заказа'!$W$166:$W$166</definedName>
    <definedName name="UnitOfMeasure74">'Бланк заказа'!$W$167:$W$167</definedName>
    <definedName name="UnitOfMeasure75">'Бланк заказа'!$W$168:$W$168</definedName>
    <definedName name="UnitOfMeasure76">'Бланк заказа'!$W$169:$W$169</definedName>
    <definedName name="UnitOfMeasure77">'Бланк заказа'!$W$170:$W$170</definedName>
    <definedName name="UnitOfMeasure78">'Бланк заказа'!$W$171:$W$171</definedName>
    <definedName name="UnitOfMeasure79">'Бланк заказа'!$W$172:$W$172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заказа'!$W$183:$W$183</definedName>
    <definedName name="UnitOfMeasure85">'Бланк заказа'!$W$188:$W$188</definedName>
    <definedName name="UnitOfMeasure86">'Бланк заказа'!$W$189:$W$189</definedName>
    <definedName name="UnitOfMeasure87">'Бланк заказа'!$W$193:$W$193</definedName>
    <definedName name="UnitOfMeasure88">'Бланк заказа'!$W$194:$W$194</definedName>
    <definedName name="UnitOfMeasure89">'Бланк заказа'!$W$198:$W$198</definedName>
    <definedName name="UnitOfMeasure9">'Бланк заказа'!$W$38:$W$38</definedName>
    <definedName name="UnitOfMeasure90">'Бланк заказа'!$W$199:$W$199</definedName>
    <definedName name="UnitOfMeasure91">'Бланк заказа'!$W$200:$W$200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52" i="1" l="1"/>
  <c r="X551" i="1"/>
  <c r="BO550" i="1"/>
  <c r="BM550" i="1"/>
  <c r="Y550" i="1"/>
  <c r="X548" i="1"/>
  <c r="X547" i="1"/>
  <c r="BO546" i="1"/>
  <c r="BM546" i="1"/>
  <c r="Y546" i="1"/>
  <c r="X544" i="1"/>
  <c r="X543" i="1"/>
  <c r="BO542" i="1"/>
  <c r="BM542" i="1"/>
  <c r="Y542" i="1"/>
  <c r="X539" i="1"/>
  <c r="X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2" i="1"/>
  <c r="X531" i="1"/>
  <c r="BO530" i="1"/>
  <c r="BM530" i="1"/>
  <c r="Y530" i="1"/>
  <c r="BO529" i="1"/>
  <c r="BM529" i="1"/>
  <c r="Y529" i="1"/>
  <c r="X527" i="1"/>
  <c r="X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X515" i="1"/>
  <c r="X514" i="1"/>
  <c r="BO513" i="1"/>
  <c r="BM513" i="1"/>
  <c r="Y513" i="1"/>
  <c r="BO512" i="1"/>
  <c r="BM512" i="1"/>
  <c r="Y512" i="1"/>
  <c r="BO511" i="1"/>
  <c r="BM511" i="1"/>
  <c r="Y511" i="1"/>
  <c r="X507" i="1"/>
  <c r="X506" i="1"/>
  <c r="BO505" i="1"/>
  <c r="BM505" i="1"/>
  <c r="Y505" i="1"/>
  <c r="P505" i="1"/>
  <c r="BO504" i="1"/>
  <c r="BM504" i="1"/>
  <c r="Y504" i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X496" i="1"/>
  <c r="X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O481" i="1"/>
  <c r="BM481" i="1"/>
  <c r="Y481" i="1"/>
  <c r="P481" i="1"/>
  <c r="BO480" i="1"/>
  <c r="BM480" i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BO432" i="1"/>
  <c r="BM432" i="1"/>
  <c r="Y432" i="1"/>
  <c r="P432" i="1"/>
  <c r="X429" i="1"/>
  <c r="X428" i="1"/>
  <c r="BO427" i="1"/>
  <c r="BM427" i="1"/>
  <c r="Y427" i="1"/>
  <c r="P427" i="1"/>
  <c r="BO426" i="1"/>
  <c r="BM426" i="1"/>
  <c r="Y426" i="1"/>
  <c r="Y428" i="1" s="1"/>
  <c r="P426" i="1"/>
  <c r="X424" i="1"/>
  <c r="X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Z420" i="1" s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5" i="1"/>
  <c r="X384" i="1"/>
  <c r="BO383" i="1"/>
  <c r="BM383" i="1"/>
  <c r="Y383" i="1"/>
  <c r="P383" i="1"/>
  <c r="X381" i="1"/>
  <c r="X380" i="1"/>
  <c r="BO379" i="1"/>
  <c r="BM379" i="1"/>
  <c r="Y379" i="1"/>
  <c r="Z379" i="1" s="1"/>
  <c r="P379" i="1"/>
  <c r="BO378" i="1"/>
  <c r="BM378" i="1"/>
  <c r="Y378" i="1"/>
  <c r="Y380" i="1" s="1"/>
  <c r="P378" i="1"/>
  <c r="X376" i="1"/>
  <c r="X375" i="1"/>
  <c r="BO374" i="1"/>
  <c r="BM374" i="1"/>
  <c r="Y374" i="1"/>
  <c r="P374" i="1"/>
  <c r="BO373" i="1"/>
  <c r="BM373" i="1"/>
  <c r="Y373" i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P363" i="1"/>
  <c r="X359" i="1"/>
  <c r="X358" i="1"/>
  <c r="BO357" i="1"/>
  <c r="BM357" i="1"/>
  <c r="Y357" i="1"/>
  <c r="P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Y352" i="1"/>
  <c r="X352" i="1"/>
  <c r="BP351" i="1"/>
  <c r="BO351" i="1"/>
  <c r="BN351" i="1"/>
  <c r="BM351" i="1"/>
  <c r="Z351" i="1"/>
  <c r="Z352" i="1" s="1"/>
  <c r="Y351" i="1"/>
  <c r="P351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BO337" i="1"/>
  <c r="BM337" i="1"/>
  <c r="Y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X299" i="1"/>
  <c r="X298" i="1"/>
  <c r="BO297" i="1"/>
  <c r="BM297" i="1"/>
  <c r="Y297" i="1"/>
  <c r="P297" i="1"/>
  <c r="BO296" i="1"/>
  <c r="BM296" i="1"/>
  <c r="Y296" i="1"/>
  <c r="P296" i="1"/>
  <c r="X293" i="1"/>
  <c r="X292" i="1"/>
  <c r="BO291" i="1"/>
  <c r="BM291" i="1"/>
  <c r="Y291" i="1"/>
  <c r="P291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Y249" i="1"/>
  <c r="BP248" i="1"/>
  <c r="BO248" i="1"/>
  <c r="BN248" i="1"/>
  <c r="BM248" i="1"/>
  <c r="Z248" i="1"/>
  <c r="Y248" i="1"/>
  <c r="P248" i="1"/>
  <c r="BO247" i="1"/>
  <c r="BN247" i="1"/>
  <c r="BM247" i="1"/>
  <c r="Z247" i="1"/>
  <c r="Z252" i="1" s="1"/>
  <c r="Y247" i="1"/>
  <c r="X245" i="1"/>
  <c r="X244" i="1"/>
  <c r="BO243" i="1"/>
  <c r="BM243" i="1"/>
  <c r="Y243" i="1"/>
  <c r="P243" i="1"/>
  <c r="X241" i="1"/>
  <c r="X240" i="1"/>
  <c r="BO239" i="1"/>
  <c r="BM239" i="1"/>
  <c r="Y239" i="1"/>
  <c r="P239" i="1"/>
  <c r="BP238" i="1"/>
  <c r="BO238" i="1"/>
  <c r="BN238" i="1"/>
  <c r="BM238" i="1"/>
  <c r="Z238" i="1"/>
  <c r="Y238" i="1"/>
  <c r="P238" i="1"/>
  <c r="X236" i="1"/>
  <c r="X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P189" i="1"/>
  <c r="BO189" i="1"/>
  <c r="BN189" i="1"/>
  <c r="BM189" i="1"/>
  <c r="Z189" i="1"/>
  <c r="Y189" i="1"/>
  <c r="P189" i="1"/>
  <c r="BO188" i="1"/>
  <c r="BM188" i="1"/>
  <c r="Y188" i="1"/>
  <c r="P188" i="1"/>
  <c r="X185" i="1"/>
  <c r="X184" i="1"/>
  <c r="BO183" i="1"/>
  <c r="BM183" i="1"/>
  <c r="Y183" i="1"/>
  <c r="X181" i="1"/>
  <c r="X180" i="1"/>
  <c r="BO179" i="1"/>
  <c r="BM179" i="1"/>
  <c r="Y179" i="1"/>
  <c r="BO178" i="1"/>
  <c r="BM178" i="1"/>
  <c r="Y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Y135" i="1" s="1"/>
  <c r="P133" i="1"/>
  <c r="X130" i="1"/>
  <c r="X129" i="1"/>
  <c r="BO128" i="1"/>
  <c r="BM128" i="1"/>
  <c r="Y128" i="1"/>
  <c r="P128" i="1"/>
  <c r="BO127" i="1"/>
  <c r="BM127" i="1"/>
  <c r="Y127" i="1"/>
  <c r="P127" i="1"/>
  <c r="X125" i="1"/>
  <c r="X124" i="1"/>
  <c r="BO123" i="1"/>
  <c r="BM123" i="1"/>
  <c r="Y123" i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28" i="1"/>
  <c r="BO27" i="1"/>
  <c r="BM27" i="1"/>
  <c r="Y27" i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P23" i="1"/>
  <c r="BO22" i="1"/>
  <c r="X555" i="1" s="1"/>
  <c r="BM22" i="1"/>
  <c r="Y22" i="1"/>
  <c r="B563" i="1" s="1"/>
  <c r="P22" i="1"/>
  <c r="H10" i="1"/>
  <c r="A9" i="1"/>
  <c r="F10" i="1" s="1"/>
  <c r="D7" i="1"/>
  <c r="Q6" i="1"/>
  <c r="P2" i="1"/>
  <c r="BP107" i="1" l="1"/>
  <c r="BN107" i="1"/>
  <c r="Z107" i="1"/>
  <c r="BP127" i="1"/>
  <c r="BN127" i="1"/>
  <c r="Z127" i="1"/>
  <c r="BP169" i="1"/>
  <c r="BN169" i="1"/>
  <c r="Z169" i="1"/>
  <c r="BP209" i="1"/>
  <c r="BN209" i="1"/>
  <c r="Z209" i="1"/>
  <c r="BP232" i="1"/>
  <c r="BN232" i="1"/>
  <c r="Z232" i="1"/>
  <c r="BP277" i="1"/>
  <c r="BN277" i="1"/>
  <c r="Z277" i="1"/>
  <c r="BP326" i="1"/>
  <c r="BN326" i="1"/>
  <c r="Z326" i="1"/>
  <c r="BP365" i="1"/>
  <c r="BN365" i="1"/>
  <c r="Z365" i="1"/>
  <c r="Y398" i="1"/>
  <c r="Y397" i="1"/>
  <c r="BP396" i="1"/>
  <c r="BN396" i="1"/>
  <c r="Z396" i="1"/>
  <c r="Z397" i="1" s="1"/>
  <c r="BP400" i="1"/>
  <c r="BN400" i="1"/>
  <c r="Z400" i="1"/>
  <c r="BP438" i="1"/>
  <c r="BN438" i="1"/>
  <c r="Z438" i="1"/>
  <c r="BP472" i="1"/>
  <c r="BN472" i="1"/>
  <c r="Z472" i="1"/>
  <c r="BP494" i="1"/>
  <c r="BN494" i="1"/>
  <c r="Z494" i="1"/>
  <c r="BP525" i="1"/>
  <c r="BN525" i="1"/>
  <c r="Z525" i="1"/>
  <c r="Z25" i="1"/>
  <c r="BN25" i="1"/>
  <c r="Z50" i="1"/>
  <c r="BN50" i="1"/>
  <c r="Z60" i="1"/>
  <c r="BN60" i="1"/>
  <c r="Z76" i="1"/>
  <c r="BN76" i="1"/>
  <c r="BP94" i="1"/>
  <c r="BN94" i="1"/>
  <c r="Z94" i="1"/>
  <c r="BP117" i="1"/>
  <c r="BN117" i="1"/>
  <c r="Z117" i="1"/>
  <c r="BP155" i="1"/>
  <c r="BN155" i="1"/>
  <c r="Z155" i="1"/>
  <c r="BP199" i="1"/>
  <c r="BN199" i="1"/>
  <c r="Z199" i="1"/>
  <c r="BP217" i="1"/>
  <c r="BN217" i="1"/>
  <c r="Z217" i="1"/>
  <c r="BP260" i="1"/>
  <c r="BN260" i="1"/>
  <c r="Z260" i="1"/>
  <c r="BP312" i="1"/>
  <c r="BN312" i="1"/>
  <c r="Z312" i="1"/>
  <c r="BP344" i="1"/>
  <c r="BN344" i="1"/>
  <c r="Z344" i="1"/>
  <c r="BP418" i="1"/>
  <c r="BN418" i="1"/>
  <c r="Z418" i="1"/>
  <c r="BP464" i="1"/>
  <c r="BN464" i="1"/>
  <c r="Z464" i="1"/>
  <c r="BP482" i="1"/>
  <c r="BN482" i="1"/>
  <c r="Z482" i="1"/>
  <c r="BP486" i="1"/>
  <c r="BN486" i="1"/>
  <c r="Z486" i="1"/>
  <c r="Y527" i="1"/>
  <c r="Y526" i="1"/>
  <c r="BP524" i="1"/>
  <c r="BN524" i="1"/>
  <c r="Z524" i="1"/>
  <c r="BP23" i="1"/>
  <c r="BN23" i="1"/>
  <c r="Z23" i="1"/>
  <c r="BP39" i="1"/>
  <c r="BN39" i="1"/>
  <c r="Z39" i="1"/>
  <c r="Y62" i="1"/>
  <c r="BP58" i="1"/>
  <c r="BN58" i="1"/>
  <c r="Z58" i="1"/>
  <c r="BP74" i="1"/>
  <c r="BN74" i="1"/>
  <c r="Z74" i="1"/>
  <c r="BP96" i="1"/>
  <c r="BN96" i="1"/>
  <c r="Z96" i="1"/>
  <c r="Y115" i="1"/>
  <c r="BP111" i="1"/>
  <c r="BN111" i="1"/>
  <c r="Z111" i="1"/>
  <c r="BP123" i="1"/>
  <c r="BN123" i="1"/>
  <c r="Z123" i="1"/>
  <c r="Y151" i="1"/>
  <c r="Y150" i="1"/>
  <c r="BP149" i="1"/>
  <c r="BN149" i="1"/>
  <c r="Z149" i="1"/>
  <c r="Z150" i="1" s="1"/>
  <c r="Y157" i="1"/>
  <c r="BP153" i="1"/>
  <c r="BN153" i="1"/>
  <c r="Z153" i="1"/>
  <c r="BP171" i="1"/>
  <c r="BN171" i="1"/>
  <c r="Z171" i="1"/>
  <c r="BP178" i="1"/>
  <c r="BN178" i="1"/>
  <c r="Z178" i="1"/>
  <c r="BP201" i="1"/>
  <c r="BN201" i="1"/>
  <c r="Z201" i="1"/>
  <c r="BP211" i="1"/>
  <c r="BN211" i="1"/>
  <c r="Z211" i="1"/>
  <c r="Y223" i="1"/>
  <c r="BP221" i="1"/>
  <c r="BN221" i="1"/>
  <c r="Z221" i="1"/>
  <c r="BP234" i="1"/>
  <c r="BN234" i="1"/>
  <c r="Z234" i="1"/>
  <c r="BP267" i="1"/>
  <c r="BN267" i="1"/>
  <c r="Z267" i="1"/>
  <c r="P563" i="1"/>
  <c r="Y283" i="1"/>
  <c r="BP282" i="1"/>
  <c r="BN282" i="1"/>
  <c r="Z282" i="1"/>
  <c r="Z283" i="1" s="1"/>
  <c r="Y288" i="1"/>
  <c r="Y287" i="1"/>
  <c r="BP286" i="1"/>
  <c r="BN286" i="1"/>
  <c r="Z286" i="1"/>
  <c r="Z287" i="1" s="1"/>
  <c r="Y293" i="1"/>
  <c r="Q563" i="1"/>
  <c r="Y292" i="1"/>
  <c r="BP291" i="1"/>
  <c r="BN291" i="1"/>
  <c r="Z291" i="1"/>
  <c r="Z292" i="1" s="1"/>
  <c r="BP296" i="1"/>
  <c r="BN296" i="1"/>
  <c r="Z296" i="1"/>
  <c r="Y320" i="1"/>
  <c r="BP316" i="1"/>
  <c r="BN316" i="1"/>
  <c r="Z316" i="1"/>
  <c r="BP332" i="1"/>
  <c r="BN332" i="1"/>
  <c r="Z332" i="1"/>
  <c r="BP338" i="1"/>
  <c r="BN338" i="1"/>
  <c r="Z338" i="1"/>
  <c r="BP357" i="1"/>
  <c r="BN357" i="1"/>
  <c r="Z357" i="1"/>
  <c r="BP363" i="1"/>
  <c r="BN363" i="1"/>
  <c r="Z363" i="1"/>
  <c r="Y375" i="1"/>
  <c r="BP373" i="1"/>
  <c r="BN373" i="1"/>
  <c r="Z373" i="1"/>
  <c r="BP27" i="1"/>
  <c r="BN27" i="1"/>
  <c r="Z27" i="1"/>
  <c r="BP52" i="1"/>
  <c r="BN52" i="1"/>
  <c r="Z52" i="1"/>
  <c r="BP66" i="1"/>
  <c r="BN66" i="1"/>
  <c r="Z66" i="1"/>
  <c r="Y82" i="1"/>
  <c r="BP80" i="1"/>
  <c r="BN80" i="1"/>
  <c r="Z80" i="1"/>
  <c r="BP105" i="1"/>
  <c r="BN105" i="1"/>
  <c r="Z105" i="1"/>
  <c r="Y114" i="1"/>
  <c r="BP119" i="1"/>
  <c r="BN119" i="1"/>
  <c r="Z119" i="1"/>
  <c r="BP134" i="1"/>
  <c r="BN134" i="1"/>
  <c r="Z134" i="1"/>
  <c r="BP138" i="1"/>
  <c r="BN138" i="1"/>
  <c r="Z138" i="1"/>
  <c r="Y156" i="1"/>
  <c r="BP167" i="1"/>
  <c r="BN167" i="1"/>
  <c r="Z167" i="1"/>
  <c r="Y181" i="1"/>
  <c r="Y180" i="1"/>
  <c r="BP177" i="1"/>
  <c r="BN177" i="1"/>
  <c r="Z177" i="1"/>
  <c r="BP179" i="1"/>
  <c r="BN179" i="1"/>
  <c r="Z179" i="1"/>
  <c r="Y195" i="1"/>
  <c r="BP193" i="1"/>
  <c r="BN193" i="1"/>
  <c r="Z193" i="1"/>
  <c r="BP205" i="1"/>
  <c r="BN205" i="1"/>
  <c r="Z205" i="1"/>
  <c r="BP215" i="1"/>
  <c r="BN215" i="1"/>
  <c r="Z215" i="1"/>
  <c r="BP230" i="1"/>
  <c r="BN230" i="1"/>
  <c r="Z230" i="1"/>
  <c r="BP258" i="1"/>
  <c r="BN258" i="1"/>
  <c r="Z258" i="1"/>
  <c r="BP275" i="1"/>
  <c r="BN275" i="1"/>
  <c r="Z275" i="1"/>
  <c r="BP310" i="1"/>
  <c r="BN310" i="1"/>
  <c r="Z310" i="1"/>
  <c r="BP324" i="1"/>
  <c r="BN324" i="1"/>
  <c r="Z324" i="1"/>
  <c r="Y342" i="1"/>
  <c r="BP337" i="1"/>
  <c r="BN337" i="1"/>
  <c r="Z337" i="1"/>
  <c r="Y341" i="1"/>
  <c r="BP346" i="1"/>
  <c r="BN346" i="1"/>
  <c r="Z346" i="1"/>
  <c r="BP367" i="1"/>
  <c r="BN367" i="1"/>
  <c r="Z367" i="1"/>
  <c r="Y385" i="1"/>
  <c r="Y384" i="1"/>
  <c r="BP383" i="1"/>
  <c r="BN383" i="1"/>
  <c r="Z383" i="1"/>
  <c r="Z384" i="1" s="1"/>
  <c r="BP388" i="1"/>
  <c r="BN388" i="1"/>
  <c r="Z388" i="1"/>
  <c r="BP402" i="1"/>
  <c r="BN402" i="1"/>
  <c r="Z402" i="1"/>
  <c r="BP440" i="1"/>
  <c r="BN440" i="1"/>
  <c r="Z440" i="1"/>
  <c r="BP466" i="1"/>
  <c r="BN466" i="1"/>
  <c r="Z466" i="1"/>
  <c r="BP474" i="1"/>
  <c r="BN474" i="1"/>
  <c r="Z474" i="1"/>
  <c r="BP488" i="1"/>
  <c r="BN488" i="1"/>
  <c r="Z488" i="1"/>
  <c r="BP498" i="1"/>
  <c r="BN498" i="1"/>
  <c r="Z498" i="1"/>
  <c r="Y515" i="1"/>
  <c r="Y514" i="1"/>
  <c r="BP511" i="1"/>
  <c r="BN511" i="1"/>
  <c r="Z511" i="1"/>
  <c r="BP513" i="1"/>
  <c r="BN513" i="1"/>
  <c r="Z513" i="1"/>
  <c r="Y539" i="1"/>
  <c r="Y538" i="1"/>
  <c r="BP534" i="1"/>
  <c r="BN534" i="1"/>
  <c r="Z534" i="1"/>
  <c r="BP536" i="1"/>
  <c r="BN536" i="1"/>
  <c r="Z536" i="1"/>
  <c r="X554" i="1"/>
  <c r="X556" i="1" s="1"/>
  <c r="X553" i="1"/>
  <c r="D563" i="1"/>
  <c r="Y78" i="1"/>
  <c r="E563" i="1"/>
  <c r="Y129" i="1"/>
  <c r="Y219" i="1"/>
  <c r="Y240" i="1"/>
  <c r="U563" i="1"/>
  <c r="Y359" i="1"/>
  <c r="Y358" i="1"/>
  <c r="BP379" i="1"/>
  <c r="BN379" i="1"/>
  <c r="BP392" i="1"/>
  <c r="BN392" i="1"/>
  <c r="Z392" i="1"/>
  <c r="BP416" i="1"/>
  <c r="BN416" i="1"/>
  <c r="Z416" i="1"/>
  <c r="BP427" i="1"/>
  <c r="BN427" i="1"/>
  <c r="Z427" i="1"/>
  <c r="Y563" i="1"/>
  <c r="BP432" i="1"/>
  <c r="BN432" i="1"/>
  <c r="Z432" i="1"/>
  <c r="BP462" i="1"/>
  <c r="BN462" i="1"/>
  <c r="Z462" i="1"/>
  <c r="BP470" i="1"/>
  <c r="BN470" i="1"/>
  <c r="Z470" i="1"/>
  <c r="Y484" i="1"/>
  <c r="BP480" i="1"/>
  <c r="BN480" i="1"/>
  <c r="Z480" i="1"/>
  <c r="BP492" i="1"/>
  <c r="BN492" i="1"/>
  <c r="Z492" i="1"/>
  <c r="Y506" i="1"/>
  <c r="BP504" i="1"/>
  <c r="BN504" i="1"/>
  <c r="Z504" i="1"/>
  <c r="BP512" i="1"/>
  <c r="BN512" i="1"/>
  <c r="Z512" i="1"/>
  <c r="BP535" i="1"/>
  <c r="BN535" i="1"/>
  <c r="Z535" i="1"/>
  <c r="BP537" i="1"/>
  <c r="BN537" i="1"/>
  <c r="Z537" i="1"/>
  <c r="Y548" i="1"/>
  <c r="Y547" i="1"/>
  <c r="BP546" i="1"/>
  <c r="BN546" i="1"/>
  <c r="Z546" i="1"/>
  <c r="Z547" i="1" s="1"/>
  <c r="Y28" i="1"/>
  <c r="Y55" i="1"/>
  <c r="Y69" i="1"/>
  <c r="Y83" i="1"/>
  <c r="Y90" i="1"/>
  <c r="F563" i="1"/>
  <c r="Y109" i="1"/>
  <c r="BP104" i="1"/>
  <c r="BN104" i="1"/>
  <c r="BP106" i="1"/>
  <c r="BN106" i="1"/>
  <c r="Z106" i="1"/>
  <c r="BP118" i="1"/>
  <c r="BN118" i="1"/>
  <c r="Z118" i="1"/>
  <c r="Y146" i="1"/>
  <c r="BP143" i="1"/>
  <c r="BN143" i="1"/>
  <c r="Z143" i="1"/>
  <c r="Z145" i="1" s="1"/>
  <c r="J563" i="1"/>
  <c r="Y191" i="1"/>
  <c r="BP188" i="1"/>
  <c r="BN188" i="1"/>
  <c r="Z188" i="1"/>
  <c r="Z190" i="1" s="1"/>
  <c r="BP200" i="1"/>
  <c r="BN200" i="1"/>
  <c r="Z200" i="1"/>
  <c r="BP212" i="1"/>
  <c r="BN212" i="1"/>
  <c r="Z212" i="1"/>
  <c r="BP216" i="1"/>
  <c r="BN216" i="1"/>
  <c r="Z216" i="1"/>
  <c r="BP229" i="1"/>
  <c r="BN229" i="1"/>
  <c r="Z229" i="1"/>
  <c r="BP233" i="1"/>
  <c r="BN233" i="1"/>
  <c r="Z233" i="1"/>
  <c r="Y328" i="1"/>
  <c r="BP323" i="1"/>
  <c r="BN323" i="1"/>
  <c r="Z323" i="1"/>
  <c r="BP327" i="1"/>
  <c r="BN327" i="1"/>
  <c r="Z327" i="1"/>
  <c r="Y334" i="1"/>
  <c r="BP331" i="1"/>
  <c r="BN331" i="1"/>
  <c r="Z331" i="1"/>
  <c r="Y335" i="1"/>
  <c r="BP389" i="1"/>
  <c r="BN389" i="1"/>
  <c r="Z389" i="1"/>
  <c r="BP401" i="1"/>
  <c r="BN401" i="1"/>
  <c r="Z401" i="1"/>
  <c r="Y405" i="1"/>
  <c r="BP415" i="1"/>
  <c r="BN415" i="1"/>
  <c r="Z415" i="1"/>
  <c r="BP518" i="1"/>
  <c r="BN518" i="1"/>
  <c r="Z518" i="1"/>
  <c r="AC563" i="1"/>
  <c r="H9" i="1"/>
  <c r="A10" i="1"/>
  <c r="Y42" i="1"/>
  <c r="Y46" i="1"/>
  <c r="Y63" i="1"/>
  <c r="Y77" i="1"/>
  <c r="Y101" i="1"/>
  <c r="BP122" i="1"/>
  <c r="BN122" i="1"/>
  <c r="Z122" i="1"/>
  <c r="BP139" i="1"/>
  <c r="BN139" i="1"/>
  <c r="Z139" i="1"/>
  <c r="Y141" i="1"/>
  <c r="BP166" i="1"/>
  <c r="BN166" i="1"/>
  <c r="Z166" i="1"/>
  <c r="BP170" i="1"/>
  <c r="BN170" i="1"/>
  <c r="Z170" i="1"/>
  <c r="Y174" i="1"/>
  <c r="Y184" i="1"/>
  <c r="BP183" i="1"/>
  <c r="BN183" i="1"/>
  <c r="Z183" i="1"/>
  <c r="Z184" i="1" s="1"/>
  <c r="Y185" i="1"/>
  <c r="BP204" i="1"/>
  <c r="BN204" i="1"/>
  <c r="Z204" i="1"/>
  <c r="BP319" i="1"/>
  <c r="BN319" i="1"/>
  <c r="Z319" i="1"/>
  <c r="Y321" i="1"/>
  <c r="Y329" i="1"/>
  <c r="BP345" i="1"/>
  <c r="BN345" i="1"/>
  <c r="Z345" i="1"/>
  <c r="Y347" i="1"/>
  <c r="Y393" i="1"/>
  <c r="BP419" i="1"/>
  <c r="BN419" i="1"/>
  <c r="Z419" i="1"/>
  <c r="BP520" i="1"/>
  <c r="BN520" i="1"/>
  <c r="Z520" i="1"/>
  <c r="Y522" i="1"/>
  <c r="Y531" i="1"/>
  <c r="BP529" i="1"/>
  <c r="BN529" i="1"/>
  <c r="Z529" i="1"/>
  <c r="Y532" i="1"/>
  <c r="F9" i="1"/>
  <c r="J9" i="1"/>
  <c r="Z22" i="1"/>
  <c r="BN22" i="1"/>
  <c r="BP22" i="1"/>
  <c r="Z24" i="1"/>
  <c r="BN24" i="1"/>
  <c r="Z26" i="1"/>
  <c r="BN26" i="1"/>
  <c r="X557" i="1"/>
  <c r="Y29" i="1"/>
  <c r="C56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Y108" i="1"/>
  <c r="BP112" i="1"/>
  <c r="BN112" i="1"/>
  <c r="Z112" i="1"/>
  <c r="Z114" i="1" s="1"/>
  <c r="Y125" i="1"/>
  <c r="BP120" i="1"/>
  <c r="BN120" i="1"/>
  <c r="Z120" i="1"/>
  <c r="Y124" i="1"/>
  <c r="BP128" i="1"/>
  <c r="BN128" i="1"/>
  <c r="Z128" i="1"/>
  <c r="Z129" i="1" s="1"/>
  <c r="Y130" i="1"/>
  <c r="G563" i="1"/>
  <c r="Y136" i="1"/>
  <c r="BP133" i="1"/>
  <c r="BN133" i="1"/>
  <c r="Z133" i="1"/>
  <c r="Y140" i="1"/>
  <c r="Y145" i="1"/>
  <c r="BP154" i="1"/>
  <c r="BN154" i="1"/>
  <c r="Z154" i="1"/>
  <c r="Z156" i="1" s="1"/>
  <c r="Y175" i="1"/>
  <c r="BP168" i="1"/>
  <c r="BN168" i="1"/>
  <c r="Z168" i="1"/>
  <c r="BP172" i="1"/>
  <c r="BN172" i="1"/>
  <c r="Z172" i="1"/>
  <c r="Y190" i="1"/>
  <c r="BP194" i="1"/>
  <c r="BN194" i="1"/>
  <c r="Z194" i="1"/>
  <c r="Y196" i="1"/>
  <c r="Y207" i="1"/>
  <c r="BP198" i="1"/>
  <c r="BN198" i="1"/>
  <c r="Z198" i="1"/>
  <c r="BP202" i="1"/>
  <c r="BN202" i="1"/>
  <c r="Z202" i="1"/>
  <c r="Y206" i="1"/>
  <c r="BP210" i="1"/>
  <c r="BN210" i="1"/>
  <c r="Z210" i="1"/>
  <c r="BP214" i="1"/>
  <c r="BN214" i="1"/>
  <c r="Z214" i="1"/>
  <c r="Y218" i="1"/>
  <c r="BP222" i="1"/>
  <c r="BN222" i="1"/>
  <c r="Z222" i="1"/>
  <c r="Y224" i="1"/>
  <c r="K563" i="1"/>
  <c r="Y236" i="1"/>
  <c r="BP227" i="1"/>
  <c r="BN227" i="1"/>
  <c r="Z227" i="1"/>
  <c r="BP231" i="1"/>
  <c r="BN231" i="1"/>
  <c r="Z231" i="1"/>
  <c r="Y235" i="1"/>
  <c r="BP239" i="1"/>
  <c r="BN239" i="1"/>
  <c r="Z239" i="1"/>
  <c r="Z240" i="1" s="1"/>
  <c r="Y241" i="1"/>
  <c r="Y244" i="1"/>
  <c r="BP243" i="1"/>
  <c r="BN243" i="1"/>
  <c r="Z243" i="1"/>
  <c r="Z244" i="1" s="1"/>
  <c r="Y245" i="1"/>
  <c r="BP257" i="1"/>
  <c r="BN257" i="1"/>
  <c r="Z257" i="1"/>
  <c r="BP261" i="1"/>
  <c r="BN261" i="1"/>
  <c r="Z261" i="1"/>
  <c r="Y263" i="1"/>
  <c r="M563" i="1"/>
  <c r="Y270" i="1"/>
  <c r="BP266" i="1"/>
  <c r="BN266" i="1"/>
  <c r="Z266" i="1"/>
  <c r="BP269" i="1"/>
  <c r="BN269" i="1"/>
  <c r="Z269" i="1"/>
  <c r="Y271" i="1"/>
  <c r="O563" i="1"/>
  <c r="Y279" i="1"/>
  <c r="BP274" i="1"/>
  <c r="BN274" i="1"/>
  <c r="Z274" i="1"/>
  <c r="Y278" i="1"/>
  <c r="BP297" i="1"/>
  <c r="BN297" i="1"/>
  <c r="Z297" i="1"/>
  <c r="Z298" i="1" s="1"/>
  <c r="Y299" i="1"/>
  <c r="S563" i="1"/>
  <c r="Y303" i="1"/>
  <c r="BP302" i="1"/>
  <c r="BN302" i="1"/>
  <c r="Z302" i="1"/>
  <c r="Z303" i="1" s="1"/>
  <c r="Y304" i="1"/>
  <c r="T563" i="1"/>
  <c r="Y314" i="1"/>
  <c r="BP307" i="1"/>
  <c r="BN307" i="1"/>
  <c r="Z307" i="1"/>
  <c r="Y313" i="1"/>
  <c r="BP311" i="1"/>
  <c r="BN311" i="1"/>
  <c r="Z311" i="1"/>
  <c r="BP364" i="1"/>
  <c r="BN364" i="1"/>
  <c r="Z364" i="1"/>
  <c r="Y370" i="1"/>
  <c r="BP368" i="1"/>
  <c r="BN368" i="1"/>
  <c r="Z368" i="1"/>
  <c r="H563" i="1"/>
  <c r="I563" i="1"/>
  <c r="Y163" i="1"/>
  <c r="Y253" i="1"/>
  <c r="BP247" i="1"/>
  <c r="L563" i="1"/>
  <c r="BP259" i="1"/>
  <c r="BN259" i="1"/>
  <c r="Z259" i="1"/>
  <c r="BP268" i="1"/>
  <c r="BN268" i="1"/>
  <c r="Z268" i="1"/>
  <c r="BP276" i="1"/>
  <c r="BN276" i="1"/>
  <c r="Z276" i="1"/>
  <c r="BP309" i="1"/>
  <c r="BN309" i="1"/>
  <c r="Z309" i="1"/>
  <c r="BP317" i="1"/>
  <c r="BN317" i="1"/>
  <c r="Z317" i="1"/>
  <c r="Z320" i="1" s="1"/>
  <c r="BP325" i="1"/>
  <c r="BN325" i="1"/>
  <c r="Z325" i="1"/>
  <c r="BP333" i="1"/>
  <c r="BN333" i="1"/>
  <c r="Z333" i="1"/>
  <c r="BP339" i="1"/>
  <c r="BN339" i="1"/>
  <c r="Z339" i="1"/>
  <c r="Y348" i="1"/>
  <c r="BP356" i="1"/>
  <c r="BN356" i="1"/>
  <c r="Z356" i="1"/>
  <c r="Z358" i="1" s="1"/>
  <c r="BP366" i="1"/>
  <c r="BN366" i="1"/>
  <c r="Z366" i="1"/>
  <c r="BP374" i="1"/>
  <c r="BN374" i="1"/>
  <c r="Z374" i="1"/>
  <c r="Y376" i="1"/>
  <c r="Y381" i="1"/>
  <c r="BP378" i="1"/>
  <c r="BN378" i="1"/>
  <c r="Z378" i="1"/>
  <c r="Z380" i="1" s="1"/>
  <c r="BP391" i="1"/>
  <c r="BN391" i="1"/>
  <c r="Z391" i="1"/>
  <c r="Y404" i="1"/>
  <c r="BP403" i="1"/>
  <c r="BN403" i="1"/>
  <c r="Z403" i="1"/>
  <c r="Y408" i="1"/>
  <c r="BP407" i="1"/>
  <c r="BN407" i="1"/>
  <c r="Z407" i="1"/>
  <c r="Z408" i="1" s="1"/>
  <c r="Y409" i="1"/>
  <c r="X563" i="1"/>
  <c r="Y423" i="1"/>
  <c r="Y424" i="1"/>
  <c r="BP413" i="1"/>
  <c r="BN413" i="1"/>
  <c r="Z413" i="1"/>
  <c r="BP417" i="1"/>
  <c r="BN417" i="1"/>
  <c r="Z417" i="1"/>
  <c r="BP433" i="1"/>
  <c r="BN433" i="1"/>
  <c r="Z433" i="1"/>
  <c r="Z434" i="1" s="1"/>
  <c r="Y435" i="1"/>
  <c r="Y442" i="1"/>
  <c r="BP437" i="1"/>
  <c r="BN437" i="1"/>
  <c r="Z437" i="1"/>
  <c r="Y441" i="1"/>
  <c r="BP446" i="1"/>
  <c r="BN446" i="1"/>
  <c r="Z446" i="1"/>
  <c r="Z447" i="1" s="1"/>
  <c r="Y448" i="1"/>
  <c r="AA563" i="1"/>
  <c r="Y452" i="1"/>
  <c r="BP451" i="1"/>
  <c r="BN451" i="1"/>
  <c r="Z451" i="1"/>
  <c r="Z452" i="1" s="1"/>
  <c r="Y453" i="1"/>
  <c r="Y456" i="1"/>
  <c r="BP455" i="1"/>
  <c r="BN455" i="1"/>
  <c r="Z455" i="1"/>
  <c r="Z456" i="1" s="1"/>
  <c r="Y457" i="1"/>
  <c r="AB563" i="1"/>
  <c r="Y478" i="1"/>
  <c r="BP461" i="1"/>
  <c r="BN461" i="1"/>
  <c r="Z461" i="1"/>
  <c r="BP465" i="1"/>
  <c r="BN465" i="1"/>
  <c r="Z465" i="1"/>
  <c r="BP469" i="1"/>
  <c r="BN469" i="1"/>
  <c r="Z469" i="1"/>
  <c r="BP473" i="1"/>
  <c r="BN473" i="1"/>
  <c r="Z473" i="1"/>
  <c r="Y477" i="1"/>
  <c r="Y262" i="1"/>
  <c r="Y284" i="1"/>
  <c r="R563" i="1"/>
  <c r="Y298" i="1"/>
  <c r="Y353" i="1"/>
  <c r="V563" i="1"/>
  <c r="Y371" i="1"/>
  <c r="W563" i="1"/>
  <c r="Y394" i="1"/>
  <c r="BP420" i="1"/>
  <c r="BN420" i="1"/>
  <c r="BP422" i="1"/>
  <c r="BN422" i="1"/>
  <c r="Z422" i="1"/>
  <c r="Y429" i="1"/>
  <c r="BP426" i="1"/>
  <c r="BN426" i="1"/>
  <c r="Z426" i="1"/>
  <c r="Z428" i="1" s="1"/>
  <c r="Y434" i="1"/>
  <c r="BP439" i="1"/>
  <c r="BN439" i="1"/>
  <c r="Z439" i="1"/>
  <c r="BP463" i="1"/>
  <c r="BN463" i="1"/>
  <c r="Z463" i="1"/>
  <c r="BP467" i="1"/>
  <c r="BN467" i="1"/>
  <c r="Z467" i="1"/>
  <c r="BP471" i="1"/>
  <c r="BN471" i="1"/>
  <c r="Z471" i="1"/>
  <c r="BP475" i="1"/>
  <c r="BN475" i="1"/>
  <c r="Z475" i="1"/>
  <c r="BP487" i="1"/>
  <c r="BN487" i="1"/>
  <c r="Z487" i="1"/>
  <c r="BP491" i="1"/>
  <c r="BN491" i="1"/>
  <c r="Z491" i="1"/>
  <c r="Y495" i="1"/>
  <c r="BP499" i="1"/>
  <c r="BN499" i="1"/>
  <c r="Z499" i="1"/>
  <c r="Z501" i="1" s="1"/>
  <c r="Y501" i="1"/>
  <c r="Z563" i="1"/>
  <c r="Y447" i="1"/>
  <c r="Z483" i="1"/>
  <c r="BP481" i="1"/>
  <c r="BN481" i="1"/>
  <c r="Z481" i="1"/>
  <c r="Y496" i="1"/>
  <c r="BP489" i="1"/>
  <c r="BN489" i="1"/>
  <c r="Z489" i="1"/>
  <c r="BP493" i="1"/>
  <c r="BN493" i="1"/>
  <c r="Z493" i="1"/>
  <c r="Y502" i="1"/>
  <c r="BP505" i="1"/>
  <c r="BN505" i="1"/>
  <c r="Z505" i="1"/>
  <c r="Z506" i="1" s="1"/>
  <c r="Y507" i="1"/>
  <c r="Y521" i="1"/>
  <c r="BP517" i="1"/>
  <c r="BN517" i="1"/>
  <c r="Z517" i="1"/>
  <c r="BP519" i="1"/>
  <c r="BN519" i="1"/>
  <c r="Z519" i="1"/>
  <c r="BP530" i="1"/>
  <c r="BN530" i="1"/>
  <c r="Z530" i="1"/>
  <c r="AD563" i="1"/>
  <c r="Y543" i="1"/>
  <c r="BP542" i="1"/>
  <c r="BN542" i="1"/>
  <c r="Z542" i="1"/>
  <c r="Z543" i="1" s="1"/>
  <c r="Y544" i="1"/>
  <c r="Y551" i="1"/>
  <c r="BP550" i="1"/>
  <c r="BN550" i="1"/>
  <c r="Z550" i="1"/>
  <c r="Z551" i="1" s="1"/>
  <c r="Y552" i="1"/>
  <c r="Z404" i="1" l="1"/>
  <c r="Z393" i="1"/>
  <c r="Z375" i="1"/>
  <c r="Z195" i="1"/>
  <c r="Z108" i="1"/>
  <c r="Z77" i="1"/>
  <c r="Z347" i="1"/>
  <c r="Z140" i="1"/>
  <c r="Z514" i="1"/>
  <c r="Z341" i="1"/>
  <c r="Z180" i="1"/>
  <c r="Z526" i="1"/>
  <c r="Z370" i="1"/>
  <c r="Z124" i="1"/>
  <c r="Z538" i="1"/>
  <c r="Z495" i="1"/>
  <c r="Z278" i="1"/>
  <c r="Z262" i="1"/>
  <c r="Z235" i="1"/>
  <c r="Z223" i="1"/>
  <c r="Z218" i="1"/>
  <c r="Z135" i="1"/>
  <c r="Z82" i="1"/>
  <c r="Z62" i="1"/>
  <c r="Z41" i="1"/>
  <c r="Z174" i="1"/>
  <c r="Z521" i="1"/>
  <c r="Z477" i="1"/>
  <c r="Z423" i="1"/>
  <c r="Z270" i="1"/>
  <c r="Z206" i="1"/>
  <c r="Z100" i="1"/>
  <c r="Z89" i="1"/>
  <c r="Z68" i="1"/>
  <c r="Z55" i="1"/>
  <c r="Y553" i="1"/>
  <c r="Y555" i="1"/>
  <c r="Z28" i="1"/>
  <c r="Z531" i="1"/>
  <c r="Z334" i="1"/>
  <c r="Y557" i="1"/>
  <c r="Z441" i="1"/>
  <c r="Z313" i="1"/>
  <c r="Y554" i="1"/>
  <c r="Y556" i="1" s="1"/>
  <c r="Z328" i="1"/>
  <c r="Z558" i="1" l="1"/>
</calcChain>
</file>

<file path=xl/sharedStrings.xml><?xml version="1.0" encoding="utf-8"?>
<sst xmlns="http://schemas.openxmlformats.org/spreadsheetml/2006/main" count="2482" uniqueCount="870">
  <si>
    <t xml:space="preserve">  БЛАНК ЗАКАЗА </t>
  </si>
  <si>
    <t>КИ</t>
  </si>
  <si>
    <t>на отгрузку продукции с ООО Трейд-Сервис с</t>
  </si>
  <si>
    <t>19.05.2025</t>
  </si>
  <si>
    <t>бланк создан</t>
  </si>
  <si>
    <t>14.05.2025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</si>
  <si>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</si>
  <si>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</si>
  <si>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</si>
  <si>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</si>
  <si>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</si>
  <si>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</si>
  <si>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</si>
  <si>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</si>
  <si>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</si>
  <si>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</si>
  <si>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</si>
  <si>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</si>
  <si>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</si>
  <si>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</si>
  <si>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</si>
  <si>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</si>
  <si>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</si>
  <si>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</si>
  <si>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</si>
  <si>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</si>
  <si>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</si>
  <si>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</si>
  <si>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</si>
  <si>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</si>
  <si>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</si>
  <si>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</si>
  <si>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</si>
  <si>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</si>
  <si>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</si>
  <si>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</si>
  <si>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</si>
  <si>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</si>
  <si>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</si>
  <si>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</si>
  <si>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</si>
  <si>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</si>
  <si>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</si>
  <si>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</si>
  <si>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</si>
  <si>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</si>
  <si>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</si>
  <si>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</si>
  <si>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</si>
  <si>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</si>
  <si>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</si>
  <si>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</si>
  <si>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</si>
  <si>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</si>
  <si>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</si>
  <si>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</si>
  <si>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</si>
  <si>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</si>
  <si>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</si>
  <si>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</si>
  <si>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</si>
  <si>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</si>
  <si>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</si>
  <si>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</si>
  <si>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</si>
  <si>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</si>
  <si>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</si>
  <si>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</si>
  <si>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</si>
  <si>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</si>
  <si>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</si>
  <si>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</si>
  <si>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</si>
  <si>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</si>
  <si>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</si>
  <si>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</si>
  <si>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</si>
  <si>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</si>
  <si>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</si>
  <si>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</si>
  <si>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</si>
  <si>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</si>
  <si>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</si>
  <si>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</si>
  <si>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</si>
  <si>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</si>
  <si>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</si>
  <si>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</si>
  <si>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</si>
  <si>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</si>
  <si>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</si>
  <si>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</si>
  <si>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</si>
  <si>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</si>
  <si>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</si>
  <si>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</si>
  <si>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</si>
  <si>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</si>
  <si>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</si>
  <si>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</si>
  <si>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</si>
  <si>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</si>
  <si>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</si>
  <si>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</si>
  <si>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</si>
  <si>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</si>
  <si>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</si>
  <si>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</si>
  <si>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</si>
  <si>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</si>
  <si>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</si>
  <si>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</si>
  <si>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</si>
  <si>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</si>
  <si>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</si>
  <si>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</si>
  <si>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</si>
  <si>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</si>
  <si>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</si>
  <si>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</si>
  <si>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</si>
  <si>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</si>
  <si>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</si>
  <si>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</si>
  <si>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</si>
  <si>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</si>
  <si>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</si>
  <si>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</si>
  <si>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</si>
  <si>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</si>
  <si>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</si>
  <si>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</si>
  <si>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</si>
  <si>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</si>
  <si>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</si>
  <si>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</si>
  <si>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</si>
  <si>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</si>
  <si>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</si>
  <si>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</si>
  <si>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</si>
  <si>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</si>
  <si>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</si>
  <si>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</si>
  <si>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</si>
  <si>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</si>
  <si>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</si>
  <si>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</si>
  <si>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</si>
  <si>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</si>
  <si>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</si>
  <si>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</si>
  <si>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</si>
  <si>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</si>
  <si>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</si>
  <si>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</si>
  <si>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</si>
  <si>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</si>
  <si>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</si>
  <si>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</si>
  <si>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</si>
  <si>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</si>
  <si>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</si>
  <si>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</si>
  <si>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</si>
  <si>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</si>
  <si>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</si>
  <si>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</si>
  <si>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</si>
  <si>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</si>
  <si>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</si>
  <si>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</si>
  <si>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</si>
  <si>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</si>
  <si>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</si>
  <si>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</si>
  <si>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</si>
  <si>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</si>
  <si>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</si>
  <si>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</si>
  <si>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</si>
  <si>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</si>
  <si>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</si>
  <si>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</si>
  <si>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</si>
  <si>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</si>
  <si>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</si>
  <si>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</si>
  <si>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</si>
  <si>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</si>
  <si>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</si>
  <si>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</si>
  <si>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</si>
  <si>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</si>
  <si>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</si>
  <si>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</si>
  <si>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</si>
  <si>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</si>
  <si>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</si>
  <si>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</si>
  <si>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</si>
  <si>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</si>
  <si>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</si>
  <si>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</si>
  <si>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</si>
  <si>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</si>
  <si>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</si>
  <si>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</si>
  <si>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</si>
  <si>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</si>
  <si>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</si>
  <si>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</si>
  <si>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</si>
  <si>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</si>
  <si>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</si>
  <si>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</si>
  <si>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</si>
  <si>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</si>
  <si>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</si>
  <si>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</si>
  <si>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</si>
  <si>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</si>
  <si>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</si>
  <si>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</si>
  <si>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</si>
  <si>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</si>
  <si>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</si>
  <si>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</si>
  <si>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</si>
  <si>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</si>
  <si>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</si>
  <si>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</si>
  <si>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</si>
  <si>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</si>
  <si>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</si>
  <si>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</si>
  <si>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</si>
  <si>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</si>
  <si>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</si>
  <si>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</si>
  <si>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</si>
  <si>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</si>
  <si>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</si>
  <si>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</si>
  <si>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</si>
  <si>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</si>
  <si>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</si>
  <si>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</si>
  <si>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</si>
  <si>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</si>
  <si>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</si>
  <si>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</si>
  <si>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</si>
  <si>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</si>
  <si>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</si>
  <si>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</si>
  <si>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</si>
  <si>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</si>
  <si>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</si>
  <si>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</si>
  <si>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</si>
  <si>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</si>
  <si>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</si>
  <si>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</si>
  <si>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</si>
  <si>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</si>
  <si>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</si>
  <si>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</si>
  <si>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</si>
  <si>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</si>
  <si>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</si>
  <si>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</si>
  <si>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</si>
  <si>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</si>
  <si>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</si>
  <si>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</si>
  <si>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</si>
  <si>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</si>
  <si>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</si>
  <si>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</si>
  <si>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</si>
  <si>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</si>
  <si>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</si>
  <si>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</si>
  <si>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</si>
  <si>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</si>
  <si>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</si>
  <si>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</si>
  <si>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</si>
  <si>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</si>
  <si>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</si>
  <si>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</si>
  <si>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</si>
  <si>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</si>
  <si>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</si>
  <si>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</si>
  <si>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</si>
  <si>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</si>
  <si>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</si>
  <si>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</si>
  <si>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</si>
  <si>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</si>
  <si>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</si>
  <si>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</si>
  <si>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</si>
  <si>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</si>
  <si>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</si>
  <si>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</si>
  <si>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</si>
  <si>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</si>
  <si>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</si>
  <si>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</si>
  <si>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</si>
  <si>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</si>
  <si>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</si>
  <si>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</si>
  <si>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</si>
  <si>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</si>
  <si>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</si>
  <si>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</si>
  <si>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</si>
  <si>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</si>
  <si>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</si>
  <si>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</si>
  <si>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</si>
  <si>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</si>
  <si>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</si>
  <si>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</si>
  <si>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</si>
  <si>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</si>
  <si>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</si>
  <si>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</si>
  <si>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</si>
  <si>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</si>
  <si>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</si>
  <si>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</si>
  <si>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</si>
  <si>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</si>
  <si>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</si>
  <si>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</si>
  <si>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</si>
  <si>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</si>
  <si>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</si>
  <si>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</si>
  <si>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</si>
  <si>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</si>
  <si>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</si>
  <si>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</si>
  <si>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</si>
  <si>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</si>
  <si>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</si>
  <si>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</si>
  <si>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</si>
  <si>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</si>
  <si>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</si>
  <si>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</si>
  <si>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</si>
  <si>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</si>
  <si>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</si>
  <si>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</si>
  <si>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</si>
  <si>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</si>
  <si>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</si>
  <si>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</si>
  <si>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</si>
  <si>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</si>
  <si>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</si>
  <si>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</si>
  <si>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</si>
  <si>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</si>
  <si>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</si>
  <si>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</si>
  <si>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</si>
  <si>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</si>
  <si>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</si>
  <si>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</si>
  <si>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</si>
  <si>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</si>
  <si>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</si>
  <si>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</si>
  <si>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</si>
  <si>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</si>
  <si>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</si>
  <si>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</si>
  <si>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</si>
  <si>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</si>
  <si>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</si>
  <si>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</si>
  <si>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</si>
  <si>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</si>
  <si>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</si>
  <si>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</si>
  <si>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</si>
  <si>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</si>
  <si>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</si>
  <si>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</si>
  <si>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</si>
  <si>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</si>
  <si>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</si>
  <si>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</si>
  <si>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</si>
  <si>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</si>
  <si>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</si>
  <si>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</si>
  <si>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</si>
  <si>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</si>
  <si>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</si>
  <si>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</si>
  <si>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</si>
  <si>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</si>
  <si>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</si>
  <si>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</si>
  <si>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</si>
  <si>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</si>
  <si>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</si>
  <si>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</si>
  <si>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</si>
  <si>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</si>
  <si>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</si>
  <si>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</si>
  <si>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</si>
  <si>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</si>
  <si>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</si>
  <si>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</si>
  <si>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</si>
  <si>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</si>
  <si>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</si>
  <si>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</si>
  <si>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</si>
  <si>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</si>
  <si>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</si>
  <si>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</si>
  <si>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</si>
  <si>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</si>
  <si>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</si>
  <si>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</si>
  <si>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</si>
  <si>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</si>
  <si>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</si>
  <si>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</si>
  <si>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</si>
  <si>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</si>
  <si>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</si>
  <si>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</si>
  <si>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</si>
  <si>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</si>
  <si>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</si>
  <si>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</si>
  <si>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</si>
  <si>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</si>
  <si>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</si>
  <si>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</si>
  <si>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</si>
  <si>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</si>
  <si>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</si>
  <si>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</si>
  <si>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</si>
  <si>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</si>
  <si>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</si>
  <si>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</si>
  <si>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</si>
  <si>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</si>
  <si>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</si>
  <si>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</si>
  <si>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</si>
  <si>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</si>
  <si>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</si>
  <si>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</si>
  <si>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</si>
  <si>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</si>
  <si>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</si>
  <si>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</si>
  <si>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</si>
  <si>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</si>
  <si>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</si>
  <si>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</si>
  <si>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</si>
  <si>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</si>
  <si>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</si>
  <si>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</si>
  <si>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</si>
  <si>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</si>
  <si>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</si>
  <si>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</si>
  <si>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</si>
  <si>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</si>
  <si>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</si>
  <si>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</si>
  <si>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</si>
  <si>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</si>
  <si>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</si>
  <si>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</si>
  <si>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</si>
  <si>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</si>
  <si>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</si>
  <si>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</si>
  <si>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</si>
  <si>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</si>
  <si>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</si>
  <si>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</si>
  <si>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</si>
  <si>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</si>
  <si>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</si>
  <si>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</si>
  <si>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</si>
  <si>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</si>
  <si>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</si>
  <si>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</si>
  <si>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</si>
  <si>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</si>
  <si>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</si>
  <si>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</si>
  <si>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</si>
  <si>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</si>
  <si>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</si>
  <si>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</si>
  <si>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</si>
  <si>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</si>
  <si>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</si>
  <si>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</si>
  <si>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</si>
  <si>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</si>
  <si>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</si>
  <si>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</si>
  <si>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</si>
  <si>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</si>
  <si>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</si>
  <si>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</si>
  <si>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</si>
  <si>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</si>
  <si>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</si>
  <si>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</si>
  <si>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</si>
  <si>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</si>
  <si>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</si>
  <si>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</si>
  <si>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</si>
  <si>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</si>
  <si>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</si>
  <si>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</si>
  <si>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</si>
  <si>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</si>
  <si>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</si>
  <si>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</si>
  <si>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</si>
  <si>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</si>
  <si>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</si>
  <si>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</si>
  <si>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</si>
  <si>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</si>
  <si>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</si>
  <si>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</si>
  <si>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</si>
  <si>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</si>
  <si>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</si>
  <si>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</si>
  <si>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</si>
  <si>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</si>
  <si>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</si>
  <si>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</si>
  <si>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</si>
  <si>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</si>
  <si>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</si>
  <si>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</si>
  <si>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</si>
  <si>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</si>
  <si>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</si>
  <si>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</si>
  <si>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</si>
  <si>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</si>
  <si>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</si>
  <si>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</si>
  <si>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</si>
  <si>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</si>
  <si>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</si>
  <si>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</si>
  <si>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</si>
  <si>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</si>
  <si>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</si>
  <si>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</si>
  <si>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</si>
  <si>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</si>
  <si>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</si>
  <si>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</si>
  <si>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</si>
  <si>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</si>
  <si>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</si>
  <si>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</si>
  <si>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</si>
  <si>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</si>
  <si>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</si>
  <si>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</si>
  <si>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</si>
  <si>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</si>
  <si>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</si>
  <si>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</si>
  <si>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</si>
  <si>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</si>
  <si>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</si>
  <si>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</si>
  <si>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</si>
  <si>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</si>
  <si>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</si>
  <si>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</si>
  <si>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</si>
  <si>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</si>
  <si>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</si>
  <si>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</si>
  <si>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</si>
  <si>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</si>
  <si>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</si>
  <si>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</si>
  <si>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</si>
  <si>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</si>
  <si>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</si>
  <si>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</si>
  <si>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</si>
  <si>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</si>
  <si>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</si>
  <si>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</si>
  <si>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</si>
  <si>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</si>
  <si>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</si>
  <si>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</si>
  <si>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</si>
  <si>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</si>
  <si>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</si>
  <si>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</si>
  <si>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</si>
  <si>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</si>
  <si>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</si>
  <si>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</si>
  <si>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</si>
  <si>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</si>
  <si>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</si>
  <si>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</si>
  <si>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</si>
  <si>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</si>
  <si>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</si>
  <si>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</si>
  <si>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</si>
  <si>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</si>
  <si>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</si>
  <si>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</si>
  <si>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</si>
  <si>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</si>
  <si>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</si>
  <si>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</si>
  <si>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</si>
  <si>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</si>
  <si>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</si>
  <si>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</si>
  <si>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</si>
  <si>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</si>
  <si>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</si>
  <si>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</si>
  <si>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</si>
  <si>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</si>
  <si>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</si>
  <si>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</si>
  <si>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</si>
  <si>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</si>
  <si>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</si>
  <si>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</si>
  <si>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</si>
  <si>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</si>
  <si>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</si>
  <si>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</si>
  <si>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</si>
  <si>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</si>
  <si>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</si>
  <si>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</si>
  <si>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</si>
  <si>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</si>
  <si>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</si>
  <si>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</si>
  <si>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</si>
  <si>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</si>
  <si>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</si>
  <si>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</si>
  <si>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</si>
  <si>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</si>
  <si>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</si>
  <si>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</si>
  <si>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</si>
  <si>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</si>
  <si>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</si>
  <si>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</si>
  <si>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</si>
  <si>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</si>
  <si>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</si>
  <si>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</si>
  <si>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</si>
  <si>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</si>
  <si>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</si>
  <si>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</si>
  <si>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</si>
  <si>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</si>
  <si>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</si>
  <si>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</si>
  <si>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</si>
  <si>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</si>
  <si>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</si>
  <si>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</si>
  <si>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</si>
  <si>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</si>
  <si>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</si>
  <si>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</si>
  <si>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</si>
  <si>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</si>
  <si>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</si>
  <si>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</si>
  <si>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</si>
  <si>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</si>
  <si>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</si>
  <si>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</si>
  <si>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</si>
  <si>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</si>
  <si>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</si>
  <si>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</si>
  <si>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</si>
  <si>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</si>
  <si>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</si>
  <si>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</si>
  <si>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</si>
  <si>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</si>
  <si>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</si>
  <si>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</si>
  <si>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</si>
  <si>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</si>
  <si>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</si>
  <si>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</si>
  <si>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</si>
  <si>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</si>
  <si>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</si>
  <si>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</si>
  <si>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</si>
  <si>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</si>
  <si>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</si>
  <si>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</si>
  <si>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</si>
  <si>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</si>
  <si>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</si>
  <si>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</si>
  <si>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</si>
  <si>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</si>
  <si>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</si>
  <si>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</si>
  <si>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</si>
  <si>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</si>
  <si>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</si>
  <si>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</si>
  <si>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</si>
  <si>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</si>
  <si>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</si>
  <si>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</si>
  <si>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</si>
  <si>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</si>
  <si>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</si>
  <si>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</si>
  <si>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</si>
  <si>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</si>
  <si>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</si>
  <si>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</si>
  <si>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</si>
  <si>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</si>
  <si>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</si>
  <si>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</si>
  <si>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</si>
  <si>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</si>
  <si>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</si>
  <si>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</si>
  <si>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</si>
  <si>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</si>
  <si>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</si>
  <si>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</si>
  <si>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</si>
  <si>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</si>
  <si>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</si>
  <si>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</si>
  <si>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</si>
  <si>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</si>
  <si>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</si>
  <si>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</si>
  <si>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</si>
  <si>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</si>
  <si>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</si>
  <si>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</si>
  <si>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</si>
  <si>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</si>
  <si>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</si>
  <si>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</si>
  <si>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</si>
  <si>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</si>
  <si>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</si>
  <si>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</si>
  <si>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</si>
  <si>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</si>
  <si>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</si>
  <si>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</si>
  <si>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</si>
  <si>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</si>
  <si>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</si>
  <si>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</si>
  <si>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</si>
  <si>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</si>
  <si>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</si>
  <si>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</si>
  <si>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</si>
  <si>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</si>
  <si>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</si>
  <si>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</si>
  <si>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</si>
  <si>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</si>
  <si>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</si>
  <si>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</si>
  <si>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</si>
  <si>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</si>
  <si>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P004991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</si>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</sst>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7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8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3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3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3"/>
  <sheetViews>
    <sheetView showGridLines="0" tabSelected="1" topLeftCell="A529" zoomScaleNormal="100" zoomScaleSheetLayoutView="100" workbookViewId="0">
      <selection activeCell="Y559" sqref="Y559"/>
    </sheetView>
  </sheetViews>
  <sheetFormatPr defaultColWidth="9.140625" defaultRowHeight="12.75" x14ac:dyDescent="0.2"/>
  <cols>
    <col min="1" max="1" width="9.140625" style="6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1" customWidth="1"/>
    <col min="19" max="19" width="6.140625" style="61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1" customWidth="1"/>
    <col min="25" max="25" width="11" style="611" customWidth="1"/>
    <col min="26" max="26" width="10" style="611" customWidth="1"/>
    <col min="27" max="27" width="11.5703125" style="611" customWidth="1"/>
    <col min="28" max="28" width="10.42578125" style="611" customWidth="1"/>
    <col min="29" max="29" width="30" style="611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611" customWidth="1"/>
    <col min="34" max="34" width="9.140625" style="611" customWidth="1"/>
    <col min="35" max="16384" width="9.140625" style="611"/>
  </cols>
  <sheetData>
    <row r="1" spans="1:32" s="607" customFormat="1" ht="45" customHeight="1" x14ac:dyDescent="0.2">
      <c r="A1" s="42"/>
      <c r="B1" s="42"/>
      <c r="C1" s="42"/>
      <c r="D1" s="693" t="s">
        <v>0</v>
      </c>
      <c r="E1" s="653"/>
      <c r="F1" s="653"/>
      <c r="G1" s="13" t="s">
        <v>1</v>
      </c>
      <c r="H1" s="693" t="s">
        <v>2</v>
      </c>
      <c r="I1" s="653"/>
      <c r="J1" s="653"/>
      <c r="K1" s="653"/>
      <c r="L1" s="653"/>
      <c r="M1" s="653"/>
      <c r="N1" s="653"/>
      <c r="O1" s="653"/>
      <c r="P1" s="653"/>
      <c r="Q1" s="653"/>
      <c r="R1" s="652" t="s">
        <v>3</v>
      </c>
      <c r="S1" s="653"/>
      <c r="T1" s="653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60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9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3"/>
      <c r="R2" s="623"/>
      <c r="S2" s="623"/>
      <c r="T2" s="623"/>
      <c r="U2" s="623"/>
      <c r="V2" s="623"/>
      <c r="W2" s="623"/>
      <c r="X2" s="17"/>
      <c r="Y2" s="17"/>
      <c r="Z2" s="17"/>
      <c r="AA2" s="17"/>
      <c r="AB2" s="52"/>
      <c r="AC2" s="52"/>
      <c r="AD2" s="52"/>
      <c r="AE2" s="52"/>
    </row>
    <row r="3" spans="1:32" s="60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623"/>
      <c r="Q3" s="623"/>
      <c r="R3" s="623"/>
      <c r="S3" s="623"/>
      <c r="T3" s="623"/>
      <c r="U3" s="623"/>
      <c r="V3" s="623"/>
      <c r="W3" s="623"/>
      <c r="X3" s="17"/>
      <c r="Y3" s="17"/>
      <c r="Z3" s="17"/>
      <c r="AA3" s="17"/>
      <c r="AB3" s="52"/>
      <c r="AC3" s="52"/>
      <c r="AD3" s="52"/>
      <c r="AE3" s="52"/>
    </row>
    <row r="4" spans="1:32" s="60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607" customFormat="1" ht="23.45" customHeight="1" x14ac:dyDescent="0.2">
      <c r="A5" s="748" t="s">
        <v>8</v>
      </c>
      <c r="B5" s="638"/>
      <c r="C5" s="639"/>
      <c r="D5" s="699"/>
      <c r="E5" s="700"/>
      <c r="F5" s="930" t="s">
        <v>9</v>
      </c>
      <c r="G5" s="639"/>
      <c r="H5" s="699"/>
      <c r="I5" s="873"/>
      <c r="J5" s="873"/>
      <c r="K5" s="873"/>
      <c r="L5" s="873"/>
      <c r="M5" s="700"/>
      <c r="N5" s="58"/>
      <c r="P5" s="24" t="s">
        <v>10</v>
      </c>
      <c r="Q5" s="947">
        <v>45799</v>
      </c>
      <c r="R5" s="746"/>
      <c r="T5" s="792" t="s">
        <v>11</v>
      </c>
      <c r="U5" s="773"/>
      <c r="V5" s="794" t="s">
        <v>12</v>
      </c>
      <c r="W5" s="746"/>
      <c r="AB5" s="52"/>
      <c r="AC5" s="52"/>
      <c r="AD5" s="52"/>
      <c r="AE5" s="52"/>
    </row>
    <row r="6" spans="1:32" s="607" customFormat="1" ht="24" customHeight="1" x14ac:dyDescent="0.2">
      <c r="A6" s="748" t="s">
        <v>13</v>
      </c>
      <c r="B6" s="638"/>
      <c r="C6" s="639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18"/>
      <c r="T6" s="800" t="s">
        <v>16</v>
      </c>
      <c r="U6" s="773"/>
      <c r="V6" s="858" t="s">
        <v>17</v>
      </c>
      <c r="W6" s="667"/>
      <c r="AB6" s="52"/>
      <c r="AC6" s="52"/>
      <c r="AD6" s="52"/>
      <c r="AE6" s="52"/>
    </row>
    <row r="7" spans="1:32" s="607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3"/>
      <c r="R7" s="43"/>
      <c r="T7" s="623"/>
      <c r="U7" s="773"/>
      <c r="V7" s="859"/>
      <c r="W7" s="860"/>
      <c r="AB7" s="52"/>
      <c r="AC7" s="52"/>
      <c r="AD7" s="52"/>
      <c r="AE7" s="52"/>
    </row>
    <row r="8" spans="1:32" s="607" customFormat="1" ht="25.5" customHeight="1" x14ac:dyDescent="0.2">
      <c r="A8" s="966" t="s">
        <v>18</v>
      </c>
      <c r="B8" s="620"/>
      <c r="C8" s="621"/>
      <c r="D8" s="683" t="s">
        <v>19</v>
      </c>
      <c r="E8" s="684"/>
      <c r="F8" s="684"/>
      <c r="G8" s="684"/>
      <c r="H8" s="684"/>
      <c r="I8" s="684"/>
      <c r="J8" s="684"/>
      <c r="K8" s="684"/>
      <c r="L8" s="684"/>
      <c r="M8" s="685"/>
      <c r="N8" s="61"/>
      <c r="P8" s="24" t="s">
        <v>20</v>
      </c>
      <c r="Q8" s="756">
        <v>0.41666666666666669</v>
      </c>
      <c r="R8" s="679"/>
      <c r="T8" s="623"/>
      <c r="U8" s="773"/>
      <c r="V8" s="859"/>
      <c r="W8" s="860"/>
      <c r="AB8" s="52"/>
      <c r="AC8" s="52"/>
      <c r="AD8" s="52"/>
      <c r="AE8" s="52"/>
    </row>
    <row r="9" spans="1:32" s="607" customFormat="1" ht="39.950000000000003" customHeight="1" x14ac:dyDescent="0.2">
      <c r="A9" s="7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3"/>
      <c r="C9" s="623"/>
      <c r="D9" s="766"/>
      <c r="E9" s="636"/>
      <c r="F9" s="7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3"/>
      <c r="H9" s="635" t="str">
        <f>IF(AND($A$9="Тип доверенности/получателя при получении в адресе перегруза:",$D$9="Разовая доверенность"),"Введите ФИО","")</f>
        <v/>
      </c>
      <c r="I9" s="636"/>
      <c r="J9" s="63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6"/>
      <c r="L9" s="636"/>
      <c r="M9" s="636"/>
      <c r="N9" s="605"/>
      <c r="P9" s="27" t="s">
        <v>21</v>
      </c>
      <c r="Q9" s="742"/>
      <c r="R9" s="743"/>
      <c r="T9" s="623"/>
      <c r="U9" s="773"/>
      <c r="V9" s="861"/>
      <c r="W9" s="862"/>
      <c r="X9" s="44"/>
      <c r="Y9" s="44"/>
      <c r="Z9" s="44"/>
      <c r="AA9" s="44"/>
      <c r="AB9" s="52"/>
      <c r="AC9" s="52"/>
      <c r="AD9" s="52"/>
      <c r="AE9" s="52"/>
    </row>
    <row r="10" spans="1:32" s="607" customFormat="1" ht="26.45" customHeight="1" x14ac:dyDescent="0.2">
      <c r="A10" s="7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3"/>
      <c r="C10" s="623"/>
      <c r="D10" s="766"/>
      <c r="E10" s="636"/>
      <c r="F10" s="7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3"/>
      <c r="H10" s="849" t="str">
        <f>IFERROR(VLOOKUP($D$10,Proxy,2,FALSE),"")</f>
        <v/>
      </c>
      <c r="I10" s="623"/>
      <c r="J10" s="623"/>
      <c r="K10" s="623"/>
      <c r="L10" s="623"/>
      <c r="M10" s="623"/>
      <c r="N10" s="606"/>
      <c r="P10" s="27" t="s">
        <v>22</v>
      </c>
      <c r="Q10" s="801"/>
      <c r="R10" s="802"/>
      <c r="U10" s="24" t="s">
        <v>23</v>
      </c>
      <c r="V10" s="666" t="s">
        <v>24</v>
      </c>
      <c r="W10" s="667"/>
      <c r="X10" s="45"/>
      <c r="Y10" s="45"/>
      <c r="Z10" s="45"/>
      <c r="AA10" s="45"/>
      <c r="AB10" s="52"/>
      <c r="AC10" s="52"/>
      <c r="AD10" s="52"/>
      <c r="AE10" s="52"/>
    </row>
    <row r="11" spans="1:32" s="607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745"/>
      <c r="R11" s="746"/>
      <c r="U11" s="24" t="s">
        <v>27</v>
      </c>
      <c r="V11" s="898" t="s">
        <v>28</v>
      </c>
      <c r="W11" s="743"/>
      <c r="X11" s="46"/>
      <c r="Y11" s="46"/>
      <c r="Z11" s="46"/>
      <c r="AA11" s="46"/>
      <c r="AB11" s="52"/>
      <c r="AC11" s="52"/>
      <c r="AD11" s="52"/>
      <c r="AE11" s="52"/>
    </row>
    <row r="12" spans="1:32" s="607" customFormat="1" ht="18.600000000000001" customHeight="1" x14ac:dyDescent="0.2">
      <c r="A12" s="786" t="s">
        <v>29</v>
      </c>
      <c r="B12" s="638"/>
      <c r="C12" s="638"/>
      <c r="D12" s="638"/>
      <c r="E12" s="638"/>
      <c r="F12" s="638"/>
      <c r="G12" s="638"/>
      <c r="H12" s="638"/>
      <c r="I12" s="638"/>
      <c r="J12" s="638"/>
      <c r="K12" s="638"/>
      <c r="L12" s="638"/>
      <c r="M12" s="639"/>
      <c r="N12" s="62"/>
      <c r="P12" s="24" t="s">
        <v>30</v>
      </c>
      <c r="Q12" s="756"/>
      <c r="R12" s="679"/>
      <c r="S12" s="25"/>
      <c r="U12" s="24"/>
      <c r="V12" s="653"/>
      <c r="W12" s="623"/>
      <c r="AB12" s="52"/>
      <c r="AC12" s="52"/>
      <c r="AD12" s="52"/>
      <c r="AE12" s="52"/>
    </row>
    <row r="13" spans="1:32" s="607" customFormat="1" ht="23.25" customHeight="1" x14ac:dyDescent="0.2">
      <c r="A13" s="786" t="s">
        <v>31</v>
      </c>
      <c r="B13" s="638"/>
      <c r="C13" s="638"/>
      <c r="D13" s="638"/>
      <c r="E13" s="638"/>
      <c r="F13" s="638"/>
      <c r="G13" s="638"/>
      <c r="H13" s="638"/>
      <c r="I13" s="638"/>
      <c r="J13" s="638"/>
      <c r="K13" s="638"/>
      <c r="L13" s="638"/>
      <c r="M13" s="639"/>
      <c r="N13" s="62"/>
      <c r="O13" s="27"/>
      <c r="P13" s="27" t="s">
        <v>32</v>
      </c>
      <c r="Q13" s="898"/>
      <c r="R13" s="743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607" customFormat="1" ht="18.600000000000001" customHeight="1" x14ac:dyDescent="0.2">
      <c r="A14" s="786" t="s">
        <v>33</v>
      </c>
      <c r="B14" s="638"/>
      <c r="C14" s="638"/>
      <c r="D14" s="638"/>
      <c r="E14" s="638"/>
      <c r="F14" s="638"/>
      <c r="G14" s="638"/>
      <c r="H14" s="638"/>
      <c r="I14" s="638"/>
      <c r="J14" s="638"/>
      <c r="K14" s="638"/>
      <c r="L14" s="638"/>
      <c r="M14" s="639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607" customFormat="1" ht="22.5" customHeight="1" x14ac:dyDescent="0.2">
      <c r="A15" s="820" t="s">
        <v>34</v>
      </c>
      <c r="B15" s="638"/>
      <c r="C15" s="638"/>
      <c r="D15" s="638"/>
      <c r="E15" s="638"/>
      <c r="F15" s="638"/>
      <c r="G15" s="638"/>
      <c r="H15" s="638"/>
      <c r="I15" s="638"/>
      <c r="J15" s="638"/>
      <c r="K15" s="638"/>
      <c r="L15" s="638"/>
      <c r="M15" s="639"/>
      <c r="N15" s="63"/>
      <c r="P15" s="776" t="s">
        <v>35</v>
      </c>
      <c r="Q15" s="653"/>
      <c r="R15" s="653"/>
      <c r="S15" s="653"/>
      <c r="T15" s="653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77"/>
      <c r="Q16" s="777"/>
      <c r="R16" s="777"/>
      <c r="S16" s="777"/>
      <c r="T16" s="77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662" t="s">
        <v>36</v>
      </c>
      <c r="B17" s="662" t="s">
        <v>37</v>
      </c>
      <c r="C17" s="763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3" t="s">
        <v>51</v>
      </c>
      <c r="V17" s="639"/>
      <c r="W17" s="662" t="s">
        <v>52</v>
      </c>
      <c r="X17" s="662" t="s">
        <v>53</v>
      </c>
      <c r="Y17" s="964" t="s">
        <v>54</v>
      </c>
      <c r="Z17" s="871" t="s">
        <v>55</v>
      </c>
      <c r="AA17" s="847" t="s">
        <v>56</v>
      </c>
      <c r="AB17" s="847" t="s">
        <v>57</v>
      </c>
      <c r="AC17" s="847" t="s">
        <v>58</v>
      </c>
      <c r="AD17" s="847" t="s">
        <v>59</v>
      </c>
      <c r="AE17" s="925"/>
      <c r="AF17" s="926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5"/>
      <c r="Z18" s="872"/>
      <c r="AA18" s="848"/>
      <c r="AB18" s="848"/>
      <c r="AC18" s="848"/>
      <c r="AD18" s="927"/>
      <c r="AE18" s="928"/>
      <c r="AF18" s="929"/>
      <c r="AG18" s="66"/>
      <c r="BD18" s="65"/>
    </row>
    <row r="19" spans="1:68" ht="27.75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9"/>
      <c r="AB19" s="49"/>
      <c r="AC19" s="49"/>
    </row>
    <row r="20" spans="1:68" ht="16.5" customHeight="1" x14ac:dyDescent="0.25">
      <c r="A20" s="673" t="s">
        <v>63</v>
      </c>
      <c r="B20" s="623"/>
      <c r="C20" s="623"/>
      <c r="D20" s="623"/>
      <c r="E20" s="623"/>
      <c r="F20" s="623"/>
      <c r="G20" s="623"/>
      <c r="H20" s="623"/>
      <c r="I20" s="623"/>
      <c r="J20" s="623"/>
      <c r="K20" s="623"/>
      <c r="L20" s="623"/>
      <c r="M20" s="623"/>
      <c r="N20" s="623"/>
      <c r="O20" s="623"/>
      <c r="P20" s="623"/>
      <c r="Q20" s="623"/>
      <c r="R20" s="623"/>
      <c r="S20" s="623"/>
      <c r="T20" s="623"/>
      <c r="U20" s="623"/>
      <c r="V20" s="623"/>
      <c r="W20" s="623"/>
      <c r="X20" s="623"/>
      <c r="Y20" s="623"/>
      <c r="Z20" s="623"/>
      <c r="AA20" s="608"/>
      <c r="AB20" s="608"/>
      <c r="AC20" s="608"/>
    </row>
    <row r="21" spans="1:68" ht="14.25" customHeight="1" x14ac:dyDescent="0.25">
      <c r="A21" s="622" t="s">
        <v>64</v>
      </c>
      <c r="B21" s="623"/>
      <c r="C21" s="623"/>
      <c r="D21" s="623"/>
      <c r="E21" s="623"/>
      <c r="F21" s="623"/>
      <c r="G21" s="623"/>
      <c r="H21" s="623"/>
      <c r="I21" s="623"/>
      <c r="J21" s="623"/>
      <c r="K21" s="623"/>
      <c r="L21" s="623"/>
      <c r="M21" s="623"/>
      <c r="N21" s="623"/>
      <c r="O21" s="623"/>
      <c r="P21" s="623"/>
      <c r="Q21" s="623"/>
      <c r="R21" s="623"/>
      <c r="S21" s="623"/>
      <c r="T21" s="623"/>
      <c r="U21" s="623"/>
      <c r="V21" s="623"/>
      <c r="W21" s="623"/>
      <c r="X21" s="623"/>
      <c r="Y21" s="623"/>
      <c r="Z21" s="623"/>
      <c r="AA21" s="609"/>
      <c r="AB21" s="609"/>
      <c r="AC21" s="609"/>
    </row>
    <row r="22" spans="1:68" ht="37.5" customHeight="1" x14ac:dyDescent="0.25">
      <c r="A22" s="54" t="s">
        <v>65</v>
      </c>
      <c r="B22" s="54" t="s">
        <v>66</v>
      </c>
      <c r="C22" s="32">
        <v>4301051865</v>
      </c>
      <c r="D22" s="617">
        <v>4680115885912</v>
      </c>
      <c r="E22" s="618"/>
      <c r="F22" s="612">
        <v>0.3</v>
      </c>
      <c r="G22" s="33">
        <v>6</v>
      </c>
      <c r="H22" s="612">
        <v>1.8</v>
      </c>
      <c r="I22" s="612">
        <v>3.18</v>
      </c>
      <c r="J22" s="33">
        <v>182</v>
      </c>
      <c r="K22" s="33" t="s">
        <v>67</v>
      </c>
      <c r="L22" s="33"/>
      <c r="M22" s="34" t="s">
        <v>68</v>
      </c>
      <c r="N22" s="34"/>
      <c r="O22" s="33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5"/>
      <c r="R22" s="625"/>
      <c r="S22" s="625"/>
      <c r="T22" s="626"/>
      <c r="U22" s="35"/>
      <c r="V22" s="35"/>
      <c r="W22" s="36" t="s">
        <v>69</v>
      </c>
      <c r="X22" s="613">
        <v>0</v>
      </c>
      <c r="Y22" s="614">
        <f t="shared" ref="Y22:Y27" si="0">IFERROR(IF(X22="",0,CEILING((X22/$H22),1)*$H22),"")</f>
        <v>0</v>
      </c>
      <c r="Z22" s="37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2">
        <v>4301051552</v>
      </c>
      <c r="D23" s="617">
        <v>4607091388237</v>
      </c>
      <c r="E23" s="618"/>
      <c r="F23" s="612">
        <v>0.42</v>
      </c>
      <c r="G23" s="33">
        <v>6</v>
      </c>
      <c r="H23" s="612">
        <v>2.52</v>
      </c>
      <c r="I23" s="612">
        <v>2.766</v>
      </c>
      <c r="J23" s="33">
        <v>182</v>
      </c>
      <c r="K23" s="33" t="s">
        <v>67</v>
      </c>
      <c r="L23" s="33"/>
      <c r="M23" s="34" t="s">
        <v>68</v>
      </c>
      <c r="N23" s="34"/>
      <c r="O23" s="33">
        <v>40</v>
      </c>
      <c r="P23" s="7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5"/>
      <c r="R23" s="625"/>
      <c r="S23" s="625"/>
      <c r="T23" s="626"/>
      <c r="U23" s="35"/>
      <c r="V23" s="35"/>
      <c r="W23" s="36" t="s">
        <v>69</v>
      </c>
      <c r="X23" s="613">
        <v>0</v>
      </c>
      <c r="Y23" s="614">
        <f t="shared" si="0"/>
        <v>0</v>
      </c>
      <c r="Z23" s="37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2">
        <v>4301051907</v>
      </c>
      <c r="D24" s="617">
        <v>4680115886230</v>
      </c>
      <c r="E24" s="618"/>
      <c r="F24" s="612">
        <v>0.3</v>
      </c>
      <c r="G24" s="33">
        <v>6</v>
      </c>
      <c r="H24" s="612">
        <v>1.8</v>
      </c>
      <c r="I24" s="612">
        <v>2.0459999999999998</v>
      </c>
      <c r="J24" s="33">
        <v>182</v>
      </c>
      <c r="K24" s="33" t="s">
        <v>67</v>
      </c>
      <c r="L24" s="33"/>
      <c r="M24" s="34" t="s">
        <v>68</v>
      </c>
      <c r="N24" s="34"/>
      <c r="O24" s="33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5"/>
      <c r="R24" s="625"/>
      <c r="S24" s="625"/>
      <c r="T24" s="626"/>
      <c r="U24" s="35"/>
      <c r="V24" s="35"/>
      <c r="W24" s="36" t="s">
        <v>69</v>
      </c>
      <c r="X24" s="613">
        <v>0</v>
      </c>
      <c r="Y24" s="614">
        <f t="shared" si="0"/>
        <v>0</v>
      </c>
      <c r="Z24" s="37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2">
        <v>4301051909</v>
      </c>
      <c r="D25" s="617">
        <v>4680115886247</v>
      </c>
      <c r="E25" s="618"/>
      <c r="F25" s="612">
        <v>0.3</v>
      </c>
      <c r="G25" s="33">
        <v>6</v>
      </c>
      <c r="H25" s="612">
        <v>1.8</v>
      </c>
      <c r="I25" s="612">
        <v>2.0459999999999998</v>
      </c>
      <c r="J25" s="33">
        <v>182</v>
      </c>
      <c r="K25" s="33" t="s">
        <v>67</v>
      </c>
      <c r="L25" s="33"/>
      <c r="M25" s="34" t="s">
        <v>68</v>
      </c>
      <c r="N25" s="34"/>
      <c r="O25" s="33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5"/>
      <c r="R25" s="625"/>
      <c r="S25" s="625"/>
      <c r="T25" s="626"/>
      <c r="U25" s="35"/>
      <c r="V25" s="35"/>
      <c r="W25" s="36" t="s">
        <v>69</v>
      </c>
      <c r="X25" s="613">
        <v>0</v>
      </c>
      <c r="Y25" s="614">
        <f t="shared" si="0"/>
        <v>0</v>
      </c>
      <c r="Z25" s="37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2">
        <v>4301051861</v>
      </c>
      <c r="D26" s="617">
        <v>4680115885905</v>
      </c>
      <c r="E26" s="618"/>
      <c r="F26" s="612">
        <v>0.3</v>
      </c>
      <c r="G26" s="33">
        <v>6</v>
      </c>
      <c r="H26" s="612">
        <v>1.8</v>
      </c>
      <c r="I26" s="612">
        <v>3.18</v>
      </c>
      <c r="J26" s="33">
        <v>182</v>
      </c>
      <c r="K26" s="33" t="s">
        <v>67</v>
      </c>
      <c r="L26" s="33"/>
      <c r="M26" s="34" t="s">
        <v>68</v>
      </c>
      <c r="N26" s="34"/>
      <c r="O26" s="33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5"/>
      <c r="R26" s="625"/>
      <c r="S26" s="625"/>
      <c r="T26" s="626"/>
      <c r="U26" s="35"/>
      <c r="V26" s="35"/>
      <c r="W26" s="36" t="s">
        <v>69</v>
      </c>
      <c r="X26" s="613">
        <v>0</v>
      </c>
      <c r="Y26" s="614">
        <f t="shared" si="0"/>
        <v>0</v>
      </c>
      <c r="Z26" s="37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2">
        <v>4301051592</v>
      </c>
      <c r="D27" s="617">
        <v>4607091388244</v>
      </c>
      <c r="E27" s="618"/>
      <c r="F27" s="612">
        <v>0.42</v>
      </c>
      <c r="G27" s="33">
        <v>6</v>
      </c>
      <c r="H27" s="612">
        <v>2.52</v>
      </c>
      <c r="I27" s="612">
        <v>2.766</v>
      </c>
      <c r="J27" s="33">
        <v>182</v>
      </c>
      <c r="K27" s="33" t="s">
        <v>67</v>
      </c>
      <c r="L27" s="33"/>
      <c r="M27" s="34" t="s">
        <v>68</v>
      </c>
      <c r="N27" s="34"/>
      <c r="O27" s="33">
        <v>40</v>
      </c>
      <c r="P27" s="83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5"/>
      <c r="R27" s="625"/>
      <c r="S27" s="625"/>
      <c r="T27" s="626"/>
      <c r="U27" s="35"/>
      <c r="V27" s="35"/>
      <c r="W27" s="36" t="s">
        <v>69</v>
      </c>
      <c r="X27" s="613">
        <v>0</v>
      </c>
      <c r="Y27" s="614">
        <f t="shared" si="0"/>
        <v>0</v>
      </c>
      <c r="Z27" s="37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9"/>
      <c r="B28" s="623"/>
      <c r="C28" s="623"/>
      <c r="D28" s="623"/>
      <c r="E28" s="623"/>
      <c r="F28" s="623"/>
      <c r="G28" s="623"/>
      <c r="H28" s="623"/>
      <c r="I28" s="623"/>
      <c r="J28" s="623"/>
      <c r="K28" s="623"/>
      <c r="L28" s="623"/>
      <c r="M28" s="623"/>
      <c r="N28" s="623"/>
      <c r="O28" s="630"/>
      <c r="P28" s="619" t="s">
        <v>86</v>
      </c>
      <c r="Q28" s="620"/>
      <c r="R28" s="620"/>
      <c r="S28" s="620"/>
      <c r="T28" s="620"/>
      <c r="U28" s="620"/>
      <c r="V28" s="621"/>
      <c r="W28" s="38" t="s">
        <v>87</v>
      </c>
      <c r="X28" s="615">
        <f>IFERROR(X22/H22,"0")+IFERROR(X23/H23,"0")+IFERROR(X24/H24,"0")+IFERROR(X25/H25,"0")+IFERROR(X26/H26,"0")+IFERROR(X27/H27,"0")</f>
        <v>0</v>
      </c>
      <c r="Y28" s="615">
        <f>IFERROR(Y22/H22,"0")+IFERROR(Y23/H23,"0")+IFERROR(Y24/H24,"0")+IFERROR(Y25/H25,"0")+IFERROR(Y26/H26,"0")+IFERROR(Y27/H27,"0")</f>
        <v>0</v>
      </c>
      <c r="Z28" s="615">
        <f>IFERROR(IF(Z22="",0,Z22),"0")+IFERROR(IF(Z23="",0,Z23),"0")+IFERROR(IF(Z24="",0,Z24),"0")+IFERROR(IF(Z25="",0,Z25),"0")+IFERROR(IF(Z26="",0,Z26),"0")+IFERROR(IF(Z27="",0,Z27),"0")</f>
        <v>0</v>
      </c>
      <c r="AA28" s="616"/>
      <c r="AB28" s="616"/>
      <c r="AC28" s="616"/>
    </row>
    <row r="29" spans="1:68" x14ac:dyDescent="0.2">
      <c r="A29" s="623"/>
      <c r="B29" s="623"/>
      <c r="C29" s="623"/>
      <c r="D29" s="623"/>
      <c r="E29" s="623"/>
      <c r="F29" s="623"/>
      <c r="G29" s="623"/>
      <c r="H29" s="623"/>
      <c r="I29" s="623"/>
      <c r="J29" s="623"/>
      <c r="K29" s="623"/>
      <c r="L29" s="623"/>
      <c r="M29" s="623"/>
      <c r="N29" s="623"/>
      <c r="O29" s="630"/>
      <c r="P29" s="619" t="s">
        <v>86</v>
      </c>
      <c r="Q29" s="620"/>
      <c r="R29" s="620"/>
      <c r="S29" s="620"/>
      <c r="T29" s="620"/>
      <c r="U29" s="620"/>
      <c r="V29" s="621"/>
      <c r="W29" s="38" t="s">
        <v>69</v>
      </c>
      <c r="X29" s="615">
        <f>IFERROR(SUM(X22:X27),"0")</f>
        <v>0</v>
      </c>
      <c r="Y29" s="615">
        <f>IFERROR(SUM(Y22:Y27),"0")</f>
        <v>0</v>
      </c>
      <c r="Z29" s="38"/>
      <c r="AA29" s="616"/>
      <c r="AB29" s="616"/>
      <c r="AC29" s="616"/>
    </row>
    <row r="30" spans="1:68" ht="14.25" customHeight="1" x14ac:dyDescent="0.25">
      <c r="A30" s="622" t="s">
        <v>88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/>
      <c r="U30" s="623"/>
      <c r="V30" s="623"/>
      <c r="W30" s="623"/>
      <c r="X30" s="623"/>
      <c r="Y30" s="623"/>
      <c r="Z30" s="623"/>
      <c r="AA30" s="609"/>
      <c r="AB30" s="609"/>
      <c r="AC30" s="609"/>
    </row>
    <row r="31" spans="1:68" ht="27" customHeight="1" x14ac:dyDescent="0.25">
      <c r="A31" s="54" t="s">
        <v>89</v>
      </c>
      <c r="B31" s="54" t="s">
        <v>90</v>
      </c>
      <c r="C31" s="32">
        <v>4301032013</v>
      </c>
      <c r="D31" s="617">
        <v>4607091388503</v>
      </c>
      <c r="E31" s="618"/>
      <c r="F31" s="612">
        <v>0.05</v>
      </c>
      <c r="G31" s="33">
        <v>12</v>
      </c>
      <c r="H31" s="612">
        <v>0.6</v>
      </c>
      <c r="I31" s="612">
        <v>0.82199999999999995</v>
      </c>
      <c r="J31" s="33">
        <v>182</v>
      </c>
      <c r="K31" s="33" t="s">
        <v>67</v>
      </c>
      <c r="L31" s="33"/>
      <c r="M31" s="34" t="s">
        <v>91</v>
      </c>
      <c r="N31" s="34"/>
      <c r="O31" s="33">
        <v>120</v>
      </c>
      <c r="P31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5"/>
      <c r="R31" s="625"/>
      <c r="S31" s="625"/>
      <c r="T31" s="626"/>
      <c r="U31" s="35"/>
      <c r="V31" s="35"/>
      <c r="W31" s="36" t="s">
        <v>69</v>
      </c>
      <c r="X31" s="613">
        <v>0</v>
      </c>
      <c r="Y31" s="614">
        <f>IFERROR(IF(X31="",0,CEILING((X31/$H31),1)*$H31),"")</f>
        <v>0</v>
      </c>
      <c r="Z31" s="37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9"/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30"/>
      <c r="P32" s="619" t="s">
        <v>86</v>
      </c>
      <c r="Q32" s="620"/>
      <c r="R32" s="620"/>
      <c r="S32" s="620"/>
      <c r="T32" s="620"/>
      <c r="U32" s="620"/>
      <c r="V32" s="621"/>
      <c r="W32" s="38" t="s">
        <v>87</v>
      </c>
      <c r="X32" s="615">
        <f>IFERROR(X31/H31,"0")</f>
        <v>0</v>
      </c>
      <c r="Y32" s="615">
        <f>IFERROR(Y31/H31,"0")</f>
        <v>0</v>
      </c>
      <c r="Z32" s="615">
        <f>IFERROR(IF(Z31="",0,Z31),"0")</f>
        <v>0</v>
      </c>
      <c r="AA32" s="616"/>
      <c r="AB32" s="616"/>
      <c r="AC32" s="616"/>
    </row>
    <row r="33" spans="1:68" x14ac:dyDescent="0.2">
      <c r="A33" s="623"/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30"/>
      <c r="P33" s="619" t="s">
        <v>86</v>
      </c>
      <c r="Q33" s="620"/>
      <c r="R33" s="620"/>
      <c r="S33" s="620"/>
      <c r="T33" s="620"/>
      <c r="U33" s="620"/>
      <c r="V33" s="621"/>
      <c r="W33" s="38" t="s">
        <v>69</v>
      </c>
      <c r="X33" s="615">
        <f>IFERROR(SUM(X31:X31),"0")</f>
        <v>0</v>
      </c>
      <c r="Y33" s="615">
        <f>IFERROR(SUM(Y31:Y31),"0")</f>
        <v>0</v>
      </c>
      <c r="Z33" s="38"/>
      <c r="AA33" s="616"/>
      <c r="AB33" s="616"/>
      <c r="AC33" s="616"/>
    </row>
    <row r="34" spans="1:68" ht="27.75" customHeight="1" x14ac:dyDescent="0.2">
      <c r="A34" s="633" t="s">
        <v>94</v>
      </c>
      <c r="B34" s="634"/>
      <c r="C34" s="634"/>
      <c r="D34" s="634"/>
      <c r="E34" s="634"/>
      <c r="F34" s="634"/>
      <c r="G34" s="634"/>
      <c r="H34" s="634"/>
      <c r="I34" s="634"/>
      <c r="J34" s="634"/>
      <c r="K34" s="634"/>
      <c r="L34" s="634"/>
      <c r="M34" s="634"/>
      <c r="N34" s="634"/>
      <c r="O34" s="634"/>
      <c r="P34" s="634"/>
      <c r="Q34" s="634"/>
      <c r="R34" s="634"/>
      <c r="S34" s="634"/>
      <c r="T34" s="634"/>
      <c r="U34" s="634"/>
      <c r="V34" s="634"/>
      <c r="W34" s="634"/>
      <c r="X34" s="634"/>
      <c r="Y34" s="634"/>
      <c r="Z34" s="634"/>
      <c r="AA34" s="49"/>
      <c r="AB34" s="49"/>
      <c r="AC34" s="49"/>
    </row>
    <row r="35" spans="1:68" ht="16.5" customHeight="1" x14ac:dyDescent="0.25">
      <c r="A35" s="673" t="s">
        <v>95</v>
      </c>
      <c r="B35" s="623"/>
      <c r="C35" s="623"/>
      <c r="D35" s="623"/>
      <c r="E35" s="623"/>
      <c r="F35" s="623"/>
      <c r="G35" s="623"/>
      <c r="H35" s="623"/>
      <c r="I35" s="623"/>
      <c r="J35" s="623"/>
      <c r="K35" s="623"/>
      <c r="L35" s="623"/>
      <c r="M35" s="623"/>
      <c r="N35" s="623"/>
      <c r="O35" s="623"/>
      <c r="P35" s="623"/>
      <c r="Q35" s="623"/>
      <c r="R35" s="623"/>
      <c r="S35" s="623"/>
      <c r="T35" s="623"/>
      <c r="U35" s="623"/>
      <c r="V35" s="623"/>
      <c r="W35" s="623"/>
      <c r="X35" s="623"/>
      <c r="Y35" s="623"/>
      <c r="Z35" s="623"/>
      <c r="AA35" s="608"/>
      <c r="AB35" s="608"/>
      <c r="AC35" s="608"/>
    </row>
    <row r="36" spans="1:68" ht="14.25" customHeight="1" x14ac:dyDescent="0.25">
      <c r="A36" s="622" t="s">
        <v>96</v>
      </c>
      <c r="B36" s="623"/>
      <c r="C36" s="623"/>
      <c r="D36" s="623"/>
      <c r="E36" s="623"/>
      <c r="F36" s="623"/>
      <c r="G36" s="623"/>
      <c r="H36" s="623"/>
      <c r="I36" s="623"/>
      <c r="J36" s="623"/>
      <c r="K36" s="623"/>
      <c r="L36" s="623"/>
      <c r="M36" s="623"/>
      <c r="N36" s="623"/>
      <c r="O36" s="623"/>
      <c r="P36" s="623"/>
      <c r="Q36" s="623"/>
      <c r="R36" s="623"/>
      <c r="S36" s="623"/>
      <c r="T36" s="623"/>
      <c r="U36" s="623"/>
      <c r="V36" s="623"/>
      <c r="W36" s="623"/>
      <c r="X36" s="623"/>
      <c r="Y36" s="623"/>
      <c r="Z36" s="623"/>
      <c r="AA36" s="609"/>
      <c r="AB36" s="609"/>
      <c r="AC36" s="609"/>
    </row>
    <row r="37" spans="1:68" ht="16.5" customHeight="1" x14ac:dyDescent="0.25">
      <c r="A37" s="54" t="s">
        <v>97</v>
      </c>
      <c r="B37" s="54" t="s">
        <v>98</v>
      </c>
      <c r="C37" s="32">
        <v>4301011380</v>
      </c>
      <c r="D37" s="617">
        <v>4607091385670</v>
      </c>
      <c r="E37" s="618"/>
      <c r="F37" s="612">
        <v>1.35</v>
      </c>
      <c r="G37" s="33">
        <v>8</v>
      </c>
      <c r="H37" s="612">
        <v>10.8</v>
      </c>
      <c r="I37" s="612">
        <v>11.234999999999999</v>
      </c>
      <c r="J37" s="33">
        <v>64</v>
      </c>
      <c r="K37" s="33" t="s">
        <v>99</v>
      </c>
      <c r="L37" s="33"/>
      <c r="M37" s="34" t="s">
        <v>100</v>
      </c>
      <c r="N37" s="34"/>
      <c r="O37" s="33">
        <v>50</v>
      </c>
      <c r="P37" s="82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5"/>
      <c r="R37" s="625"/>
      <c r="S37" s="625"/>
      <c r="T37" s="626"/>
      <c r="U37" s="35"/>
      <c r="V37" s="35"/>
      <c r="W37" s="36" t="s">
        <v>69</v>
      </c>
      <c r="X37" s="613">
        <v>0</v>
      </c>
      <c r="Y37" s="614">
        <f>IFERROR(IF(X37="",0,CEILING((X37/$H37),1)*$H37),"")</f>
        <v>0</v>
      </c>
      <c r="Z37" s="37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2">
        <v>4301011382</v>
      </c>
      <c r="D38" s="617">
        <v>4607091385687</v>
      </c>
      <c r="E38" s="618"/>
      <c r="F38" s="612">
        <v>0.4</v>
      </c>
      <c r="G38" s="33">
        <v>10</v>
      </c>
      <c r="H38" s="612">
        <v>4</v>
      </c>
      <c r="I38" s="612">
        <v>4.21</v>
      </c>
      <c r="J38" s="33">
        <v>132</v>
      </c>
      <c r="K38" s="33" t="s">
        <v>104</v>
      </c>
      <c r="L38" s="33" t="s">
        <v>105</v>
      </c>
      <c r="M38" s="34" t="s">
        <v>106</v>
      </c>
      <c r="N38" s="34"/>
      <c r="O38" s="33">
        <v>50</v>
      </c>
      <c r="P38" s="8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5"/>
      <c r="R38" s="625"/>
      <c r="S38" s="625"/>
      <c r="T38" s="626"/>
      <c r="U38" s="35"/>
      <c r="V38" s="35"/>
      <c r="W38" s="36" t="s">
        <v>69</v>
      </c>
      <c r="X38" s="613">
        <v>0</v>
      </c>
      <c r="Y38" s="614">
        <f>IFERROR(IF(X38="",0,CEILING((X38/$H38),1)*$H38),"")</f>
        <v>0</v>
      </c>
      <c r="Z38" s="37" t="str">
        <f>IFERROR(IF(Y38=0,"",ROUNDUP(Y38/H38,0)*0.00902),"")</f>
        <v/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108</v>
      </c>
      <c r="B39" s="54" t="s">
        <v>109</v>
      </c>
      <c r="C39" s="32">
        <v>4301011565</v>
      </c>
      <c r="D39" s="617">
        <v>4680115882539</v>
      </c>
      <c r="E39" s="618"/>
      <c r="F39" s="612">
        <v>0.37</v>
      </c>
      <c r="G39" s="33">
        <v>10</v>
      </c>
      <c r="H39" s="612">
        <v>3.7</v>
      </c>
      <c r="I39" s="612">
        <v>3.91</v>
      </c>
      <c r="J39" s="33">
        <v>132</v>
      </c>
      <c r="K39" s="33" t="s">
        <v>104</v>
      </c>
      <c r="L39" s="33"/>
      <c r="M39" s="34" t="s">
        <v>106</v>
      </c>
      <c r="N39" s="34"/>
      <c r="O39" s="33">
        <v>50</v>
      </c>
      <c r="P39" s="7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5"/>
      <c r="R39" s="625"/>
      <c r="S39" s="625"/>
      <c r="T39" s="626"/>
      <c r="U39" s="35"/>
      <c r="V39" s="35"/>
      <c r="W39" s="36" t="s">
        <v>69</v>
      </c>
      <c r="X39" s="613">
        <v>0</v>
      </c>
      <c r="Y39" s="614">
        <f>IFERROR(IF(X39="",0,CEILING((X39/$H39),1)*$H39),"")</f>
        <v>0</v>
      </c>
      <c r="Z39" s="37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2">
        <v>4301011624</v>
      </c>
      <c r="D40" s="617">
        <v>4680115883949</v>
      </c>
      <c r="E40" s="618"/>
      <c r="F40" s="612">
        <v>0.37</v>
      </c>
      <c r="G40" s="33">
        <v>10</v>
      </c>
      <c r="H40" s="612">
        <v>3.7</v>
      </c>
      <c r="I40" s="612">
        <v>3.91</v>
      </c>
      <c r="J40" s="33">
        <v>132</v>
      </c>
      <c r="K40" s="33" t="s">
        <v>104</v>
      </c>
      <c r="L40" s="33"/>
      <c r="M40" s="34" t="s">
        <v>100</v>
      </c>
      <c r="N40" s="34"/>
      <c r="O40" s="33">
        <v>50</v>
      </c>
      <c r="P40" s="86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5"/>
      <c r="R40" s="625"/>
      <c r="S40" s="625"/>
      <c r="T40" s="626"/>
      <c r="U40" s="35"/>
      <c r="V40" s="35"/>
      <c r="W40" s="36" t="s">
        <v>69</v>
      </c>
      <c r="X40" s="613">
        <v>0</v>
      </c>
      <c r="Y40" s="614">
        <f>IFERROR(IF(X40="",0,CEILING((X40/$H40),1)*$H40),"")</f>
        <v>0</v>
      </c>
      <c r="Z40" s="37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9"/>
      <c r="B41" s="623"/>
      <c r="C41" s="623"/>
      <c r="D41" s="623"/>
      <c r="E41" s="623"/>
      <c r="F41" s="623"/>
      <c r="G41" s="623"/>
      <c r="H41" s="623"/>
      <c r="I41" s="623"/>
      <c r="J41" s="623"/>
      <c r="K41" s="623"/>
      <c r="L41" s="623"/>
      <c r="M41" s="623"/>
      <c r="N41" s="623"/>
      <c r="O41" s="630"/>
      <c r="P41" s="619" t="s">
        <v>86</v>
      </c>
      <c r="Q41" s="620"/>
      <c r="R41" s="620"/>
      <c r="S41" s="620"/>
      <c r="T41" s="620"/>
      <c r="U41" s="620"/>
      <c r="V41" s="621"/>
      <c r="W41" s="38" t="s">
        <v>87</v>
      </c>
      <c r="X41" s="615">
        <f>IFERROR(X37/H37,"0")+IFERROR(X38/H38,"0")+IFERROR(X39/H39,"0")+IFERROR(X40/H40,"0")</f>
        <v>0</v>
      </c>
      <c r="Y41" s="615">
        <f>IFERROR(Y37/H37,"0")+IFERROR(Y38/H38,"0")+IFERROR(Y39/H39,"0")+IFERROR(Y40/H40,"0")</f>
        <v>0</v>
      </c>
      <c r="Z41" s="615">
        <f>IFERROR(IF(Z37="",0,Z37),"0")+IFERROR(IF(Z38="",0,Z38),"0")+IFERROR(IF(Z39="",0,Z39),"0")+IFERROR(IF(Z40="",0,Z40),"0")</f>
        <v>0</v>
      </c>
      <c r="AA41" s="616"/>
      <c r="AB41" s="616"/>
      <c r="AC41" s="616"/>
    </row>
    <row r="42" spans="1:68" x14ac:dyDescent="0.2">
      <c r="A42" s="623"/>
      <c r="B42" s="623"/>
      <c r="C42" s="623"/>
      <c r="D42" s="623"/>
      <c r="E42" s="623"/>
      <c r="F42" s="623"/>
      <c r="G42" s="623"/>
      <c r="H42" s="623"/>
      <c r="I42" s="623"/>
      <c r="J42" s="623"/>
      <c r="K42" s="623"/>
      <c r="L42" s="623"/>
      <c r="M42" s="623"/>
      <c r="N42" s="623"/>
      <c r="O42" s="630"/>
      <c r="P42" s="619" t="s">
        <v>86</v>
      </c>
      <c r="Q42" s="620"/>
      <c r="R42" s="620"/>
      <c r="S42" s="620"/>
      <c r="T42" s="620"/>
      <c r="U42" s="620"/>
      <c r="V42" s="621"/>
      <c r="W42" s="38" t="s">
        <v>69</v>
      </c>
      <c r="X42" s="615">
        <f>IFERROR(SUM(X37:X40),"0")</f>
        <v>0</v>
      </c>
      <c r="Y42" s="615">
        <f>IFERROR(SUM(Y37:Y40),"0")</f>
        <v>0</v>
      </c>
      <c r="Z42" s="38"/>
      <c r="AA42" s="616"/>
      <c r="AB42" s="616"/>
      <c r="AC42" s="616"/>
    </row>
    <row r="43" spans="1:68" ht="14.25" customHeight="1" x14ac:dyDescent="0.25">
      <c r="A43" s="622" t="s">
        <v>64</v>
      </c>
      <c r="B43" s="623"/>
      <c r="C43" s="623"/>
      <c r="D43" s="623"/>
      <c r="E43" s="623"/>
      <c r="F43" s="623"/>
      <c r="G43" s="623"/>
      <c r="H43" s="623"/>
      <c r="I43" s="623"/>
      <c r="J43" s="623"/>
      <c r="K43" s="623"/>
      <c r="L43" s="623"/>
      <c r="M43" s="623"/>
      <c r="N43" s="623"/>
      <c r="O43" s="623"/>
      <c r="P43" s="623"/>
      <c r="Q43" s="623"/>
      <c r="R43" s="623"/>
      <c r="S43" s="623"/>
      <c r="T43" s="623"/>
      <c r="U43" s="623"/>
      <c r="V43" s="623"/>
      <c r="W43" s="623"/>
      <c r="X43" s="623"/>
      <c r="Y43" s="623"/>
      <c r="Z43" s="623"/>
      <c r="AA43" s="609"/>
      <c r="AB43" s="609"/>
      <c r="AC43" s="609"/>
    </row>
    <row r="44" spans="1:68" ht="16.5" customHeight="1" x14ac:dyDescent="0.25">
      <c r="A44" s="54" t="s">
        <v>113</v>
      </c>
      <c r="B44" s="54" t="s">
        <v>114</v>
      </c>
      <c r="C44" s="32">
        <v>4301051820</v>
      </c>
      <c r="D44" s="617">
        <v>4680115884915</v>
      </c>
      <c r="E44" s="618"/>
      <c r="F44" s="612">
        <v>0.3</v>
      </c>
      <c r="G44" s="33">
        <v>6</v>
      </c>
      <c r="H44" s="612">
        <v>1.8</v>
      </c>
      <c r="I44" s="612">
        <v>1.98</v>
      </c>
      <c r="J44" s="33">
        <v>182</v>
      </c>
      <c r="K44" s="33" t="s">
        <v>67</v>
      </c>
      <c r="L44" s="33"/>
      <c r="M44" s="34" t="s">
        <v>106</v>
      </c>
      <c r="N44" s="34"/>
      <c r="O44" s="33">
        <v>40</v>
      </c>
      <c r="P44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5"/>
      <c r="R44" s="625"/>
      <c r="S44" s="625"/>
      <c r="T44" s="626"/>
      <c r="U44" s="35"/>
      <c r="V44" s="35"/>
      <c r="W44" s="36" t="s">
        <v>69</v>
      </c>
      <c r="X44" s="613">
        <v>0</v>
      </c>
      <c r="Y44" s="614">
        <f>IFERROR(IF(X44="",0,CEILING((X44/$H44),1)*$H44),"")</f>
        <v>0</v>
      </c>
      <c r="Z44" s="37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9"/>
      <c r="B45" s="623"/>
      <c r="C45" s="623"/>
      <c r="D45" s="623"/>
      <c r="E45" s="623"/>
      <c r="F45" s="623"/>
      <c r="G45" s="623"/>
      <c r="H45" s="623"/>
      <c r="I45" s="623"/>
      <c r="J45" s="623"/>
      <c r="K45" s="623"/>
      <c r="L45" s="623"/>
      <c r="M45" s="623"/>
      <c r="N45" s="623"/>
      <c r="O45" s="630"/>
      <c r="P45" s="619" t="s">
        <v>86</v>
      </c>
      <c r="Q45" s="620"/>
      <c r="R45" s="620"/>
      <c r="S45" s="620"/>
      <c r="T45" s="620"/>
      <c r="U45" s="620"/>
      <c r="V45" s="621"/>
      <c r="W45" s="38" t="s">
        <v>87</v>
      </c>
      <c r="X45" s="615">
        <f>IFERROR(X44/H44,"0")</f>
        <v>0</v>
      </c>
      <c r="Y45" s="615">
        <f>IFERROR(Y44/H44,"0")</f>
        <v>0</v>
      </c>
      <c r="Z45" s="615">
        <f>IFERROR(IF(Z44="",0,Z44),"0")</f>
        <v>0</v>
      </c>
      <c r="AA45" s="616"/>
      <c r="AB45" s="616"/>
      <c r="AC45" s="616"/>
    </row>
    <row r="46" spans="1:68" x14ac:dyDescent="0.2">
      <c r="A46" s="623"/>
      <c r="B46" s="623"/>
      <c r="C46" s="623"/>
      <c r="D46" s="623"/>
      <c r="E46" s="623"/>
      <c r="F46" s="623"/>
      <c r="G46" s="623"/>
      <c r="H46" s="623"/>
      <c r="I46" s="623"/>
      <c r="J46" s="623"/>
      <c r="K46" s="623"/>
      <c r="L46" s="623"/>
      <c r="M46" s="623"/>
      <c r="N46" s="623"/>
      <c r="O46" s="630"/>
      <c r="P46" s="619" t="s">
        <v>86</v>
      </c>
      <c r="Q46" s="620"/>
      <c r="R46" s="620"/>
      <c r="S46" s="620"/>
      <c r="T46" s="620"/>
      <c r="U46" s="620"/>
      <c r="V46" s="621"/>
      <c r="W46" s="38" t="s">
        <v>69</v>
      </c>
      <c r="X46" s="615">
        <f>IFERROR(SUM(X44:X44),"0")</f>
        <v>0</v>
      </c>
      <c r="Y46" s="615">
        <f>IFERROR(SUM(Y44:Y44),"0")</f>
        <v>0</v>
      </c>
      <c r="Z46" s="38"/>
      <c r="AA46" s="616"/>
      <c r="AB46" s="616"/>
      <c r="AC46" s="616"/>
    </row>
    <row r="47" spans="1:68" ht="16.5" customHeight="1" x14ac:dyDescent="0.25">
      <c r="A47" s="673" t="s">
        <v>116</v>
      </c>
      <c r="B47" s="623"/>
      <c r="C47" s="623"/>
      <c r="D47" s="623"/>
      <c r="E47" s="623"/>
      <c r="F47" s="623"/>
      <c r="G47" s="623"/>
      <c r="H47" s="623"/>
      <c r="I47" s="623"/>
      <c r="J47" s="623"/>
      <c r="K47" s="623"/>
      <c r="L47" s="623"/>
      <c r="M47" s="623"/>
      <c r="N47" s="623"/>
      <c r="O47" s="623"/>
      <c r="P47" s="623"/>
      <c r="Q47" s="623"/>
      <c r="R47" s="623"/>
      <c r="S47" s="623"/>
      <c r="T47" s="623"/>
      <c r="U47" s="623"/>
      <c r="V47" s="623"/>
      <c r="W47" s="623"/>
      <c r="X47" s="623"/>
      <c r="Y47" s="623"/>
      <c r="Z47" s="623"/>
      <c r="AA47" s="608"/>
      <c r="AB47" s="608"/>
      <c r="AC47" s="608"/>
    </row>
    <row r="48" spans="1:68" ht="14.25" customHeight="1" x14ac:dyDescent="0.25">
      <c r="A48" s="622" t="s">
        <v>96</v>
      </c>
      <c r="B48" s="623"/>
      <c r="C48" s="623"/>
      <c r="D48" s="623"/>
      <c r="E48" s="623"/>
      <c r="F48" s="623"/>
      <c r="G48" s="623"/>
      <c r="H48" s="623"/>
      <c r="I48" s="623"/>
      <c r="J48" s="623"/>
      <c r="K48" s="623"/>
      <c r="L48" s="623"/>
      <c r="M48" s="623"/>
      <c r="N48" s="623"/>
      <c r="O48" s="623"/>
      <c r="P48" s="623"/>
      <c r="Q48" s="623"/>
      <c r="R48" s="623"/>
      <c r="S48" s="623"/>
      <c r="T48" s="623"/>
      <c r="U48" s="623"/>
      <c r="V48" s="623"/>
      <c r="W48" s="623"/>
      <c r="X48" s="623"/>
      <c r="Y48" s="623"/>
      <c r="Z48" s="623"/>
      <c r="AA48" s="609"/>
      <c r="AB48" s="609"/>
      <c r="AC48" s="609"/>
    </row>
    <row r="49" spans="1:68" ht="27" customHeight="1" x14ac:dyDescent="0.25">
      <c r="A49" s="54" t="s">
        <v>117</v>
      </c>
      <c r="B49" s="54" t="s">
        <v>118</v>
      </c>
      <c r="C49" s="32">
        <v>4301012030</v>
      </c>
      <c r="D49" s="617">
        <v>4680115885882</v>
      </c>
      <c r="E49" s="618"/>
      <c r="F49" s="612">
        <v>1.4</v>
      </c>
      <c r="G49" s="33">
        <v>8</v>
      </c>
      <c r="H49" s="612">
        <v>11.2</v>
      </c>
      <c r="I49" s="612">
        <v>11.635</v>
      </c>
      <c r="J49" s="33">
        <v>64</v>
      </c>
      <c r="K49" s="33" t="s">
        <v>99</v>
      </c>
      <c r="L49" s="33"/>
      <c r="M49" s="34" t="s">
        <v>106</v>
      </c>
      <c r="N49" s="34"/>
      <c r="O49" s="33">
        <v>50</v>
      </c>
      <c r="P49" s="90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5"/>
      <c r="R49" s="625"/>
      <c r="S49" s="625"/>
      <c r="T49" s="626"/>
      <c r="U49" s="35"/>
      <c r="V49" s="35"/>
      <c r="W49" s="36" t="s">
        <v>69</v>
      </c>
      <c r="X49" s="613">
        <v>0</v>
      </c>
      <c r="Y49" s="614">
        <f t="shared" ref="Y49:Y54" si="6">IFERROR(IF(X49="",0,CEILING((X49/$H49),1)*$H49),"")</f>
        <v>0</v>
      </c>
      <c r="Z49" s="37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2">
        <v>4301011816</v>
      </c>
      <c r="D50" s="617">
        <v>4680115881426</v>
      </c>
      <c r="E50" s="618"/>
      <c r="F50" s="612">
        <v>1.35</v>
      </c>
      <c r="G50" s="33">
        <v>8</v>
      </c>
      <c r="H50" s="612">
        <v>10.8</v>
      </c>
      <c r="I50" s="612">
        <v>11.234999999999999</v>
      </c>
      <c r="J50" s="33">
        <v>64</v>
      </c>
      <c r="K50" s="33" t="s">
        <v>99</v>
      </c>
      <c r="L50" s="33" t="s">
        <v>122</v>
      </c>
      <c r="M50" s="34" t="s">
        <v>100</v>
      </c>
      <c r="N50" s="34"/>
      <c r="O50" s="33">
        <v>50</v>
      </c>
      <c r="P50" s="73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5"/>
      <c r="R50" s="625"/>
      <c r="S50" s="625"/>
      <c r="T50" s="626"/>
      <c r="U50" s="35"/>
      <c r="V50" s="35"/>
      <c r="W50" s="36" t="s">
        <v>69</v>
      </c>
      <c r="X50" s="613">
        <v>50</v>
      </c>
      <c r="Y50" s="614">
        <f t="shared" si="6"/>
        <v>54</v>
      </c>
      <c r="Z50" s="37">
        <f>IFERROR(IF(Y50=0,"",ROUNDUP(Y50/H50,0)*0.01898),"")</f>
        <v>9.4899999999999998E-2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52.013888888888886</v>
      </c>
      <c r="BN50" s="64">
        <f t="shared" si="8"/>
        <v>56.17499999999999</v>
      </c>
      <c r="BO50" s="64">
        <f t="shared" si="9"/>
        <v>7.2337962962962965E-2</v>
      </c>
      <c r="BP50" s="64">
        <f t="shared" si="10"/>
        <v>7.8125E-2</v>
      </c>
    </row>
    <row r="51" spans="1:68" ht="27" customHeight="1" x14ac:dyDescent="0.25">
      <c r="A51" s="54" t="s">
        <v>125</v>
      </c>
      <c r="B51" s="54" t="s">
        <v>126</v>
      </c>
      <c r="C51" s="32">
        <v>4301011386</v>
      </c>
      <c r="D51" s="617">
        <v>4680115880283</v>
      </c>
      <c r="E51" s="618"/>
      <c r="F51" s="612">
        <v>0.6</v>
      </c>
      <c r="G51" s="33">
        <v>8</v>
      </c>
      <c r="H51" s="612">
        <v>4.8</v>
      </c>
      <c r="I51" s="612">
        <v>5.01</v>
      </c>
      <c r="J51" s="33">
        <v>132</v>
      </c>
      <c r="K51" s="33" t="s">
        <v>104</v>
      </c>
      <c r="L51" s="33"/>
      <c r="M51" s="34" t="s">
        <v>100</v>
      </c>
      <c r="N51" s="34"/>
      <c r="O51" s="33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5"/>
      <c r="R51" s="625"/>
      <c r="S51" s="625"/>
      <c r="T51" s="626"/>
      <c r="U51" s="35"/>
      <c r="V51" s="35"/>
      <c r="W51" s="36" t="s">
        <v>69</v>
      </c>
      <c r="X51" s="613">
        <v>0</v>
      </c>
      <c r="Y51" s="614">
        <f t="shared" si="6"/>
        <v>0</v>
      </c>
      <c r="Z51" s="37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2">
        <v>4301011806</v>
      </c>
      <c r="D52" s="617">
        <v>4680115881525</v>
      </c>
      <c r="E52" s="618"/>
      <c r="F52" s="612">
        <v>0.4</v>
      </c>
      <c r="G52" s="33">
        <v>10</v>
      </c>
      <c r="H52" s="612">
        <v>4</v>
      </c>
      <c r="I52" s="612">
        <v>4.21</v>
      </c>
      <c r="J52" s="33">
        <v>132</v>
      </c>
      <c r="K52" s="33" t="s">
        <v>104</v>
      </c>
      <c r="L52" s="33"/>
      <c r="M52" s="34" t="s">
        <v>100</v>
      </c>
      <c r="N52" s="34"/>
      <c r="O52" s="33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5"/>
      <c r="R52" s="625"/>
      <c r="S52" s="625"/>
      <c r="T52" s="626"/>
      <c r="U52" s="35"/>
      <c r="V52" s="35"/>
      <c r="W52" s="36" t="s">
        <v>69</v>
      </c>
      <c r="X52" s="613">
        <v>0</v>
      </c>
      <c r="Y52" s="614">
        <f t="shared" si="6"/>
        <v>0</v>
      </c>
      <c r="Z52" s="37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2">
        <v>4301011589</v>
      </c>
      <c r="D53" s="617">
        <v>4680115885899</v>
      </c>
      <c r="E53" s="618"/>
      <c r="F53" s="612">
        <v>0.35</v>
      </c>
      <c r="G53" s="33">
        <v>6</v>
      </c>
      <c r="H53" s="612">
        <v>2.1</v>
      </c>
      <c r="I53" s="612">
        <v>2.2799999999999998</v>
      </c>
      <c r="J53" s="33">
        <v>182</v>
      </c>
      <c r="K53" s="33" t="s">
        <v>67</v>
      </c>
      <c r="L53" s="33"/>
      <c r="M53" s="34" t="s">
        <v>132</v>
      </c>
      <c r="N53" s="34"/>
      <c r="O53" s="33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5"/>
      <c r="R53" s="625"/>
      <c r="S53" s="625"/>
      <c r="T53" s="626"/>
      <c r="U53" s="35"/>
      <c r="V53" s="35"/>
      <c r="W53" s="36" t="s">
        <v>69</v>
      </c>
      <c r="X53" s="613">
        <v>0</v>
      </c>
      <c r="Y53" s="614">
        <f t="shared" si="6"/>
        <v>0</v>
      </c>
      <c r="Z53" s="37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2">
        <v>4301011801</v>
      </c>
      <c r="D54" s="617">
        <v>4680115881419</v>
      </c>
      <c r="E54" s="618"/>
      <c r="F54" s="612">
        <v>0.45</v>
      </c>
      <c r="G54" s="33">
        <v>10</v>
      </c>
      <c r="H54" s="612">
        <v>4.5</v>
      </c>
      <c r="I54" s="612">
        <v>4.71</v>
      </c>
      <c r="J54" s="33">
        <v>132</v>
      </c>
      <c r="K54" s="33" t="s">
        <v>104</v>
      </c>
      <c r="L54" s="33" t="s">
        <v>122</v>
      </c>
      <c r="M54" s="34" t="s">
        <v>100</v>
      </c>
      <c r="N54" s="34"/>
      <c r="O54" s="33">
        <v>50</v>
      </c>
      <c r="P54" s="92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5"/>
      <c r="R54" s="625"/>
      <c r="S54" s="625"/>
      <c r="T54" s="626"/>
      <c r="U54" s="35"/>
      <c r="V54" s="35"/>
      <c r="W54" s="36" t="s">
        <v>69</v>
      </c>
      <c r="X54" s="613">
        <v>18</v>
      </c>
      <c r="Y54" s="614">
        <f t="shared" si="6"/>
        <v>18</v>
      </c>
      <c r="Z54" s="37">
        <f>IFERROR(IF(Y54=0,"",ROUNDUP(Y54/H54,0)*0.00902),"")</f>
        <v>3.6080000000000001E-2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18.84</v>
      </c>
      <c r="BN54" s="64">
        <f t="shared" si="8"/>
        <v>18.84</v>
      </c>
      <c r="BO54" s="64">
        <f t="shared" si="9"/>
        <v>3.0303030303030304E-2</v>
      </c>
      <c r="BP54" s="64">
        <f t="shared" si="10"/>
        <v>3.0303030303030304E-2</v>
      </c>
    </row>
    <row r="55" spans="1:68" x14ac:dyDescent="0.2">
      <c r="A55" s="629"/>
      <c r="B55" s="623"/>
      <c r="C55" s="623"/>
      <c r="D55" s="623"/>
      <c r="E55" s="623"/>
      <c r="F55" s="623"/>
      <c r="G55" s="623"/>
      <c r="H55" s="623"/>
      <c r="I55" s="623"/>
      <c r="J55" s="623"/>
      <c r="K55" s="623"/>
      <c r="L55" s="623"/>
      <c r="M55" s="623"/>
      <c r="N55" s="623"/>
      <c r="O55" s="630"/>
      <c r="P55" s="619" t="s">
        <v>86</v>
      </c>
      <c r="Q55" s="620"/>
      <c r="R55" s="620"/>
      <c r="S55" s="620"/>
      <c r="T55" s="620"/>
      <c r="U55" s="620"/>
      <c r="V55" s="621"/>
      <c r="W55" s="38" t="s">
        <v>87</v>
      </c>
      <c r="X55" s="615">
        <f>IFERROR(X49/H49,"0")+IFERROR(X50/H50,"0")+IFERROR(X51/H51,"0")+IFERROR(X52/H52,"0")+IFERROR(X53/H53,"0")+IFERROR(X54/H54,"0")</f>
        <v>8.6296296296296298</v>
      </c>
      <c r="Y55" s="615">
        <f>IFERROR(Y49/H49,"0")+IFERROR(Y50/H50,"0")+IFERROR(Y51/H51,"0")+IFERROR(Y52/H52,"0")+IFERROR(Y53/H53,"0")+IFERROR(Y54/H54,"0")</f>
        <v>9</v>
      </c>
      <c r="Z55" s="615">
        <f>IFERROR(IF(Z49="",0,Z49),"0")+IFERROR(IF(Z50="",0,Z50),"0")+IFERROR(IF(Z51="",0,Z51),"0")+IFERROR(IF(Z52="",0,Z52),"0")+IFERROR(IF(Z53="",0,Z53),"0")+IFERROR(IF(Z54="",0,Z54),"0")</f>
        <v>0.13097999999999999</v>
      </c>
      <c r="AA55" s="616"/>
      <c r="AB55" s="616"/>
      <c r="AC55" s="616"/>
    </row>
    <row r="56" spans="1:68" x14ac:dyDescent="0.2">
      <c r="A56" s="623"/>
      <c r="B56" s="623"/>
      <c r="C56" s="623"/>
      <c r="D56" s="623"/>
      <c r="E56" s="623"/>
      <c r="F56" s="623"/>
      <c r="G56" s="623"/>
      <c r="H56" s="623"/>
      <c r="I56" s="623"/>
      <c r="J56" s="623"/>
      <c r="K56" s="623"/>
      <c r="L56" s="623"/>
      <c r="M56" s="623"/>
      <c r="N56" s="623"/>
      <c r="O56" s="630"/>
      <c r="P56" s="619" t="s">
        <v>86</v>
      </c>
      <c r="Q56" s="620"/>
      <c r="R56" s="620"/>
      <c r="S56" s="620"/>
      <c r="T56" s="620"/>
      <c r="U56" s="620"/>
      <c r="V56" s="621"/>
      <c r="W56" s="38" t="s">
        <v>69</v>
      </c>
      <c r="X56" s="615">
        <f>IFERROR(SUM(X49:X54),"0")</f>
        <v>68</v>
      </c>
      <c r="Y56" s="615">
        <f>IFERROR(SUM(Y49:Y54),"0")</f>
        <v>72</v>
      </c>
      <c r="Z56" s="38"/>
      <c r="AA56" s="616"/>
      <c r="AB56" s="616"/>
      <c r="AC56" s="616"/>
    </row>
    <row r="57" spans="1:68" ht="14.25" customHeight="1" x14ac:dyDescent="0.25">
      <c r="A57" s="622" t="s">
        <v>137</v>
      </c>
      <c r="B57" s="623"/>
      <c r="C57" s="623"/>
      <c r="D57" s="623"/>
      <c r="E57" s="623"/>
      <c r="F57" s="623"/>
      <c r="G57" s="623"/>
      <c r="H57" s="623"/>
      <c r="I57" s="623"/>
      <c r="J57" s="623"/>
      <c r="K57" s="623"/>
      <c r="L57" s="623"/>
      <c r="M57" s="623"/>
      <c r="N57" s="623"/>
      <c r="O57" s="623"/>
      <c r="P57" s="623"/>
      <c r="Q57" s="623"/>
      <c r="R57" s="623"/>
      <c r="S57" s="623"/>
      <c r="T57" s="623"/>
      <c r="U57" s="623"/>
      <c r="V57" s="623"/>
      <c r="W57" s="623"/>
      <c r="X57" s="623"/>
      <c r="Y57" s="623"/>
      <c r="Z57" s="623"/>
      <c r="AA57" s="609"/>
      <c r="AB57" s="609"/>
      <c r="AC57" s="609"/>
    </row>
    <row r="58" spans="1:68" ht="16.5" customHeight="1" x14ac:dyDescent="0.25">
      <c r="A58" s="54" t="s">
        <v>138</v>
      </c>
      <c r="B58" s="54" t="s">
        <v>139</v>
      </c>
      <c r="C58" s="32">
        <v>4301020298</v>
      </c>
      <c r="D58" s="617">
        <v>4680115881440</v>
      </c>
      <c r="E58" s="618"/>
      <c r="F58" s="612">
        <v>1.35</v>
      </c>
      <c r="G58" s="33">
        <v>8</v>
      </c>
      <c r="H58" s="612">
        <v>10.8</v>
      </c>
      <c r="I58" s="612">
        <v>11.234999999999999</v>
      </c>
      <c r="J58" s="33">
        <v>64</v>
      </c>
      <c r="K58" s="33" t="s">
        <v>99</v>
      </c>
      <c r="L58" s="33"/>
      <c r="M58" s="34" t="s">
        <v>100</v>
      </c>
      <c r="N58" s="34"/>
      <c r="O58" s="33">
        <v>50</v>
      </c>
      <c r="P58" s="97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5"/>
      <c r="R58" s="625"/>
      <c r="S58" s="625"/>
      <c r="T58" s="626"/>
      <c r="U58" s="35"/>
      <c r="V58" s="35"/>
      <c r="W58" s="36" t="s">
        <v>69</v>
      </c>
      <c r="X58" s="613">
        <v>70</v>
      </c>
      <c r="Y58" s="614">
        <f>IFERROR(IF(X58="",0,CEILING((X58/$H58),1)*$H58),"")</f>
        <v>75.600000000000009</v>
      </c>
      <c r="Z58" s="37">
        <f>IFERROR(IF(Y58=0,"",ROUNDUP(Y58/H58,0)*0.01898),"")</f>
        <v>0.13286000000000001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72.819444444444429</v>
      </c>
      <c r="BN58" s="64">
        <f>IFERROR(Y58*I58/H58,"0")</f>
        <v>78.64500000000001</v>
      </c>
      <c r="BO58" s="64">
        <f>IFERROR(1/J58*(X58/H58),"0")</f>
        <v>0.10127314814814814</v>
      </c>
      <c r="BP58" s="64">
        <f>IFERROR(1/J58*(Y58/H58),"0")</f>
        <v>0.109375</v>
      </c>
    </row>
    <row r="59" spans="1:68" ht="27" customHeight="1" x14ac:dyDescent="0.25">
      <c r="A59" s="54" t="s">
        <v>141</v>
      </c>
      <c r="B59" s="54" t="s">
        <v>142</v>
      </c>
      <c r="C59" s="32">
        <v>4301020228</v>
      </c>
      <c r="D59" s="617">
        <v>4680115882751</v>
      </c>
      <c r="E59" s="618"/>
      <c r="F59" s="612">
        <v>0.45</v>
      </c>
      <c r="G59" s="33">
        <v>10</v>
      </c>
      <c r="H59" s="612">
        <v>4.5</v>
      </c>
      <c r="I59" s="612">
        <v>4.71</v>
      </c>
      <c r="J59" s="33">
        <v>132</v>
      </c>
      <c r="K59" s="33" t="s">
        <v>104</v>
      </c>
      <c r="L59" s="33"/>
      <c r="M59" s="34" t="s">
        <v>100</v>
      </c>
      <c r="N59" s="34"/>
      <c r="O59" s="33">
        <v>90</v>
      </c>
      <c r="P59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5"/>
      <c r="R59" s="625"/>
      <c r="S59" s="625"/>
      <c r="T59" s="626"/>
      <c r="U59" s="35"/>
      <c r="V59" s="35"/>
      <c r="W59" s="36" t="s">
        <v>69</v>
      </c>
      <c r="X59" s="613">
        <v>0</v>
      </c>
      <c r="Y59" s="614">
        <f>IFERROR(IF(X59="",0,CEILING((X59/$H59),1)*$H59),"")</f>
        <v>0</v>
      </c>
      <c r="Z59" s="37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2">
        <v>4301020358</v>
      </c>
      <c r="D60" s="617">
        <v>4680115885950</v>
      </c>
      <c r="E60" s="618"/>
      <c r="F60" s="612">
        <v>0.37</v>
      </c>
      <c r="G60" s="33">
        <v>6</v>
      </c>
      <c r="H60" s="612">
        <v>2.2200000000000002</v>
      </c>
      <c r="I60" s="612">
        <v>2.4</v>
      </c>
      <c r="J60" s="33">
        <v>182</v>
      </c>
      <c r="K60" s="33" t="s">
        <v>67</v>
      </c>
      <c r="L60" s="33"/>
      <c r="M60" s="34" t="s">
        <v>106</v>
      </c>
      <c r="N60" s="34"/>
      <c r="O60" s="33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5"/>
      <c r="R60" s="625"/>
      <c r="S60" s="625"/>
      <c r="T60" s="626"/>
      <c r="U60" s="35"/>
      <c r="V60" s="35"/>
      <c r="W60" s="36" t="s">
        <v>69</v>
      </c>
      <c r="X60" s="613">
        <v>0</v>
      </c>
      <c r="Y60" s="614">
        <f>IFERROR(IF(X60="",0,CEILING((X60/$H60),1)*$H60),"")</f>
        <v>0</v>
      </c>
      <c r="Z60" s="37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2">
        <v>4301020296</v>
      </c>
      <c r="D61" s="617">
        <v>4680115881433</v>
      </c>
      <c r="E61" s="618"/>
      <c r="F61" s="612">
        <v>0.45</v>
      </c>
      <c r="G61" s="33">
        <v>6</v>
      </c>
      <c r="H61" s="612">
        <v>2.7</v>
      </c>
      <c r="I61" s="612">
        <v>2.88</v>
      </c>
      <c r="J61" s="33">
        <v>182</v>
      </c>
      <c r="K61" s="33" t="s">
        <v>67</v>
      </c>
      <c r="L61" s="33" t="s">
        <v>122</v>
      </c>
      <c r="M61" s="34" t="s">
        <v>100</v>
      </c>
      <c r="N61" s="34"/>
      <c r="O61" s="33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5"/>
      <c r="R61" s="625"/>
      <c r="S61" s="625"/>
      <c r="T61" s="626"/>
      <c r="U61" s="35"/>
      <c r="V61" s="35"/>
      <c r="W61" s="36" t="s">
        <v>69</v>
      </c>
      <c r="X61" s="613">
        <v>2.7</v>
      </c>
      <c r="Y61" s="614">
        <f>IFERROR(IF(X61="",0,CEILING((X61/$H61),1)*$H61),"")</f>
        <v>2.7</v>
      </c>
      <c r="Z61" s="37">
        <f>IFERROR(IF(Y61=0,"",ROUNDUP(Y61/H61,0)*0.00651),"")</f>
        <v>6.5100000000000002E-3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2.88</v>
      </c>
      <c r="BN61" s="64">
        <f>IFERROR(Y61*I61/H61,"0")</f>
        <v>2.88</v>
      </c>
      <c r="BO61" s="64">
        <f>IFERROR(1/J61*(X61/H61),"0")</f>
        <v>5.4945054945054949E-3</v>
      </c>
      <c r="BP61" s="64">
        <f>IFERROR(1/J61*(Y61/H61),"0")</f>
        <v>5.4945054945054949E-3</v>
      </c>
    </row>
    <row r="62" spans="1:68" x14ac:dyDescent="0.2">
      <c r="A62" s="629"/>
      <c r="B62" s="623"/>
      <c r="C62" s="623"/>
      <c r="D62" s="623"/>
      <c r="E62" s="623"/>
      <c r="F62" s="623"/>
      <c r="G62" s="623"/>
      <c r="H62" s="623"/>
      <c r="I62" s="623"/>
      <c r="J62" s="623"/>
      <c r="K62" s="623"/>
      <c r="L62" s="623"/>
      <c r="M62" s="623"/>
      <c r="N62" s="623"/>
      <c r="O62" s="630"/>
      <c r="P62" s="619" t="s">
        <v>86</v>
      </c>
      <c r="Q62" s="620"/>
      <c r="R62" s="620"/>
      <c r="S62" s="620"/>
      <c r="T62" s="620"/>
      <c r="U62" s="620"/>
      <c r="V62" s="621"/>
      <c r="W62" s="38" t="s">
        <v>87</v>
      </c>
      <c r="X62" s="615">
        <f>IFERROR(X58/H58,"0")+IFERROR(X59/H59,"0")+IFERROR(X60/H60,"0")+IFERROR(X61/H61,"0")</f>
        <v>7.481481481481481</v>
      </c>
      <c r="Y62" s="615">
        <f>IFERROR(Y58/H58,"0")+IFERROR(Y59/H59,"0")+IFERROR(Y60/H60,"0")+IFERROR(Y61/H61,"0")</f>
        <v>8</v>
      </c>
      <c r="Z62" s="615">
        <f>IFERROR(IF(Z58="",0,Z58),"0")+IFERROR(IF(Z59="",0,Z59),"0")+IFERROR(IF(Z60="",0,Z60),"0")+IFERROR(IF(Z61="",0,Z61),"0")</f>
        <v>0.13936999999999999</v>
      </c>
      <c r="AA62" s="616"/>
      <c r="AB62" s="616"/>
      <c r="AC62" s="616"/>
    </row>
    <row r="63" spans="1:68" x14ac:dyDescent="0.2">
      <c r="A63" s="623"/>
      <c r="B63" s="623"/>
      <c r="C63" s="623"/>
      <c r="D63" s="623"/>
      <c r="E63" s="623"/>
      <c r="F63" s="623"/>
      <c r="G63" s="623"/>
      <c r="H63" s="623"/>
      <c r="I63" s="623"/>
      <c r="J63" s="623"/>
      <c r="K63" s="623"/>
      <c r="L63" s="623"/>
      <c r="M63" s="623"/>
      <c r="N63" s="623"/>
      <c r="O63" s="630"/>
      <c r="P63" s="619" t="s">
        <v>86</v>
      </c>
      <c r="Q63" s="620"/>
      <c r="R63" s="620"/>
      <c r="S63" s="620"/>
      <c r="T63" s="620"/>
      <c r="U63" s="620"/>
      <c r="V63" s="621"/>
      <c r="W63" s="38" t="s">
        <v>69</v>
      </c>
      <c r="X63" s="615">
        <f>IFERROR(SUM(X58:X61),"0")</f>
        <v>72.7</v>
      </c>
      <c r="Y63" s="615">
        <f>IFERROR(SUM(Y58:Y61),"0")</f>
        <v>78.300000000000011</v>
      </c>
      <c r="Z63" s="38"/>
      <c r="AA63" s="616"/>
      <c r="AB63" s="616"/>
      <c r="AC63" s="616"/>
    </row>
    <row r="64" spans="1:68" ht="14.25" customHeight="1" x14ac:dyDescent="0.25">
      <c r="A64" s="622" t="s">
        <v>148</v>
      </c>
      <c r="B64" s="623"/>
      <c r="C64" s="623"/>
      <c r="D64" s="623"/>
      <c r="E64" s="623"/>
      <c r="F64" s="623"/>
      <c r="G64" s="623"/>
      <c r="H64" s="623"/>
      <c r="I64" s="623"/>
      <c r="J64" s="623"/>
      <c r="K64" s="623"/>
      <c r="L64" s="623"/>
      <c r="M64" s="623"/>
      <c r="N64" s="623"/>
      <c r="O64" s="623"/>
      <c r="P64" s="623"/>
      <c r="Q64" s="623"/>
      <c r="R64" s="623"/>
      <c r="S64" s="623"/>
      <c r="T64" s="623"/>
      <c r="U64" s="623"/>
      <c r="V64" s="623"/>
      <c r="W64" s="623"/>
      <c r="X64" s="623"/>
      <c r="Y64" s="623"/>
      <c r="Z64" s="623"/>
      <c r="AA64" s="609"/>
      <c r="AB64" s="609"/>
      <c r="AC64" s="609"/>
    </row>
    <row r="65" spans="1:68" ht="27" customHeight="1" x14ac:dyDescent="0.25">
      <c r="A65" s="54" t="s">
        <v>149</v>
      </c>
      <c r="B65" s="54" t="s">
        <v>150</v>
      </c>
      <c r="C65" s="32">
        <v>4301031243</v>
      </c>
      <c r="D65" s="617">
        <v>4680115885073</v>
      </c>
      <c r="E65" s="618"/>
      <c r="F65" s="612">
        <v>0.3</v>
      </c>
      <c r="G65" s="33">
        <v>6</v>
      </c>
      <c r="H65" s="612">
        <v>1.8</v>
      </c>
      <c r="I65" s="612">
        <v>1.9</v>
      </c>
      <c r="J65" s="33">
        <v>234</v>
      </c>
      <c r="K65" s="33" t="s">
        <v>151</v>
      </c>
      <c r="L65" s="33"/>
      <c r="M65" s="34" t="s">
        <v>68</v>
      </c>
      <c r="N65" s="34"/>
      <c r="O65" s="33">
        <v>40</v>
      </c>
      <c r="P65" s="9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5"/>
      <c r="R65" s="625"/>
      <c r="S65" s="625"/>
      <c r="T65" s="626"/>
      <c r="U65" s="35"/>
      <c r="V65" s="35"/>
      <c r="W65" s="36" t="s">
        <v>69</v>
      </c>
      <c r="X65" s="613">
        <v>0</v>
      </c>
      <c r="Y65" s="614">
        <f>IFERROR(IF(X65="",0,CEILING((X65/$H65),1)*$H65),"")</f>
        <v>0</v>
      </c>
      <c r="Z65" s="37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2">
        <v>4301031241</v>
      </c>
      <c r="D66" s="617">
        <v>4680115885059</v>
      </c>
      <c r="E66" s="618"/>
      <c r="F66" s="612">
        <v>0.3</v>
      </c>
      <c r="G66" s="33">
        <v>6</v>
      </c>
      <c r="H66" s="612">
        <v>1.8</v>
      </c>
      <c r="I66" s="612">
        <v>1.9</v>
      </c>
      <c r="J66" s="33">
        <v>234</v>
      </c>
      <c r="K66" s="33" t="s">
        <v>151</v>
      </c>
      <c r="L66" s="33"/>
      <c r="M66" s="34" t="s">
        <v>68</v>
      </c>
      <c r="N66" s="34"/>
      <c r="O66" s="33">
        <v>40</v>
      </c>
      <c r="P66" s="7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5"/>
      <c r="R66" s="625"/>
      <c r="S66" s="625"/>
      <c r="T66" s="626"/>
      <c r="U66" s="35"/>
      <c r="V66" s="35"/>
      <c r="W66" s="36" t="s">
        <v>69</v>
      </c>
      <c r="X66" s="613">
        <v>0</v>
      </c>
      <c r="Y66" s="614">
        <f>IFERROR(IF(X66="",0,CEILING((X66/$H66),1)*$H66),"")</f>
        <v>0</v>
      </c>
      <c r="Z66" s="37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2">
        <v>4301031316</v>
      </c>
      <c r="D67" s="617">
        <v>4680115885097</v>
      </c>
      <c r="E67" s="618"/>
      <c r="F67" s="612">
        <v>0.3</v>
      </c>
      <c r="G67" s="33">
        <v>6</v>
      </c>
      <c r="H67" s="612">
        <v>1.8</v>
      </c>
      <c r="I67" s="612">
        <v>1.9</v>
      </c>
      <c r="J67" s="33">
        <v>234</v>
      </c>
      <c r="K67" s="33" t="s">
        <v>151</v>
      </c>
      <c r="L67" s="33"/>
      <c r="M67" s="34" t="s">
        <v>68</v>
      </c>
      <c r="N67" s="34"/>
      <c r="O67" s="33">
        <v>40</v>
      </c>
      <c r="P67" s="93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5"/>
      <c r="R67" s="625"/>
      <c r="S67" s="625"/>
      <c r="T67" s="626"/>
      <c r="U67" s="35"/>
      <c r="V67" s="35"/>
      <c r="W67" s="36" t="s">
        <v>69</v>
      </c>
      <c r="X67" s="613">
        <v>0</v>
      </c>
      <c r="Y67" s="614">
        <f>IFERROR(IF(X67="",0,CEILING((X67/$H67),1)*$H67),"")</f>
        <v>0</v>
      </c>
      <c r="Z67" s="37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9"/>
      <c r="B68" s="623"/>
      <c r="C68" s="623"/>
      <c r="D68" s="623"/>
      <c r="E68" s="623"/>
      <c r="F68" s="623"/>
      <c r="G68" s="623"/>
      <c r="H68" s="623"/>
      <c r="I68" s="623"/>
      <c r="J68" s="623"/>
      <c r="K68" s="623"/>
      <c r="L68" s="623"/>
      <c r="M68" s="623"/>
      <c r="N68" s="623"/>
      <c r="O68" s="630"/>
      <c r="P68" s="619" t="s">
        <v>86</v>
      </c>
      <c r="Q68" s="620"/>
      <c r="R68" s="620"/>
      <c r="S68" s="620"/>
      <c r="T68" s="620"/>
      <c r="U68" s="620"/>
      <c r="V68" s="621"/>
      <c r="W68" s="38" t="s">
        <v>87</v>
      </c>
      <c r="X68" s="615">
        <f>IFERROR(X65/H65,"0")+IFERROR(X66/H66,"0")+IFERROR(X67/H67,"0")</f>
        <v>0</v>
      </c>
      <c r="Y68" s="615">
        <f>IFERROR(Y65/H65,"0")+IFERROR(Y66/H66,"0")+IFERROR(Y67/H67,"0")</f>
        <v>0</v>
      </c>
      <c r="Z68" s="615">
        <f>IFERROR(IF(Z65="",0,Z65),"0")+IFERROR(IF(Z66="",0,Z66),"0")+IFERROR(IF(Z67="",0,Z67),"0")</f>
        <v>0</v>
      </c>
      <c r="AA68" s="616"/>
      <c r="AB68" s="616"/>
      <c r="AC68" s="616"/>
    </row>
    <row r="69" spans="1:68" x14ac:dyDescent="0.2">
      <c r="A69" s="623"/>
      <c r="B69" s="623"/>
      <c r="C69" s="623"/>
      <c r="D69" s="623"/>
      <c r="E69" s="623"/>
      <c r="F69" s="623"/>
      <c r="G69" s="623"/>
      <c r="H69" s="623"/>
      <c r="I69" s="623"/>
      <c r="J69" s="623"/>
      <c r="K69" s="623"/>
      <c r="L69" s="623"/>
      <c r="M69" s="623"/>
      <c r="N69" s="623"/>
      <c r="O69" s="630"/>
      <c r="P69" s="619" t="s">
        <v>86</v>
      </c>
      <c r="Q69" s="620"/>
      <c r="R69" s="620"/>
      <c r="S69" s="620"/>
      <c r="T69" s="620"/>
      <c r="U69" s="620"/>
      <c r="V69" s="621"/>
      <c r="W69" s="38" t="s">
        <v>69</v>
      </c>
      <c r="X69" s="615">
        <f>IFERROR(SUM(X65:X67),"0")</f>
        <v>0</v>
      </c>
      <c r="Y69" s="615">
        <f>IFERROR(SUM(Y65:Y67),"0")</f>
        <v>0</v>
      </c>
      <c r="Z69" s="38"/>
      <c r="AA69" s="616"/>
      <c r="AB69" s="616"/>
      <c r="AC69" s="616"/>
    </row>
    <row r="70" spans="1:68" ht="14.25" customHeight="1" x14ac:dyDescent="0.25">
      <c r="A70" s="622" t="s">
        <v>64</v>
      </c>
      <c r="B70" s="623"/>
      <c r="C70" s="623"/>
      <c r="D70" s="623"/>
      <c r="E70" s="623"/>
      <c r="F70" s="623"/>
      <c r="G70" s="623"/>
      <c r="H70" s="623"/>
      <c r="I70" s="623"/>
      <c r="J70" s="623"/>
      <c r="K70" s="623"/>
      <c r="L70" s="623"/>
      <c r="M70" s="623"/>
      <c r="N70" s="623"/>
      <c r="O70" s="623"/>
      <c r="P70" s="623"/>
      <c r="Q70" s="623"/>
      <c r="R70" s="623"/>
      <c r="S70" s="623"/>
      <c r="T70" s="623"/>
      <c r="U70" s="623"/>
      <c r="V70" s="623"/>
      <c r="W70" s="623"/>
      <c r="X70" s="623"/>
      <c r="Y70" s="623"/>
      <c r="Z70" s="623"/>
      <c r="AA70" s="609"/>
      <c r="AB70" s="609"/>
      <c r="AC70" s="609"/>
    </row>
    <row r="71" spans="1:68" ht="16.5" customHeight="1" x14ac:dyDescent="0.25">
      <c r="A71" s="54" t="s">
        <v>159</v>
      </c>
      <c r="B71" s="54" t="s">
        <v>160</v>
      </c>
      <c r="C71" s="32">
        <v>4301051838</v>
      </c>
      <c r="D71" s="617">
        <v>4680115881891</v>
      </c>
      <c r="E71" s="618"/>
      <c r="F71" s="612">
        <v>1.4</v>
      </c>
      <c r="G71" s="33">
        <v>6</v>
      </c>
      <c r="H71" s="612">
        <v>8.4</v>
      </c>
      <c r="I71" s="612">
        <v>8.9190000000000005</v>
      </c>
      <c r="J71" s="33">
        <v>64</v>
      </c>
      <c r="K71" s="33" t="s">
        <v>99</v>
      </c>
      <c r="L71" s="33"/>
      <c r="M71" s="34" t="s">
        <v>106</v>
      </c>
      <c r="N71" s="34"/>
      <c r="O71" s="33">
        <v>40</v>
      </c>
      <c r="P71" s="9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5"/>
      <c r="R71" s="625"/>
      <c r="S71" s="625"/>
      <c r="T71" s="626"/>
      <c r="U71" s="35"/>
      <c r="V71" s="35"/>
      <c r="W71" s="36" t="s">
        <v>69</v>
      </c>
      <c r="X71" s="613">
        <v>0</v>
      </c>
      <c r="Y71" s="614">
        <f t="shared" ref="Y71:Y76" si="11">IFERROR(IF(X71="",0,CEILING((X71/$H71),1)*$H71),"")</f>
        <v>0</v>
      </c>
      <c r="Z71" s="37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2">
        <v>4301051846</v>
      </c>
      <c r="D72" s="617">
        <v>4680115885769</v>
      </c>
      <c r="E72" s="618"/>
      <c r="F72" s="612">
        <v>1.4</v>
      </c>
      <c r="G72" s="33">
        <v>6</v>
      </c>
      <c r="H72" s="612">
        <v>8.4</v>
      </c>
      <c r="I72" s="612">
        <v>8.8350000000000009</v>
      </c>
      <c r="J72" s="33">
        <v>64</v>
      </c>
      <c r="K72" s="33" t="s">
        <v>99</v>
      </c>
      <c r="L72" s="33"/>
      <c r="M72" s="34" t="s">
        <v>106</v>
      </c>
      <c r="N72" s="34"/>
      <c r="O72" s="33">
        <v>45</v>
      </c>
      <c r="P72" s="9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5"/>
      <c r="R72" s="625"/>
      <c r="S72" s="625"/>
      <c r="T72" s="626"/>
      <c r="U72" s="35"/>
      <c r="V72" s="35"/>
      <c r="W72" s="36" t="s">
        <v>69</v>
      </c>
      <c r="X72" s="613">
        <v>0</v>
      </c>
      <c r="Y72" s="614">
        <f t="shared" si="11"/>
        <v>0</v>
      </c>
      <c r="Z72" s="37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2">
        <v>4301051927</v>
      </c>
      <c r="D73" s="617">
        <v>4680115884410</v>
      </c>
      <c r="E73" s="618"/>
      <c r="F73" s="612">
        <v>1.4</v>
      </c>
      <c r="G73" s="33">
        <v>6</v>
      </c>
      <c r="H73" s="612">
        <v>8.4</v>
      </c>
      <c r="I73" s="612">
        <v>8.907</v>
      </c>
      <c r="J73" s="33">
        <v>64</v>
      </c>
      <c r="K73" s="33" t="s">
        <v>99</v>
      </c>
      <c r="L73" s="33"/>
      <c r="M73" s="34" t="s">
        <v>106</v>
      </c>
      <c r="N73" s="34"/>
      <c r="O73" s="33">
        <v>40</v>
      </c>
      <c r="P73" s="6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5"/>
      <c r="R73" s="625"/>
      <c r="S73" s="625"/>
      <c r="T73" s="626"/>
      <c r="U73" s="35"/>
      <c r="V73" s="35"/>
      <c r="W73" s="36" t="s">
        <v>69</v>
      </c>
      <c r="X73" s="613">
        <v>8</v>
      </c>
      <c r="Y73" s="614">
        <f t="shared" si="11"/>
        <v>8.4</v>
      </c>
      <c r="Z73" s="37">
        <f>IFERROR(IF(Y73=0,"",ROUNDUP(Y73/H73,0)*0.01898),"")</f>
        <v>1.898E-2</v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8.4828571428571422</v>
      </c>
      <c r="BN73" s="64">
        <f t="shared" si="13"/>
        <v>8.907</v>
      </c>
      <c r="BO73" s="64">
        <f t="shared" si="14"/>
        <v>1.488095238095238E-2</v>
      </c>
      <c r="BP73" s="64">
        <f t="shared" si="15"/>
        <v>1.5625E-2</v>
      </c>
    </row>
    <row r="74" spans="1:68" ht="16.5" customHeight="1" x14ac:dyDescent="0.25">
      <c r="A74" s="54" t="s">
        <v>168</v>
      </c>
      <c r="B74" s="54" t="s">
        <v>169</v>
      </c>
      <c r="C74" s="32">
        <v>4301051837</v>
      </c>
      <c r="D74" s="617">
        <v>4680115884311</v>
      </c>
      <c r="E74" s="618"/>
      <c r="F74" s="612">
        <v>0.3</v>
      </c>
      <c r="G74" s="33">
        <v>6</v>
      </c>
      <c r="H74" s="612">
        <v>1.8</v>
      </c>
      <c r="I74" s="612">
        <v>2.0459999999999998</v>
      </c>
      <c r="J74" s="33">
        <v>182</v>
      </c>
      <c r="K74" s="33" t="s">
        <v>67</v>
      </c>
      <c r="L74" s="33"/>
      <c r="M74" s="34" t="s">
        <v>106</v>
      </c>
      <c r="N74" s="34"/>
      <c r="O74" s="33">
        <v>40</v>
      </c>
      <c r="P74" s="78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5"/>
      <c r="R74" s="625"/>
      <c r="S74" s="625"/>
      <c r="T74" s="626"/>
      <c r="U74" s="35"/>
      <c r="V74" s="35"/>
      <c r="W74" s="36" t="s">
        <v>69</v>
      </c>
      <c r="X74" s="613">
        <v>0</v>
      </c>
      <c r="Y74" s="614">
        <f t="shared" si="11"/>
        <v>0</v>
      </c>
      <c r="Z74" s="37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2">
        <v>4301051844</v>
      </c>
      <c r="D75" s="617">
        <v>4680115885929</v>
      </c>
      <c r="E75" s="618"/>
      <c r="F75" s="612">
        <v>0.42</v>
      </c>
      <c r="G75" s="33">
        <v>6</v>
      </c>
      <c r="H75" s="612">
        <v>2.52</v>
      </c>
      <c r="I75" s="612">
        <v>2.7</v>
      </c>
      <c r="J75" s="33">
        <v>182</v>
      </c>
      <c r="K75" s="33" t="s">
        <v>67</v>
      </c>
      <c r="L75" s="33"/>
      <c r="M75" s="34" t="s">
        <v>106</v>
      </c>
      <c r="N75" s="34"/>
      <c r="O75" s="33">
        <v>45</v>
      </c>
      <c r="P75" s="93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5"/>
      <c r="R75" s="625"/>
      <c r="S75" s="625"/>
      <c r="T75" s="626"/>
      <c r="U75" s="35"/>
      <c r="V75" s="35"/>
      <c r="W75" s="36" t="s">
        <v>69</v>
      </c>
      <c r="X75" s="613">
        <v>0</v>
      </c>
      <c r="Y75" s="614">
        <f t="shared" si="11"/>
        <v>0</v>
      </c>
      <c r="Z75" s="37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2">
        <v>4301051929</v>
      </c>
      <c r="D76" s="617">
        <v>4680115884403</v>
      </c>
      <c r="E76" s="618"/>
      <c r="F76" s="612">
        <v>0.3</v>
      </c>
      <c r="G76" s="33">
        <v>6</v>
      </c>
      <c r="H76" s="612">
        <v>1.8</v>
      </c>
      <c r="I76" s="612">
        <v>1.98</v>
      </c>
      <c r="J76" s="33">
        <v>182</v>
      </c>
      <c r="K76" s="33" t="s">
        <v>67</v>
      </c>
      <c r="L76" s="33"/>
      <c r="M76" s="34" t="s">
        <v>106</v>
      </c>
      <c r="N76" s="34"/>
      <c r="O76" s="33">
        <v>40</v>
      </c>
      <c r="P76" s="79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5"/>
      <c r="R76" s="625"/>
      <c r="S76" s="625"/>
      <c r="T76" s="626"/>
      <c r="U76" s="35"/>
      <c r="V76" s="35"/>
      <c r="W76" s="36" t="s">
        <v>69</v>
      </c>
      <c r="X76" s="613">
        <v>0</v>
      </c>
      <c r="Y76" s="614">
        <f t="shared" si="11"/>
        <v>0</v>
      </c>
      <c r="Z76" s="37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9"/>
      <c r="B77" s="623"/>
      <c r="C77" s="623"/>
      <c r="D77" s="623"/>
      <c r="E77" s="623"/>
      <c r="F77" s="623"/>
      <c r="G77" s="623"/>
      <c r="H77" s="623"/>
      <c r="I77" s="623"/>
      <c r="J77" s="623"/>
      <c r="K77" s="623"/>
      <c r="L77" s="623"/>
      <c r="M77" s="623"/>
      <c r="N77" s="623"/>
      <c r="O77" s="630"/>
      <c r="P77" s="619" t="s">
        <v>86</v>
      </c>
      <c r="Q77" s="620"/>
      <c r="R77" s="620"/>
      <c r="S77" s="620"/>
      <c r="T77" s="620"/>
      <c r="U77" s="620"/>
      <c r="V77" s="621"/>
      <c r="W77" s="38" t="s">
        <v>87</v>
      </c>
      <c r="X77" s="615">
        <f>IFERROR(X71/H71,"0")+IFERROR(X72/H72,"0")+IFERROR(X73/H73,"0")+IFERROR(X74/H74,"0")+IFERROR(X75/H75,"0")+IFERROR(X76/H76,"0")</f>
        <v>0.95238095238095233</v>
      </c>
      <c r="Y77" s="615">
        <f>IFERROR(Y71/H71,"0")+IFERROR(Y72/H72,"0")+IFERROR(Y73/H73,"0")+IFERROR(Y74/H74,"0")+IFERROR(Y75/H75,"0")+IFERROR(Y76/H76,"0")</f>
        <v>1</v>
      </c>
      <c r="Z77" s="615">
        <f>IFERROR(IF(Z71="",0,Z71),"0")+IFERROR(IF(Z72="",0,Z72),"0")+IFERROR(IF(Z73="",0,Z73),"0")+IFERROR(IF(Z74="",0,Z74),"0")+IFERROR(IF(Z75="",0,Z75),"0")+IFERROR(IF(Z76="",0,Z76),"0")</f>
        <v>1.898E-2</v>
      </c>
      <c r="AA77" s="616"/>
      <c r="AB77" s="616"/>
      <c r="AC77" s="616"/>
    </row>
    <row r="78" spans="1:68" x14ac:dyDescent="0.2">
      <c r="A78" s="623"/>
      <c r="B78" s="623"/>
      <c r="C78" s="623"/>
      <c r="D78" s="623"/>
      <c r="E78" s="623"/>
      <c r="F78" s="623"/>
      <c r="G78" s="623"/>
      <c r="H78" s="623"/>
      <c r="I78" s="623"/>
      <c r="J78" s="623"/>
      <c r="K78" s="623"/>
      <c r="L78" s="623"/>
      <c r="M78" s="623"/>
      <c r="N78" s="623"/>
      <c r="O78" s="630"/>
      <c r="P78" s="619" t="s">
        <v>86</v>
      </c>
      <c r="Q78" s="620"/>
      <c r="R78" s="620"/>
      <c r="S78" s="620"/>
      <c r="T78" s="620"/>
      <c r="U78" s="620"/>
      <c r="V78" s="621"/>
      <c r="W78" s="38" t="s">
        <v>69</v>
      </c>
      <c r="X78" s="615">
        <f>IFERROR(SUM(X71:X76),"0")</f>
        <v>8</v>
      </c>
      <c r="Y78" s="615">
        <f>IFERROR(SUM(Y71:Y76),"0")</f>
        <v>8.4</v>
      </c>
      <c r="Z78" s="38"/>
      <c r="AA78" s="616"/>
      <c r="AB78" s="616"/>
      <c r="AC78" s="616"/>
    </row>
    <row r="79" spans="1:68" ht="14.25" customHeight="1" x14ac:dyDescent="0.25">
      <c r="A79" s="622" t="s">
        <v>174</v>
      </c>
      <c r="B79" s="623"/>
      <c r="C79" s="623"/>
      <c r="D79" s="623"/>
      <c r="E79" s="623"/>
      <c r="F79" s="623"/>
      <c r="G79" s="623"/>
      <c r="H79" s="623"/>
      <c r="I79" s="623"/>
      <c r="J79" s="623"/>
      <c r="K79" s="623"/>
      <c r="L79" s="623"/>
      <c r="M79" s="623"/>
      <c r="N79" s="623"/>
      <c r="O79" s="623"/>
      <c r="P79" s="623"/>
      <c r="Q79" s="623"/>
      <c r="R79" s="623"/>
      <c r="S79" s="623"/>
      <c r="T79" s="623"/>
      <c r="U79" s="623"/>
      <c r="V79" s="623"/>
      <c r="W79" s="623"/>
      <c r="X79" s="623"/>
      <c r="Y79" s="623"/>
      <c r="Z79" s="623"/>
      <c r="AA79" s="609"/>
      <c r="AB79" s="609"/>
      <c r="AC79" s="609"/>
    </row>
    <row r="80" spans="1:68" ht="27" customHeight="1" x14ac:dyDescent="0.25">
      <c r="A80" s="54" t="s">
        <v>175</v>
      </c>
      <c r="B80" s="54" t="s">
        <v>176</v>
      </c>
      <c r="C80" s="32">
        <v>4301060455</v>
      </c>
      <c r="D80" s="617">
        <v>4680115881532</v>
      </c>
      <c r="E80" s="618"/>
      <c r="F80" s="612">
        <v>1.3</v>
      </c>
      <c r="G80" s="33">
        <v>6</v>
      </c>
      <c r="H80" s="612">
        <v>7.8</v>
      </c>
      <c r="I80" s="612">
        <v>8.2349999999999994</v>
      </c>
      <c r="J80" s="33">
        <v>64</v>
      </c>
      <c r="K80" s="33" t="s">
        <v>99</v>
      </c>
      <c r="L80" s="33"/>
      <c r="M80" s="34" t="s">
        <v>132</v>
      </c>
      <c r="N80" s="34"/>
      <c r="O80" s="33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5"/>
      <c r="R80" s="625"/>
      <c r="S80" s="625"/>
      <c r="T80" s="626"/>
      <c r="U80" s="35"/>
      <c r="V80" s="35"/>
      <c r="W80" s="36" t="s">
        <v>69</v>
      </c>
      <c r="X80" s="613">
        <v>0</v>
      </c>
      <c r="Y80" s="614">
        <f>IFERROR(IF(X80="",0,CEILING((X80/$H80),1)*$H80),"")</f>
        <v>0</v>
      </c>
      <c r="Z80" s="37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2">
        <v>4301060351</v>
      </c>
      <c r="D81" s="617">
        <v>4680115881464</v>
      </c>
      <c r="E81" s="618"/>
      <c r="F81" s="612">
        <v>0.4</v>
      </c>
      <c r="G81" s="33">
        <v>6</v>
      </c>
      <c r="H81" s="612">
        <v>2.4</v>
      </c>
      <c r="I81" s="612">
        <v>2.61</v>
      </c>
      <c r="J81" s="33">
        <v>132</v>
      </c>
      <c r="K81" s="33" t="s">
        <v>104</v>
      </c>
      <c r="L81" s="33"/>
      <c r="M81" s="34" t="s">
        <v>106</v>
      </c>
      <c r="N81" s="34"/>
      <c r="O81" s="33">
        <v>30</v>
      </c>
      <c r="P81" s="6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5"/>
      <c r="R81" s="625"/>
      <c r="S81" s="625"/>
      <c r="T81" s="626"/>
      <c r="U81" s="35"/>
      <c r="V81" s="35"/>
      <c r="W81" s="36" t="s">
        <v>69</v>
      </c>
      <c r="X81" s="613">
        <v>0</v>
      </c>
      <c r="Y81" s="614">
        <f>IFERROR(IF(X81="",0,CEILING((X81/$H81),1)*$H81),"")</f>
        <v>0</v>
      </c>
      <c r="Z81" s="37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9"/>
      <c r="B82" s="623"/>
      <c r="C82" s="623"/>
      <c r="D82" s="623"/>
      <c r="E82" s="623"/>
      <c r="F82" s="623"/>
      <c r="G82" s="623"/>
      <c r="H82" s="623"/>
      <c r="I82" s="623"/>
      <c r="J82" s="623"/>
      <c r="K82" s="623"/>
      <c r="L82" s="623"/>
      <c r="M82" s="623"/>
      <c r="N82" s="623"/>
      <c r="O82" s="630"/>
      <c r="P82" s="619" t="s">
        <v>86</v>
      </c>
      <c r="Q82" s="620"/>
      <c r="R82" s="620"/>
      <c r="S82" s="620"/>
      <c r="T82" s="620"/>
      <c r="U82" s="620"/>
      <c r="V82" s="621"/>
      <c r="W82" s="38" t="s">
        <v>87</v>
      </c>
      <c r="X82" s="615">
        <f>IFERROR(X80/H80,"0")+IFERROR(X81/H81,"0")</f>
        <v>0</v>
      </c>
      <c r="Y82" s="615">
        <f>IFERROR(Y80/H80,"0")+IFERROR(Y81/H81,"0")</f>
        <v>0</v>
      </c>
      <c r="Z82" s="615">
        <f>IFERROR(IF(Z80="",0,Z80),"0")+IFERROR(IF(Z81="",0,Z81),"0")</f>
        <v>0</v>
      </c>
      <c r="AA82" s="616"/>
      <c r="AB82" s="616"/>
      <c r="AC82" s="616"/>
    </row>
    <row r="83" spans="1:68" x14ac:dyDescent="0.2">
      <c r="A83" s="623"/>
      <c r="B83" s="623"/>
      <c r="C83" s="623"/>
      <c r="D83" s="623"/>
      <c r="E83" s="623"/>
      <c r="F83" s="623"/>
      <c r="G83" s="623"/>
      <c r="H83" s="623"/>
      <c r="I83" s="623"/>
      <c r="J83" s="623"/>
      <c r="K83" s="623"/>
      <c r="L83" s="623"/>
      <c r="M83" s="623"/>
      <c r="N83" s="623"/>
      <c r="O83" s="630"/>
      <c r="P83" s="619" t="s">
        <v>86</v>
      </c>
      <c r="Q83" s="620"/>
      <c r="R83" s="620"/>
      <c r="S83" s="620"/>
      <c r="T83" s="620"/>
      <c r="U83" s="620"/>
      <c r="V83" s="621"/>
      <c r="W83" s="38" t="s">
        <v>69</v>
      </c>
      <c r="X83" s="615">
        <f>IFERROR(SUM(X80:X81),"0")</f>
        <v>0</v>
      </c>
      <c r="Y83" s="615">
        <f>IFERROR(SUM(Y80:Y81),"0")</f>
        <v>0</v>
      </c>
      <c r="Z83" s="38"/>
      <c r="AA83" s="616"/>
      <c r="AB83" s="616"/>
      <c r="AC83" s="616"/>
    </row>
    <row r="84" spans="1:68" ht="16.5" customHeight="1" x14ac:dyDescent="0.25">
      <c r="A84" s="673" t="s">
        <v>181</v>
      </c>
      <c r="B84" s="623"/>
      <c r="C84" s="623"/>
      <c r="D84" s="623"/>
      <c r="E84" s="623"/>
      <c r="F84" s="623"/>
      <c r="G84" s="623"/>
      <c r="H84" s="623"/>
      <c r="I84" s="623"/>
      <c r="J84" s="623"/>
      <c r="K84" s="623"/>
      <c r="L84" s="623"/>
      <c r="M84" s="623"/>
      <c r="N84" s="623"/>
      <c r="O84" s="623"/>
      <c r="P84" s="623"/>
      <c r="Q84" s="623"/>
      <c r="R84" s="623"/>
      <c r="S84" s="623"/>
      <c r="T84" s="623"/>
      <c r="U84" s="623"/>
      <c r="V84" s="623"/>
      <c r="W84" s="623"/>
      <c r="X84" s="623"/>
      <c r="Y84" s="623"/>
      <c r="Z84" s="623"/>
      <c r="AA84" s="608"/>
      <c r="AB84" s="608"/>
      <c r="AC84" s="608"/>
    </row>
    <row r="85" spans="1:68" ht="14.25" customHeight="1" x14ac:dyDescent="0.25">
      <c r="A85" s="622" t="s">
        <v>96</v>
      </c>
      <c r="B85" s="623"/>
      <c r="C85" s="623"/>
      <c r="D85" s="623"/>
      <c r="E85" s="623"/>
      <c r="F85" s="623"/>
      <c r="G85" s="623"/>
      <c r="H85" s="623"/>
      <c r="I85" s="623"/>
      <c r="J85" s="623"/>
      <c r="K85" s="623"/>
      <c r="L85" s="623"/>
      <c r="M85" s="623"/>
      <c r="N85" s="623"/>
      <c r="O85" s="623"/>
      <c r="P85" s="623"/>
      <c r="Q85" s="623"/>
      <c r="R85" s="623"/>
      <c r="S85" s="623"/>
      <c r="T85" s="623"/>
      <c r="U85" s="623"/>
      <c r="V85" s="623"/>
      <c r="W85" s="623"/>
      <c r="X85" s="623"/>
      <c r="Y85" s="623"/>
      <c r="Z85" s="623"/>
      <c r="AA85" s="609"/>
      <c r="AB85" s="609"/>
      <c r="AC85" s="609"/>
    </row>
    <row r="86" spans="1:68" ht="27" customHeight="1" x14ac:dyDescent="0.25">
      <c r="A86" s="54" t="s">
        <v>182</v>
      </c>
      <c r="B86" s="54" t="s">
        <v>183</v>
      </c>
      <c r="C86" s="32">
        <v>4301011468</v>
      </c>
      <c r="D86" s="617">
        <v>4680115881327</v>
      </c>
      <c r="E86" s="618"/>
      <c r="F86" s="612">
        <v>1.35</v>
      </c>
      <c r="G86" s="33">
        <v>8</v>
      </c>
      <c r="H86" s="612">
        <v>10.8</v>
      </c>
      <c r="I86" s="612">
        <v>11.234999999999999</v>
      </c>
      <c r="J86" s="33">
        <v>64</v>
      </c>
      <c r="K86" s="33" t="s">
        <v>99</v>
      </c>
      <c r="L86" s="33"/>
      <c r="M86" s="34" t="s">
        <v>132</v>
      </c>
      <c r="N86" s="34"/>
      <c r="O86" s="33">
        <v>50</v>
      </c>
      <c r="P86" s="6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5"/>
      <c r="R86" s="625"/>
      <c r="S86" s="625"/>
      <c r="T86" s="626"/>
      <c r="U86" s="35"/>
      <c r="V86" s="35"/>
      <c r="W86" s="36" t="s">
        <v>69</v>
      </c>
      <c r="X86" s="613">
        <v>0</v>
      </c>
      <c r="Y86" s="614">
        <f>IFERROR(IF(X86="",0,CEILING((X86/$H86),1)*$H86),"")</f>
        <v>0</v>
      </c>
      <c r="Z86" s="37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customHeight="1" x14ac:dyDescent="0.25">
      <c r="A87" s="54" t="s">
        <v>185</v>
      </c>
      <c r="B87" s="54" t="s">
        <v>186</v>
      </c>
      <c r="C87" s="32">
        <v>4301011476</v>
      </c>
      <c r="D87" s="617">
        <v>4680115881518</v>
      </c>
      <c r="E87" s="618"/>
      <c r="F87" s="612">
        <v>0.4</v>
      </c>
      <c r="G87" s="33">
        <v>10</v>
      </c>
      <c r="H87" s="612">
        <v>4</v>
      </c>
      <c r="I87" s="612">
        <v>4.21</v>
      </c>
      <c r="J87" s="33">
        <v>132</v>
      </c>
      <c r="K87" s="33" t="s">
        <v>104</v>
      </c>
      <c r="L87" s="33"/>
      <c r="M87" s="34" t="s">
        <v>106</v>
      </c>
      <c r="N87" s="34"/>
      <c r="O87" s="33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5"/>
      <c r="R87" s="625"/>
      <c r="S87" s="625"/>
      <c r="T87" s="626"/>
      <c r="U87" s="35"/>
      <c r="V87" s="35"/>
      <c r="W87" s="36" t="s">
        <v>69</v>
      </c>
      <c r="X87" s="613">
        <v>0</v>
      </c>
      <c r="Y87" s="614">
        <f>IFERROR(IF(X87="",0,CEILING((X87/$H87),1)*$H87),"")</f>
        <v>0</v>
      </c>
      <c r="Z87" s="37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2">
        <v>4301011443</v>
      </c>
      <c r="D88" s="617">
        <v>4680115881303</v>
      </c>
      <c r="E88" s="618"/>
      <c r="F88" s="612">
        <v>0.45</v>
      </c>
      <c r="G88" s="33">
        <v>10</v>
      </c>
      <c r="H88" s="612">
        <v>4.5</v>
      </c>
      <c r="I88" s="612">
        <v>4.71</v>
      </c>
      <c r="J88" s="33">
        <v>132</v>
      </c>
      <c r="K88" s="33" t="s">
        <v>104</v>
      </c>
      <c r="L88" s="33" t="s">
        <v>105</v>
      </c>
      <c r="M88" s="34" t="s">
        <v>132</v>
      </c>
      <c r="N88" s="34"/>
      <c r="O88" s="33">
        <v>50</v>
      </c>
      <c r="P88" s="8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5"/>
      <c r="R88" s="625"/>
      <c r="S88" s="625"/>
      <c r="T88" s="626"/>
      <c r="U88" s="35"/>
      <c r="V88" s="35"/>
      <c r="W88" s="36" t="s">
        <v>69</v>
      </c>
      <c r="X88" s="613">
        <v>4.5</v>
      </c>
      <c r="Y88" s="614">
        <f>IFERROR(IF(X88="",0,CEILING((X88/$H88),1)*$H88),"")</f>
        <v>4.5</v>
      </c>
      <c r="Z88" s="37">
        <f>IFERROR(IF(Y88=0,"",ROUNDUP(Y88/H88,0)*0.00902),"")</f>
        <v>9.0200000000000002E-3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4.71</v>
      </c>
      <c r="BN88" s="64">
        <f>IFERROR(Y88*I88/H88,"0")</f>
        <v>4.71</v>
      </c>
      <c r="BO88" s="64">
        <f>IFERROR(1/J88*(X88/H88),"0")</f>
        <v>7.575757575757576E-3</v>
      </c>
      <c r="BP88" s="64">
        <f>IFERROR(1/J88*(Y88/H88),"0")</f>
        <v>7.575757575757576E-3</v>
      </c>
    </row>
    <row r="89" spans="1:68" x14ac:dyDescent="0.2">
      <c r="A89" s="629"/>
      <c r="B89" s="623"/>
      <c r="C89" s="623"/>
      <c r="D89" s="623"/>
      <c r="E89" s="623"/>
      <c r="F89" s="623"/>
      <c r="G89" s="623"/>
      <c r="H89" s="623"/>
      <c r="I89" s="623"/>
      <c r="J89" s="623"/>
      <c r="K89" s="623"/>
      <c r="L89" s="623"/>
      <c r="M89" s="623"/>
      <c r="N89" s="623"/>
      <c r="O89" s="630"/>
      <c r="P89" s="619" t="s">
        <v>86</v>
      </c>
      <c r="Q89" s="620"/>
      <c r="R89" s="620"/>
      <c r="S89" s="620"/>
      <c r="T89" s="620"/>
      <c r="U89" s="620"/>
      <c r="V89" s="621"/>
      <c r="W89" s="38" t="s">
        <v>87</v>
      </c>
      <c r="X89" s="615">
        <f>IFERROR(X86/H86,"0")+IFERROR(X87/H87,"0")+IFERROR(X88/H88,"0")</f>
        <v>1</v>
      </c>
      <c r="Y89" s="615">
        <f>IFERROR(Y86/H86,"0")+IFERROR(Y87/H87,"0")+IFERROR(Y88/H88,"0")</f>
        <v>1</v>
      </c>
      <c r="Z89" s="615">
        <f>IFERROR(IF(Z86="",0,Z86),"0")+IFERROR(IF(Z87="",0,Z87),"0")+IFERROR(IF(Z88="",0,Z88),"0")</f>
        <v>9.0200000000000002E-3</v>
      </c>
      <c r="AA89" s="616"/>
      <c r="AB89" s="616"/>
      <c r="AC89" s="616"/>
    </row>
    <row r="90" spans="1:68" x14ac:dyDescent="0.2">
      <c r="A90" s="623"/>
      <c r="B90" s="623"/>
      <c r="C90" s="623"/>
      <c r="D90" s="623"/>
      <c r="E90" s="623"/>
      <c r="F90" s="623"/>
      <c r="G90" s="623"/>
      <c r="H90" s="623"/>
      <c r="I90" s="623"/>
      <c r="J90" s="623"/>
      <c r="K90" s="623"/>
      <c r="L90" s="623"/>
      <c r="M90" s="623"/>
      <c r="N90" s="623"/>
      <c r="O90" s="630"/>
      <c r="P90" s="619" t="s">
        <v>86</v>
      </c>
      <c r="Q90" s="620"/>
      <c r="R90" s="620"/>
      <c r="S90" s="620"/>
      <c r="T90" s="620"/>
      <c r="U90" s="620"/>
      <c r="V90" s="621"/>
      <c r="W90" s="38" t="s">
        <v>69</v>
      </c>
      <c r="X90" s="615">
        <f>IFERROR(SUM(X86:X88),"0")</f>
        <v>4.5</v>
      </c>
      <c r="Y90" s="615">
        <f>IFERROR(SUM(Y86:Y88),"0")</f>
        <v>4.5</v>
      </c>
      <c r="Z90" s="38"/>
      <c r="AA90" s="616"/>
      <c r="AB90" s="616"/>
      <c r="AC90" s="616"/>
    </row>
    <row r="91" spans="1:68" ht="14.25" customHeight="1" x14ac:dyDescent="0.25">
      <c r="A91" s="622" t="s">
        <v>64</v>
      </c>
      <c r="B91" s="623"/>
      <c r="C91" s="623"/>
      <c r="D91" s="623"/>
      <c r="E91" s="623"/>
      <c r="F91" s="623"/>
      <c r="G91" s="623"/>
      <c r="H91" s="623"/>
      <c r="I91" s="623"/>
      <c r="J91" s="623"/>
      <c r="K91" s="623"/>
      <c r="L91" s="623"/>
      <c r="M91" s="623"/>
      <c r="N91" s="623"/>
      <c r="O91" s="623"/>
      <c r="P91" s="623"/>
      <c r="Q91" s="623"/>
      <c r="R91" s="623"/>
      <c r="S91" s="623"/>
      <c r="T91" s="623"/>
      <c r="U91" s="623"/>
      <c r="V91" s="623"/>
      <c r="W91" s="623"/>
      <c r="X91" s="623"/>
      <c r="Y91" s="623"/>
      <c r="Z91" s="623"/>
      <c r="AA91" s="609"/>
      <c r="AB91" s="609"/>
      <c r="AC91" s="609"/>
    </row>
    <row r="92" spans="1:68" ht="16.5" customHeight="1" x14ac:dyDescent="0.25">
      <c r="A92" s="54" t="s">
        <v>190</v>
      </c>
      <c r="B92" s="54" t="s">
        <v>191</v>
      </c>
      <c r="C92" s="32">
        <v>4301051546</v>
      </c>
      <c r="D92" s="617">
        <v>4607091386967</v>
      </c>
      <c r="E92" s="618"/>
      <c r="F92" s="612">
        <v>1.4</v>
      </c>
      <c r="G92" s="33">
        <v>6</v>
      </c>
      <c r="H92" s="612">
        <v>8.4</v>
      </c>
      <c r="I92" s="612">
        <v>8.9190000000000005</v>
      </c>
      <c r="J92" s="33">
        <v>64</v>
      </c>
      <c r="K92" s="33" t="s">
        <v>99</v>
      </c>
      <c r="L92" s="33"/>
      <c r="M92" s="34" t="s">
        <v>106</v>
      </c>
      <c r="N92" s="34"/>
      <c r="O92" s="33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5"/>
      <c r="R92" s="625"/>
      <c r="S92" s="625"/>
      <c r="T92" s="626"/>
      <c r="U92" s="35"/>
      <c r="V92" s="35"/>
      <c r="W92" s="36" t="s">
        <v>69</v>
      </c>
      <c r="X92" s="613">
        <v>0</v>
      </c>
      <c r="Y92" s="614">
        <f t="shared" ref="Y92:Y99" si="16">IFERROR(IF(X92="",0,CEILING((X92/$H92),1)*$H92),"")</f>
        <v>0</v>
      </c>
      <c r="Z92" s="37" t="str">
        <f>IFERROR(IF(Y92=0,"",ROUNDUP(Y92/H92,0)*0.01898),"")</f>
        <v/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customHeight="1" x14ac:dyDescent="0.25">
      <c r="A93" s="54" t="s">
        <v>190</v>
      </c>
      <c r="B93" s="54" t="s">
        <v>193</v>
      </c>
      <c r="C93" s="32">
        <v>4301051712</v>
      </c>
      <c r="D93" s="617">
        <v>4607091386967</v>
      </c>
      <c r="E93" s="618"/>
      <c r="F93" s="612">
        <v>1.35</v>
      </c>
      <c r="G93" s="33">
        <v>6</v>
      </c>
      <c r="H93" s="612">
        <v>8.1</v>
      </c>
      <c r="I93" s="612">
        <v>8.6189999999999998</v>
      </c>
      <c r="J93" s="33">
        <v>64</v>
      </c>
      <c r="K93" s="33" t="s">
        <v>99</v>
      </c>
      <c r="L93" s="33"/>
      <c r="M93" s="34" t="s">
        <v>132</v>
      </c>
      <c r="N93" s="34"/>
      <c r="O93" s="33">
        <v>45</v>
      </c>
      <c r="P93" s="886" t="s">
        <v>194</v>
      </c>
      <c r="Q93" s="625"/>
      <c r="R93" s="625"/>
      <c r="S93" s="625"/>
      <c r="T93" s="626"/>
      <c r="U93" s="35"/>
      <c r="V93" s="35"/>
      <c r="W93" s="36" t="s">
        <v>69</v>
      </c>
      <c r="X93" s="613">
        <v>0</v>
      </c>
      <c r="Y93" s="614">
        <f t="shared" si="16"/>
        <v>0</v>
      </c>
      <c r="Z93" s="37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2">
        <v>4301051437</v>
      </c>
      <c r="D94" s="617">
        <v>4607091386967</v>
      </c>
      <c r="E94" s="618"/>
      <c r="F94" s="612">
        <v>1.35</v>
      </c>
      <c r="G94" s="33">
        <v>6</v>
      </c>
      <c r="H94" s="612">
        <v>8.1</v>
      </c>
      <c r="I94" s="612">
        <v>8.6189999999999998</v>
      </c>
      <c r="J94" s="33">
        <v>64</v>
      </c>
      <c r="K94" s="33" t="s">
        <v>99</v>
      </c>
      <c r="L94" s="33"/>
      <c r="M94" s="34" t="s">
        <v>106</v>
      </c>
      <c r="N94" s="34"/>
      <c r="O94" s="33">
        <v>45</v>
      </c>
      <c r="P94" s="68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5"/>
      <c r="R94" s="625"/>
      <c r="S94" s="625"/>
      <c r="T94" s="626"/>
      <c r="U94" s="35"/>
      <c r="V94" s="35"/>
      <c r="W94" s="36" t="s">
        <v>69</v>
      </c>
      <c r="X94" s="613">
        <v>0</v>
      </c>
      <c r="Y94" s="614">
        <f t="shared" si="16"/>
        <v>0</v>
      </c>
      <c r="Z94" s="37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2">
        <v>4301051788</v>
      </c>
      <c r="D95" s="617">
        <v>4680115884953</v>
      </c>
      <c r="E95" s="618"/>
      <c r="F95" s="612">
        <v>0.37</v>
      </c>
      <c r="G95" s="33">
        <v>6</v>
      </c>
      <c r="H95" s="612">
        <v>2.2200000000000002</v>
      </c>
      <c r="I95" s="612">
        <v>2.472</v>
      </c>
      <c r="J95" s="33">
        <v>182</v>
      </c>
      <c r="K95" s="33" t="s">
        <v>67</v>
      </c>
      <c r="L95" s="33"/>
      <c r="M95" s="34" t="s">
        <v>106</v>
      </c>
      <c r="N95" s="34"/>
      <c r="O95" s="33">
        <v>45</v>
      </c>
      <c r="P95" s="69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5"/>
      <c r="R95" s="625"/>
      <c r="S95" s="625"/>
      <c r="T95" s="626"/>
      <c r="U95" s="35"/>
      <c r="V95" s="35"/>
      <c r="W95" s="36" t="s">
        <v>69</v>
      </c>
      <c r="X95" s="613">
        <v>0</v>
      </c>
      <c r="Y95" s="614">
        <f t="shared" si="16"/>
        <v>0</v>
      </c>
      <c r="Z95" s="37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2">
        <v>4301051718</v>
      </c>
      <c r="D96" s="617">
        <v>4607091385731</v>
      </c>
      <c r="E96" s="618"/>
      <c r="F96" s="612">
        <v>0.45</v>
      </c>
      <c r="G96" s="33">
        <v>6</v>
      </c>
      <c r="H96" s="612">
        <v>2.7</v>
      </c>
      <c r="I96" s="612">
        <v>2.952</v>
      </c>
      <c r="J96" s="33">
        <v>182</v>
      </c>
      <c r="K96" s="33" t="s">
        <v>67</v>
      </c>
      <c r="L96" s="33"/>
      <c r="M96" s="34" t="s">
        <v>132</v>
      </c>
      <c r="N96" s="34"/>
      <c r="O96" s="33">
        <v>45</v>
      </c>
      <c r="P96" s="83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25"/>
      <c r="R96" s="625"/>
      <c r="S96" s="625"/>
      <c r="T96" s="626"/>
      <c r="U96" s="35"/>
      <c r="V96" s="35"/>
      <c r="W96" s="36" t="s">
        <v>69</v>
      </c>
      <c r="X96" s="613">
        <v>0</v>
      </c>
      <c r="Y96" s="614">
        <f t="shared" si="16"/>
        <v>0</v>
      </c>
      <c r="Z96" s="37" t="str">
        <f>IFERROR(IF(Y96=0,"",ROUNDUP(Y96/H96,0)*0.00651),"")</f>
        <v/>
      </c>
      <c r="AA96" s="56"/>
      <c r="AB96" s="57"/>
      <c r="AC96" s="149" t="s">
        <v>192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2">
        <v>4301052039</v>
      </c>
      <c r="D97" s="617">
        <v>4607091385731</v>
      </c>
      <c r="E97" s="618"/>
      <c r="F97" s="612">
        <v>0.45</v>
      </c>
      <c r="G97" s="33">
        <v>6</v>
      </c>
      <c r="H97" s="612">
        <v>2.7</v>
      </c>
      <c r="I97" s="612">
        <v>2.952</v>
      </c>
      <c r="J97" s="33">
        <v>182</v>
      </c>
      <c r="K97" s="33" t="s">
        <v>67</v>
      </c>
      <c r="L97" s="33"/>
      <c r="M97" s="34" t="s">
        <v>106</v>
      </c>
      <c r="N97" s="34"/>
      <c r="O97" s="33">
        <v>45</v>
      </c>
      <c r="P97" s="71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25"/>
      <c r="R97" s="625"/>
      <c r="S97" s="625"/>
      <c r="T97" s="626"/>
      <c r="U97" s="35"/>
      <c r="V97" s="35"/>
      <c r="W97" s="36" t="s">
        <v>69</v>
      </c>
      <c r="X97" s="613">
        <v>0</v>
      </c>
      <c r="Y97" s="614">
        <f t="shared" si="16"/>
        <v>0</v>
      </c>
      <c r="Z97" s="37" t="str">
        <f>IFERROR(IF(Y97=0,"",ROUNDUP(Y97/H97,0)*0.00651),"")</f>
        <v/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2">
        <v>4301051438</v>
      </c>
      <c r="D98" s="617">
        <v>4680115880894</v>
      </c>
      <c r="E98" s="618"/>
      <c r="F98" s="612">
        <v>0.33</v>
      </c>
      <c r="G98" s="33">
        <v>6</v>
      </c>
      <c r="H98" s="612">
        <v>1.98</v>
      </c>
      <c r="I98" s="612">
        <v>2.238</v>
      </c>
      <c r="J98" s="33">
        <v>182</v>
      </c>
      <c r="K98" s="33" t="s">
        <v>67</v>
      </c>
      <c r="L98" s="33"/>
      <c r="M98" s="34" t="s">
        <v>106</v>
      </c>
      <c r="N98" s="34"/>
      <c r="O98" s="33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5"/>
      <c r="R98" s="625"/>
      <c r="S98" s="625"/>
      <c r="T98" s="626"/>
      <c r="U98" s="35"/>
      <c r="V98" s="35"/>
      <c r="W98" s="36" t="s">
        <v>69</v>
      </c>
      <c r="X98" s="613">
        <v>0</v>
      </c>
      <c r="Y98" s="614">
        <f t="shared" si="16"/>
        <v>0</v>
      </c>
      <c r="Z98" s="37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206</v>
      </c>
      <c r="B99" s="54" t="s">
        <v>207</v>
      </c>
      <c r="C99" s="32">
        <v>4301051687</v>
      </c>
      <c r="D99" s="617">
        <v>4680115880214</v>
      </c>
      <c r="E99" s="618"/>
      <c r="F99" s="612">
        <v>0.45</v>
      </c>
      <c r="G99" s="33">
        <v>4</v>
      </c>
      <c r="H99" s="612">
        <v>1.8</v>
      </c>
      <c r="I99" s="612">
        <v>2.032</v>
      </c>
      <c r="J99" s="33">
        <v>182</v>
      </c>
      <c r="K99" s="33" t="s">
        <v>67</v>
      </c>
      <c r="L99" s="33"/>
      <c r="M99" s="34" t="s">
        <v>106</v>
      </c>
      <c r="N99" s="34"/>
      <c r="O99" s="33">
        <v>45</v>
      </c>
      <c r="P99" s="67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5"/>
      <c r="R99" s="625"/>
      <c r="S99" s="625"/>
      <c r="T99" s="626"/>
      <c r="U99" s="35"/>
      <c r="V99" s="35"/>
      <c r="W99" s="36" t="s">
        <v>69</v>
      </c>
      <c r="X99" s="613">
        <v>0</v>
      </c>
      <c r="Y99" s="614">
        <f t="shared" si="16"/>
        <v>0</v>
      </c>
      <c r="Z99" s="37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9"/>
      <c r="B100" s="623"/>
      <c r="C100" s="623"/>
      <c r="D100" s="623"/>
      <c r="E100" s="623"/>
      <c r="F100" s="623"/>
      <c r="G100" s="623"/>
      <c r="H100" s="623"/>
      <c r="I100" s="623"/>
      <c r="J100" s="623"/>
      <c r="K100" s="623"/>
      <c r="L100" s="623"/>
      <c r="M100" s="623"/>
      <c r="N100" s="623"/>
      <c r="O100" s="630"/>
      <c r="P100" s="619" t="s">
        <v>86</v>
      </c>
      <c r="Q100" s="620"/>
      <c r="R100" s="620"/>
      <c r="S100" s="620"/>
      <c r="T100" s="620"/>
      <c r="U100" s="620"/>
      <c r="V100" s="621"/>
      <c r="W100" s="38" t="s">
        <v>87</v>
      </c>
      <c r="X100" s="615">
        <f>IFERROR(X92/H92,"0")+IFERROR(X93/H93,"0")+IFERROR(X94/H94,"0")+IFERROR(X95/H95,"0")+IFERROR(X96/H96,"0")+IFERROR(X97/H97,"0")+IFERROR(X98/H98,"0")+IFERROR(X99/H99,"0")</f>
        <v>0</v>
      </c>
      <c r="Y100" s="615">
        <f>IFERROR(Y92/H92,"0")+IFERROR(Y93/H93,"0")+IFERROR(Y94/H94,"0")+IFERROR(Y95/H95,"0")+IFERROR(Y96/H96,"0")+IFERROR(Y97/H97,"0")+IFERROR(Y98/H98,"0")+IFERROR(Y99/H99,"0")</f>
        <v>0</v>
      </c>
      <c r="Z100" s="615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16"/>
      <c r="AB100" s="616"/>
      <c r="AC100" s="616"/>
    </row>
    <row r="101" spans="1:68" x14ac:dyDescent="0.2">
      <c r="A101" s="623"/>
      <c r="B101" s="623"/>
      <c r="C101" s="623"/>
      <c r="D101" s="623"/>
      <c r="E101" s="623"/>
      <c r="F101" s="623"/>
      <c r="G101" s="623"/>
      <c r="H101" s="623"/>
      <c r="I101" s="623"/>
      <c r="J101" s="623"/>
      <c r="K101" s="623"/>
      <c r="L101" s="623"/>
      <c r="M101" s="623"/>
      <c r="N101" s="623"/>
      <c r="O101" s="630"/>
      <c r="P101" s="619" t="s">
        <v>86</v>
      </c>
      <c r="Q101" s="620"/>
      <c r="R101" s="620"/>
      <c r="S101" s="620"/>
      <c r="T101" s="620"/>
      <c r="U101" s="620"/>
      <c r="V101" s="621"/>
      <c r="W101" s="38" t="s">
        <v>69</v>
      </c>
      <c r="X101" s="615">
        <f>IFERROR(SUM(X92:X99),"0")</f>
        <v>0</v>
      </c>
      <c r="Y101" s="615">
        <f>IFERROR(SUM(Y92:Y99),"0")</f>
        <v>0</v>
      </c>
      <c r="Z101" s="38"/>
      <c r="AA101" s="616"/>
      <c r="AB101" s="616"/>
      <c r="AC101" s="616"/>
    </row>
    <row r="102" spans="1:68" ht="16.5" customHeight="1" x14ac:dyDescent="0.25">
      <c r="A102" s="673" t="s">
        <v>208</v>
      </c>
      <c r="B102" s="623"/>
      <c r="C102" s="623"/>
      <c r="D102" s="623"/>
      <c r="E102" s="623"/>
      <c r="F102" s="623"/>
      <c r="G102" s="623"/>
      <c r="H102" s="623"/>
      <c r="I102" s="623"/>
      <c r="J102" s="623"/>
      <c r="K102" s="623"/>
      <c r="L102" s="623"/>
      <c r="M102" s="623"/>
      <c r="N102" s="623"/>
      <c r="O102" s="623"/>
      <c r="P102" s="623"/>
      <c r="Q102" s="623"/>
      <c r="R102" s="623"/>
      <c r="S102" s="623"/>
      <c r="T102" s="623"/>
      <c r="U102" s="623"/>
      <c r="V102" s="623"/>
      <c r="W102" s="623"/>
      <c r="X102" s="623"/>
      <c r="Y102" s="623"/>
      <c r="Z102" s="623"/>
      <c r="AA102" s="608"/>
      <c r="AB102" s="608"/>
      <c r="AC102" s="608"/>
    </row>
    <row r="103" spans="1:68" ht="14.25" customHeight="1" x14ac:dyDescent="0.25">
      <c r="A103" s="622" t="s">
        <v>96</v>
      </c>
      <c r="B103" s="623"/>
      <c r="C103" s="623"/>
      <c r="D103" s="623"/>
      <c r="E103" s="623"/>
      <c r="F103" s="623"/>
      <c r="G103" s="623"/>
      <c r="H103" s="623"/>
      <c r="I103" s="623"/>
      <c r="J103" s="623"/>
      <c r="K103" s="623"/>
      <c r="L103" s="623"/>
      <c r="M103" s="623"/>
      <c r="N103" s="623"/>
      <c r="O103" s="623"/>
      <c r="P103" s="623"/>
      <c r="Q103" s="623"/>
      <c r="R103" s="623"/>
      <c r="S103" s="623"/>
      <c r="T103" s="623"/>
      <c r="U103" s="623"/>
      <c r="V103" s="623"/>
      <c r="W103" s="623"/>
      <c r="X103" s="623"/>
      <c r="Y103" s="623"/>
      <c r="Z103" s="623"/>
      <c r="AA103" s="609"/>
      <c r="AB103" s="609"/>
      <c r="AC103" s="609"/>
    </row>
    <row r="104" spans="1:68" ht="16.5" customHeight="1" x14ac:dyDescent="0.25">
      <c r="A104" s="54" t="s">
        <v>209</v>
      </c>
      <c r="B104" s="54" t="s">
        <v>210</v>
      </c>
      <c r="C104" s="32">
        <v>4301011514</v>
      </c>
      <c r="D104" s="617">
        <v>4680115882133</v>
      </c>
      <c r="E104" s="618"/>
      <c r="F104" s="612">
        <v>1.35</v>
      </c>
      <c r="G104" s="33">
        <v>8</v>
      </c>
      <c r="H104" s="612">
        <v>10.8</v>
      </c>
      <c r="I104" s="612">
        <v>11.234999999999999</v>
      </c>
      <c r="J104" s="33">
        <v>64</v>
      </c>
      <c r="K104" s="33" t="s">
        <v>99</v>
      </c>
      <c r="L104" s="33"/>
      <c r="M104" s="34" t="s">
        <v>100</v>
      </c>
      <c r="N104" s="34"/>
      <c r="O104" s="33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5"/>
      <c r="R104" s="625"/>
      <c r="S104" s="625"/>
      <c r="T104" s="626"/>
      <c r="U104" s="35"/>
      <c r="V104" s="35"/>
      <c r="W104" s="36" t="s">
        <v>69</v>
      </c>
      <c r="X104" s="613">
        <v>0</v>
      </c>
      <c r="Y104" s="614">
        <f>IFERROR(IF(X104="",0,CEILING((X104/$H104),1)*$H104),"")</f>
        <v>0</v>
      </c>
      <c r="Z104" s="37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2">
        <v>4301011417</v>
      </c>
      <c r="D105" s="617">
        <v>4680115880269</v>
      </c>
      <c r="E105" s="618"/>
      <c r="F105" s="612">
        <v>0.375</v>
      </c>
      <c r="G105" s="33">
        <v>10</v>
      </c>
      <c r="H105" s="612">
        <v>3.75</v>
      </c>
      <c r="I105" s="612">
        <v>3.96</v>
      </c>
      <c r="J105" s="33">
        <v>132</v>
      </c>
      <c r="K105" s="33" t="s">
        <v>104</v>
      </c>
      <c r="L105" s="33" t="s">
        <v>105</v>
      </c>
      <c r="M105" s="34" t="s">
        <v>106</v>
      </c>
      <c r="N105" s="34"/>
      <c r="O105" s="33">
        <v>50</v>
      </c>
      <c r="P105" s="9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5"/>
      <c r="R105" s="625"/>
      <c r="S105" s="625"/>
      <c r="T105" s="626"/>
      <c r="U105" s="35"/>
      <c r="V105" s="35"/>
      <c r="W105" s="36" t="s">
        <v>69</v>
      </c>
      <c r="X105" s="613">
        <v>0</v>
      </c>
      <c r="Y105" s="614">
        <f>IFERROR(IF(X105="",0,CEILING((X105/$H105),1)*$H105),"")</f>
        <v>0</v>
      </c>
      <c r="Z105" s="37" t="str">
        <f>IFERROR(IF(Y105=0,"",ROUNDUP(Y105/H105,0)*0.00902),"")</f>
        <v/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2">
        <v>4301011415</v>
      </c>
      <c r="D106" s="617">
        <v>4680115880429</v>
      </c>
      <c r="E106" s="618"/>
      <c r="F106" s="612">
        <v>0.45</v>
      </c>
      <c r="G106" s="33">
        <v>10</v>
      </c>
      <c r="H106" s="612">
        <v>4.5</v>
      </c>
      <c r="I106" s="612">
        <v>4.71</v>
      </c>
      <c r="J106" s="33">
        <v>132</v>
      </c>
      <c r="K106" s="33" t="s">
        <v>104</v>
      </c>
      <c r="L106" s="33"/>
      <c r="M106" s="34" t="s">
        <v>106</v>
      </c>
      <c r="N106" s="34"/>
      <c r="O106" s="33">
        <v>50</v>
      </c>
      <c r="P106" s="8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5"/>
      <c r="R106" s="625"/>
      <c r="S106" s="625"/>
      <c r="T106" s="626"/>
      <c r="U106" s="35"/>
      <c r="V106" s="35"/>
      <c r="W106" s="36" t="s">
        <v>69</v>
      </c>
      <c r="X106" s="613">
        <v>0</v>
      </c>
      <c r="Y106" s="614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2">
        <v>4301011462</v>
      </c>
      <c r="D107" s="617">
        <v>4680115881457</v>
      </c>
      <c r="E107" s="618"/>
      <c r="F107" s="612">
        <v>0.75</v>
      </c>
      <c r="G107" s="33">
        <v>6</v>
      </c>
      <c r="H107" s="612">
        <v>4.5</v>
      </c>
      <c r="I107" s="612">
        <v>4.71</v>
      </c>
      <c r="J107" s="33">
        <v>132</v>
      </c>
      <c r="K107" s="33" t="s">
        <v>104</v>
      </c>
      <c r="L107" s="33"/>
      <c r="M107" s="34" t="s">
        <v>106</v>
      </c>
      <c r="N107" s="34"/>
      <c r="O107" s="33">
        <v>50</v>
      </c>
      <c r="P107" s="90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5"/>
      <c r="R107" s="625"/>
      <c r="S107" s="625"/>
      <c r="T107" s="626"/>
      <c r="U107" s="35"/>
      <c r="V107" s="35"/>
      <c r="W107" s="36" t="s">
        <v>69</v>
      </c>
      <c r="X107" s="613">
        <v>0</v>
      </c>
      <c r="Y107" s="614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9"/>
      <c r="B108" s="623"/>
      <c r="C108" s="623"/>
      <c r="D108" s="623"/>
      <c r="E108" s="623"/>
      <c r="F108" s="623"/>
      <c r="G108" s="623"/>
      <c r="H108" s="623"/>
      <c r="I108" s="623"/>
      <c r="J108" s="623"/>
      <c r="K108" s="623"/>
      <c r="L108" s="623"/>
      <c r="M108" s="623"/>
      <c r="N108" s="623"/>
      <c r="O108" s="630"/>
      <c r="P108" s="619" t="s">
        <v>86</v>
      </c>
      <c r="Q108" s="620"/>
      <c r="R108" s="620"/>
      <c r="S108" s="620"/>
      <c r="T108" s="620"/>
      <c r="U108" s="620"/>
      <c r="V108" s="621"/>
      <c r="W108" s="38" t="s">
        <v>87</v>
      </c>
      <c r="X108" s="615">
        <f>IFERROR(X104/H104,"0")+IFERROR(X105/H105,"0")+IFERROR(X106/H106,"0")+IFERROR(X107/H107,"0")</f>
        <v>0</v>
      </c>
      <c r="Y108" s="615">
        <f>IFERROR(Y104/H104,"0")+IFERROR(Y105/H105,"0")+IFERROR(Y106/H106,"0")+IFERROR(Y107/H107,"0")</f>
        <v>0</v>
      </c>
      <c r="Z108" s="615">
        <f>IFERROR(IF(Z104="",0,Z104),"0")+IFERROR(IF(Z105="",0,Z105),"0")+IFERROR(IF(Z106="",0,Z106),"0")+IFERROR(IF(Z107="",0,Z107),"0")</f>
        <v>0</v>
      </c>
      <c r="AA108" s="616"/>
      <c r="AB108" s="616"/>
      <c r="AC108" s="616"/>
    </row>
    <row r="109" spans="1:68" x14ac:dyDescent="0.2">
      <c r="A109" s="623"/>
      <c r="B109" s="623"/>
      <c r="C109" s="623"/>
      <c r="D109" s="623"/>
      <c r="E109" s="623"/>
      <c r="F109" s="623"/>
      <c r="G109" s="623"/>
      <c r="H109" s="623"/>
      <c r="I109" s="623"/>
      <c r="J109" s="623"/>
      <c r="K109" s="623"/>
      <c r="L109" s="623"/>
      <c r="M109" s="623"/>
      <c r="N109" s="623"/>
      <c r="O109" s="630"/>
      <c r="P109" s="619" t="s">
        <v>86</v>
      </c>
      <c r="Q109" s="620"/>
      <c r="R109" s="620"/>
      <c r="S109" s="620"/>
      <c r="T109" s="620"/>
      <c r="U109" s="620"/>
      <c r="V109" s="621"/>
      <c r="W109" s="38" t="s">
        <v>69</v>
      </c>
      <c r="X109" s="615">
        <f>IFERROR(SUM(X104:X107),"0")</f>
        <v>0</v>
      </c>
      <c r="Y109" s="615">
        <f>IFERROR(SUM(Y104:Y107),"0")</f>
        <v>0</v>
      </c>
      <c r="Z109" s="38"/>
      <c r="AA109" s="616"/>
      <c r="AB109" s="616"/>
      <c r="AC109" s="616"/>
    </row>
    <row r="110" spans="1:68" ht="14.25" customHeight="1" x14ac:dyDescent="0.25">
      <c r="A110" s="622" t="s">
        <v>137</v>
      </c>
      <c r="B110" s="623"/>
      <c r="C110" s="623"/>
      <c r="D110" s="623"/>
      <c r="E110" s="623"/>
      <c r="F110" s="623"/>
      <c r="G110" s="623"/>
      <c r="H110" s="623"/>
      <c r="I110" s="623"/>
      <c r="J110" s="623"/>
      <c r="K110" s="623"/>
      <c r="L110" s="623"/>
      <c r="M110" s="623"/>
      <c r="N110" s="623"/>
      <c r="O110" s="623"/>
      <c r="P110" s="623"/>
      <c r="Q110" s="623"/>
      <c r="R110" s="623"/>
      <c r="S110" s="623"/>
      <c r="T110" s="623"/>
      <c r="U110" s="623"/>
      <c r="V110" s="623"/>
      <c r="W110" s="623"/>
      <c r="X110" s="623"/>
      <c r="Y110" s="623"/>
      <c r="Z110" s="623"/>
      <c r="AA110" s="609"/>
      <c r="AB110" s="609"/>
      <c r="AC110" s="609"/>
    </row>
    <row r="111" spans="1:68" ht="16.5" customHeight="1" x14ac:dyDescent="0.25">
      <c r="A111" s="54" t="s">
        <v>218</v>
      </c>
      <c r="B111" s="54" t="s">
        <v>219</v>
      </c>
      <c r="C111" s="32">
        <v>4301020345</v>
      </c>
      <c r="D111" s="617">
        <v>4680115881488</v>
      </c>
      <c r="E111" s="618"/>
      <c r="F111" s="612">
        <v>1.35</v>
      </c>
      <c r="G111" s="33">
        <v>8</v>
      </c>
      <c r="H111" s="612">
        <v>10.8</v>
      </c>
      <c r="I111" s="612">
        <v>11.234999999999999</v>
      </c>
      <c r="J111" s="33">
        <v>64</v>
      </c>
      <c r="K111" s="33" t="s">
        <v>99</v>
      </c>
      <c r="L111" s="33"/>
      <c r="M111" s="34" t="s">
        <v>100</v>
      </c>
      <c r="N111" s="34"/>
      <c r="O111" s="33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5"/>
      <c r="R111" s="625"/>
      <c r="S111" s="625"/>
      <c r="T111" s="626"/>
      <c r="U111" s="35"/>
      <c r="V111" s="35"/>
      <c r="W111" s="36" t="s">
        <v>69</v>
      </c>
      <c r="X111" s="613">
        <v>0</v>
      </c>
      <c r="Y111" s="614">
        <f>IFERROR(IF(X111="",0,CEILING((X111/$H111),1)*$H111),"")</f>
        <v>0</v>
      </c>
      <c r="Z111" s="37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2">
        <v>4301020346</v>
      </c>
      <c r="D112" s="617">
        <v>4680115882775</v>
      </c>
      <c r="E112" s="618"/>
      <c r="F112" s="612">
        <v>0.3</v>
      </c>
      <c r="G112" s="33">
        <v>8</v>
      </c>
      <c r="H112" s="612">
        <v>2.4</v>
      </c>
      <c r="I112" s="612">
        <v>2.5</v>
      </c>
      <c r="J112" s="33">
        <v>234</v>
      </c>
      <c r="K112" s="33" t="s">
        <v>151</v>
      </c>
      <c r="L112" s="33"/>
      <c r="M112" s="34" t="s">
        <v>100</v>
      </c>
      <c r="N112" s="34"/>
      <c r="O112" s="33">
        <v>55</v>
      </c>
      <c r="P112" s="8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5"/>
      <c r="R112" s="625"/>
      <c r="S112" s="625"/>
      <c r="T112" s="626"/>
      <c r="U112" s="35"/>
      <c r="V112" s="35"/>
      <c r="W112" s="36" t="s">
        <v>69</v>
      </c>
      <c r="X112" s="613">
        <v>0</v>
      </c>
      <c r="Y112" s="614">
        <f>IFERROR(IF(X112="",0,CEILING((X112/$H112),1)*$H112),"")</f>
        <v>0</v>
      </c>
      <c r="Z112" s="37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2">
        <v>4301020344</v>
      </c>
      <c r="D113" s="617">
        <v>4680115880658</v>
      </c>
      <c r="E113" s="618"/>
      <c r="F113" s="612">
        <v>0.4</v>
      </c>
      <c r="G113" s="33">
        <v>6</v>
      </c>
      <c r="H113" s="612">
        <v>2.4</v>
      </c>
      <c r="I113" s="612">
        <v>2.58</v>
      </c>
      <c r="J113" s="33">
        <v>182</v>
      </c>
      <c r="K113" s="33" t="s">
        <v>67</v>
      </c>
      <c r="L113" s="33"/>
      <c r="M113" s="34" t="s">
        <v>100</v>
      </c>
      <c r="N113" s="34"/>
      <c r="O113" s="33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5"/>
      <c r="R113" s="625"/>
      <c r="S113" s="625"/>
      <c r="T113" s="626"/>
      <c r="U113" s="35"/>
      <c r="V113" s="35"/>
      <c r="W113" s="36" t="s">
        <v>69</v>
      </c>
      <c r="X113" s="613">
        <v>0</v>
      </c>
      <c r="Y113" s="614">
        <f>IFERROR(IF(X113="",0,CEILING((X113/$H113),1)*$H113),"")</f>
        <v>0</v>
      </c>
      <c r="Z113" s="37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9"/>
      <c r="B114" s="623"/>
      <c r="C114" s="623"/>
      <c r="D114" s="623"/>
      <c r="E114" s="623"/>
      <c r="F114" s="623"/>
      <c r="G114" s="623"/>
      <c r="H114" s="623"/>
      <c r="I114" s="623"/>
      <c r="J114" s="623"/>
      <c r="K114" s="623"/>
      <c r="L114" s="623"/>
      <c r="M114" s="623"/>
      <c r="N114" s="623"/>
      <c r="O114" s="630"/>
      <c r="P114" s="619" t="s">
        <v>86</v>
      </c>
      <c r="Q114" s="620"/>
      <c r="R114" s="620"/>
      <c r="S114" s="620"/>
      <c r="T114" s="620"/>
      <c r="U114" s="620"/>
      <c r="V114" s="621"/>
      <c r="W114" s="38" t="s">
        <v>87</v>
      </c>
      <c r="X114" s="615">
        <f>IFERROR(X111/H111,"0")+IFERROR(X112/H112,"0")+IFERROR(X113/H113,"0")</f>
        <v>0</v>
      </c>
      <c r="Y114" s="615">
        <f>IFERROR(Y111/H111,"0")+IFERROR(Y112/H112,"0")+IFERROR(Y113/H113,"0")</f>
        <v>0</v>
      </c>
      <c r="Z114" s="615">
        <f>IFERROR(IF(Z111="",0,Z111),"0")+IFERROR(IF(Z112="",0,Z112),"0")+IFERROR(IF(Z113="",0,Z113),"0")</f>
        <v>0</v>
      </c>
      <c r="AA114" s="616"/>
      <c r="AB114" s="616"/>
      <c r="AC114" s="616"/>
    </row>
    <row r="115" spans="1:68" x14ac:dyDescent="0.2">
      <c r="A115" s="623"/>
      <c r="B115" s="623"/>
      <c r="C115" s="623"/>
      <c r="D115" s="623"/>
      <c r="E115" s="623"/>
      <c r="F115" s="623"/>
      <c r="G115" s="623"/>
      <c r="H115" s="623"/>
      <c r="I115" s="623"/>
      <c r="J115" s="623"/>
      <c r="K115" s="623"/>
      <c r="L115" s="623"/>
      <c r="M115" s="623"/>
      <c r="N115" s="623"/>
      <c r="O115" s="630"/>
      <c r="P115" s="619" t="s">
        <v>86</v>
      </c>
      <c r="Q115" s="620"/>
      <c r="R115" s="620"/>
      <c r="S115" s="620"/>
      <c r="T115" s="620"/>
      <c r="U115" s="620"/>
      <c r="V115" s="621"/>
      <c r="W115" s="38" t="s">
        <v>69</v>
      </c>
      <c r="X115" s="615">
        <f>IFERROR(SUM(X111:X113),"0")</f>
        <v>0</v>
      </c>
      <c r="Y115" s="615">
        <f>IFERROR(SUM(Y111:Y113),"0")</f>
        <v>0</v>
      </c>
      <c r="Z115" s="38"/>
      <c r="AA115" s="616"/>
      <c r="AB115" s="616"/>
      <c r="AC115" s="616"/>
    </row>
    <row r="116" spans="1:68" ht="14.25" customHeight="1" x14ac:dyDescent="0.25">
      <c r="A116" s="622" t="s">
        <v>64</v>
      </c>
      <c r="B116" s="623"/>
      <c r="C116" s="623"/>
      <c r="D116" s="623"/>
      <c r="E116" s="623"/>
      <c r="F116" s="623"/>
      <c r="G116" s="623"/>
      <c r="H116" s="623"/>
      <c r="I116" s="623"/>
      <c r="J116" s="623"/>
      <c r="K116" s="623"/>
      <c r="L116" s="623"/>
      <c r="M116" s="623"/>
      <c r="N116" s="623"/>
      <c r="O116" s="623"/>
      <c r="P116" s="623"/>
      <c r="Q116" s="623"/>
      <c r="R116" s="623"/>
      <c r="S116" s="623"/>
      <c r="T116" s="623"/>
      <c r="U116" s="623"/>
      <c r="V116" s="623"/>
      <c r="W116" s="623"/>
      <c r="X116" s="623"/>
      <c r="Y116" s="623"/>
      <c r="Z116" s="623"/>
      <c r="AA116" s="609"/>
      <c r="AB116" s="609"/>
      <c r="AC116" s="609"/>
    </row>
    <row r="117" spans="1:68" ht="27" customHeight="1" x14ac:dyDescent="0.25">
      <c r="A117" s="54" t="s">
        <v>225</v>
      </c>
      <c r="B117" s="54" t="s">
        <v>226</v>
      </c>
      <c r="C117" s="32">
        <v>4301051360</v>
      </c>
      <c r="D117" s="617">
        <v>4607091385168</v>
      </c>
      <c r="E117" s="618"/>
      <c r="F117" s="612">
        <v>1.35</v>
      </c>
      <c r="G117" s="33">
        <v>6</v>
      </c>
      <c r="H117" s="612">
        <v>8.1</v>
      </c>
      <c r="I117" s="612">
        <v>8.6129999999999995</v>
      </c>
      <c r="J117" s="33">
        <v>64</v>
      </c>
      <c r="K117" s="33" t="s">
        <v>99</v>
      </c>
      <c r="L117" s="33"/>
      <c r="M117" s="34" t="s">
        <v>106</v>
      </c>
      <c r="N117" s="34"/>
      <c r="O117" s="33">
        <v>45</v>
      </c>
      <c r="P117" s="7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5"/>
      <c r="R117" s="625"/>
      <c r="S117" s="625"/>
      <c r="T117" s="626"/>
      <c r="U117" s="35"/>
      <c r="V117" s="35"/>
      <c r="W117" s="36" t="s">
        <v>69</v>
      </c>
      <c r="X117" s="613">
        <v>0</v>
      </c>
      <c r="Y117" s="614">
        <f t="shared" ref="Y117:Y123" si="21">IFERROR(IF(X117="",0,CEILING((X117/$H117),1)*$H117),"")</f>
        <v>0</v>
      </c>
      <c r="Z117" s="37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225</v>
      </c>
      <c r="B118" s="54" t="s">
        <v>228</v>
      </c>
      <c r="C118" s="32">
        <v>4301051724</v>
      </c>
      <c r="D118" s="617">
        <v>4607091385168</v>
      </c>
      <c r="E118" s="618"/>
      <c r="F118" s="612">
        <v>1.35</v>
      </c>
      <c r="G118" s="33">
        <v>6</v>
      </c>
      <c r="H118" s="612">
        <v>8.1</v>
      </c>
      <c r="I118" s="612">
        <v>8.6129999999999995</v>
      </c>
      <c r="J118" s="33">
        <v>64</v>
      </c>
      <c r="K118" s="33" t="s">
        <v>99</v>
      </c>
      <c r="L118" s="33"/>
      <c r="M118" s="34" t="s">
        <v>132</v>
      </c>
      <c r="N118" s="34"/>
      <c r="O118" s="33">
        <v>45</v>
      </c>
      <c r="P118" s="74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5"/>
      <c r="R118" s="625"/>
      <c r="S118" s="625"/>
      <c r="T118" s="626"/>
      <c r="U118" s="35"/>
      <c r="V118" s="35"/>
      <c r="W118" s="36" t="s">
        <v>69</v>
      </c>
      <c r="X118" s="613">
        <v>0</v>
      </c>
      <c r="Y118" s="614">
        <f t="shared" si="21"/>
        <v>0</v>
      </c>
      <c r="Z118" s="37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2">
        <v>4301051625</v>
      </c>
      <c r="D119" s="617">
        <v>4607091385168</v>
      </c>
      <c r="E119" s="618"/>
      <c r="F119" s="612">
        <v>1.4</v>
      </c>
      <c r="G119" s="33">
        <v>6</v>
      </c>
      <c r="H119" s="612">
        <v>8.4</v>
      </c>
      <c r="I119" s="612">
        <v>8.9130000000000003</v>
      </c>
      <c r="J119" s="33">
        <v>64</v>
      </c>
      <c r="K119" s="33" t="s">
        <v>99</v>
      </c>
      <c r="L119" s="33"/>
      <c r="M119" s="34" t="s">
        <v>106</v>
      </c>
      <c r="N119" s="34"/>
      <c r="O119" s="33">
        <v>45</v>
      </c>
      <c r="P119" s="75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5"/>
      <c r="R119" s="625"/>
      <c r="S119" s="625"/>
      <c r="T119" s="626"/>
      <c r="U119" s="35"/>
      <c r="V119" s="35"/>
      <c r="W119" s="36" t="s">
        <v>69</v>
      </c>
      <c r="X119" s="613">
        <v>10</v>
      </c>
      <c r="Y119" s="614">
        <f t="shared" si="21"/>
        <v>16.8</v>
      </c>
      <c r="Z119" s="37">
        <f>IFERROR(IF(Y119=0,"",ROUNDUP(Y119/H119,0)*0.01898),"")</f>
        <v>3.7960000000000001E-2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10.610714285714284</v>
      </c>
      <c r="BN119" s="64">
        <f t="shared" si="23"/>
        <v>17.826000000000001</v>
      </c>
      <c r="BO119" s="64">
        <f t="shared" si="24"/>
        <v>1.8601190476190476E-2</v>
      </c>
      <c r="BP119" s="64">
        <f t="shared" si="25"/>
        <v>3.125E-2</v>
      </c>
    </row>
    <row r="120" spans="1:68" ht="27" customHeight="1" x14ac:dyDescent="0.25">
      <c r="A120" s="54" t="s">
        <v>231</v>
      </c>
      <c r="B120" s="54" t="s">
        <v>232</v>
      </c>
      <c r="C120" s="32">
        <v>4301051730</v>
      </c>
      <c r="D120" s="617">
        <v>4607091383256</v>
      </c>
      <c r="E120" s="618"/>
      <c r="F120" s="612">
        <v>0.33</v>
      </c>
      <c r="G120" s="33">
        <v>6</v>
      </c>
      <c r="H120" s="612">
        <v>1.98</v>
      </c>
      <c r="I120" s="612">
        <v>2.226</v>
      </c>
      <c r="J120" s="33">
        <v>182</v>
      </c>
      <c r="K120" s="33" t="s">
        <v>67</v>
      </c>
      <c r="L120" s="33"/>
      <c r="M120" s="34" t="s">
        <v>132</v>
      </c>
      <c r="N120" s="34"/>
      <c r="O120" s="33">
        <v>45</v>
      </c>
      <c r="P120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5"/>
      <c r="R120" s="625"/>
      <c r="S120" s="625"/>
      <c r="T120" s="626"/>
      <c r="U120" s="35"/>
      <c r="V120" s="35"/>
      <c r="W120" s="36" t="s">
        <v>69</v>
      </c>
      <c r="X120" s="613">
        <v>0</v>
      </c>
      <c r="Y120" s="614">
        <f t="shared" si="21"/>
        <v>0</v>
      </c>
      <c r="Z120" s="37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2">
        <v>4301051721</v>
      </c>
      <c r="D121" s="617">
        <v>4607091385748</v>
      </c>
      <c r="E121" s="618"/>
      <c r="F121" s="612">
        <v>0.45</v>
      </c>
      <c r="G121" s="33">
        <v>6</v>
      </c>
      <c r="H121" s="612">
        <v>2.7</v>
      </c>
      <c r="I121" s="612">
        <v>2.952</v>
      </c>
      <c r="J121" s="33">
        <v>182</v>
      </c>
      <c r="K121" s="33" t="s">
        <v>67</v>
      </c>
      <c r="L121" s="33"/>
      <c r="M121" s="34" t="s">
        <v>132</v>
      </c>
      <c r="N121" s="34"/>
      <c r="O121" s="33">
        <v>45</v>
      </c>
      <c r="P121" s="93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5"/>
      <c r="R121" s="625"/>
      <c r="S121" s="625"/>
      <c r="T121" s="626"/>
      <c r="U121" s="35"/>
      <c r="V121" s="35"/>
      <c r="W121" s="36" t="s">
        <v>69</v>
      </c>
      <c r="X121" s="613">
        <v>0</v>
      </c>
      <c r="Y121" s="614">
        <f t="shared" si="21"/>
        <v>0</v>
      </c>
      <c r="Z121" s="37" t="str">
        <f>IFERROR(IF(Y121=0,"",ROUNDUP(Y121/H121,0)*0.00651),"")</f>
        <v/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0</v>
      </c>
      <c r="BN121" s="64">
        <f t="shared" si="23"/>
        <v>0</v>
      </c>
      <c r="BO121" s="64">
        <f t="shared" si="24"/>
        <v>0</v>
      </c>
      <c r="BP121" s="64">
        <f t="shared" si="25"/>
        <v>0</v>
      </c>
    </row>
    <row r="122" spans="1:68" ht="16.5" customHeight="1" x14ac:dyDescent="0.25">
      <c r="A122" s="54" t="s">
        <v>235</v>
      </c>
      <c r="B122" s="54" t="s">
        <v>236</v>
      </c>
      <c r="C122" s="32">
        <v>4301051740</v>
      </c>
      <c r="D122" s="617">
        <v>4680115884533</v>
      </c>
      <c r="E122" s="618"/>
      <c r="F122" s="612">
        <v>0.3</v>
      </c>
      <c r="G122" s="33">
        <v>6</v>
      </c>
      <c r="H122" s="612">
        <v>1.8</v>
      </c>
      <c r="I122" s="612">
        <v>1.98</v>
      </c>
      <c r="J122" s="33">
        <v>182</v>
      </c>
      <c r="K122" s="33" t="s">
        <v>67</v>
      </c>
      <c r="L122" s="33"/>
      <c r="M122" s="34" t="s">
        <v>106</v>
      </c>
      <c r="N122" s="34"/>
      <c r="O122" s="33">
        <v>45</v>
      </c>
      <c r="P122" s="78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5"/>
      <c r="R122" s="625"/>
      <c r="S122" s="625"/>
      <c r="T122" s="626"/>
      <c r="U122" s="35"/>
      <c r="V122" s="35"/>
      <c r="W122" s="36" t="s">
        <v>69</v>
      </c>
      <c r="X122" s="613">
        <v>0</v>
      </c>
      <c r="Y122" s="614">
        <f t="shared" si="21"/>
        <v>0</v>
      </c>
      <c r="Z122" s="37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2">
        <v>4301051486</v>
      </c>
      <c r="D123" s="617">
        <v>4680115882645</v>
      </c>
      <c r="E123" s="618"/>
      <c r="F123" s="612">
        <v>0.3</v>
      </c>
      <c r="G123" s="33">
        <v>6</v>
      </c>
      <c r="H123" s="612">
        <v>1.8</v>
      </c>
      <c r="I123" s="612">
        <v>2.64</v>
      </c>
      <c r="J123" s="33">
        <v>182</v>
      </c>
      <c r="K123" s="33" t="s">
        <v>67</v>
      </c>
      <c r="L123" s="33"/>
      <c r="M123" s="34" t="s">
        <v>106</v>
      </c>
      <c r="N123" s="34"/>
      <c r="O123" s="33">
        <v>40</v>
      </c>
      <c r="P123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5"/>
      <c r="R123" s="625"/>
      <c r="S123" s="625"/>
      <c r="T123" s="626"/>
      <c r="U123" s="35"/>
      <c r="V123" s="35"/>
      <c r="W123" s="36" t="s">
        <v>69</v>
      </c>
      <c r="X123" s="613">
        <v>0</v>
      </c>
      <c r="Y123" s="614">
        <f t="shared" si="21"/>
        <v>0</v>
      </c>
      <c r="Z123" s="37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9"/>
      <c r="B124" s="623"/>
      <c r="C124" s="623"/>
      <c r="D124" s="623"/>
      <c r="E124" s="623"/>
      <c r="F124" s="623"/>
      <c r="G124" s="623"/>
      <c r="H124" s="623"/>
      <c r="I124" s="623"/>
      <c r="J124" s="623"/>
      <c r="K124" s="623"/>
      <c r="L124" s="623"/>
      <c r="M124" s="623"/>
      <c r="N124" s="623"/>
      <c r="O124" s="630"/>
      <c r="P124" s="619" t="s">
        <v>86</v>
      </c>
      <c r="Q124" s="620"/>
      <c r="R124" s="620"/>
      <c r="S124" s="620"/>
      <c r="T124" s="620"/>
      <c r="U124" s="620"/>
      <c r="V124" s="621"/>
      <c r="W124" s="38" t="s">
        <v>87</v>
      </c>
      <c r="X124" s="615">
        <f>IFERROR(X117/H117,"0")+IFERROR(X118/H118,"0")+IFERROR(X119/H119,"0")+IFERROR(X120/H120,"0")+IFERROR(X121/H121,"0")+IFERROR(X122/H122,"0")+IFERROR(X123/H123,"0")</f>
        <v>1.1904761904761905</v>
      </c>
      <c r="Y124" s="615">
        <f>IFERROR(Y117/H117,"0")+IFERROR(Y118/H118,"0")+IFERROR(Y119/H119,"0")+IFERROR(Y120/H120,"0")+IFERROR(Y121/H121,"0")+IFERROR(Y122/H122,"0")+IFERROR(Y123/H123,"0")</f>
        <v>2</v>
      </c>
      <c r="Z124" s="615">
        <f>IFERROR(IF(Z117="",0,Z117),"0")+IFERROR(IF(Z118="",0,Z118),"0")+IFERROR(IF(Z119="",0,Z119),"0")+IFERROR(IF(Z120="",0,Z120),"0")+IFERROR(IF(Z121="",0,Z121),"0")+IFERROR(IF(Z122="",0,Z122),"0")+IFERROR(IF(Z123="",0,Z123),"0")</f>
        <v>3.7960000000000001E-2</v>
      </c>
      <c r="AA124" s="616"/>
      <c r="AB124" s="616"/>
      <c r="AC124" s="616"/>
    </row>
    <row r="125" spans="1:68" x14ac:dyDescent="0.2">
      <c r="A125" s="623"/>
      <c r="B125" s="623"/>
      <c r="C125" s="623"/>
      <c r="D125" s="623"/>
      <c r="E125" s="623"/>
      <c r="F125" s="623"/>
      <c r="G125" s="623"/>
      <c r="H125" s="623"/>
      <c r="I125" s="623"/>
      <c r="J125" s="623"/>
      <c r="K125" s="623"/>
      <c r="L125" s="623"/>
      <c r="M125" s="623"/>
      <c r="N125" s="623"/>
      <c r="O125" s="630"/>
      <c r="P125" s="619" t="s">
        <v>86</v>
      </c>
      <c r="Q125" s="620"/>
      <c r="R125" s="620"/>
      <c r="S125" s="620"/>
      <c r="T125" s="620"/>
      <c r="U125" s="620"/>
      <c r="V125" s="621"/>
      <c r="W125" s="38" t="s">
        <v>69</v>
      </c>
      <c r="X125" s="615">
        <f>IFERROR(SUM(X117:X123),"0")</f>
        <v>10</v>
      </c>
      <c r="Y125" s="615">
        <f>IFERROR(SUM(Y117:Y123),"0")</f>
        <v>16.8</v>
      </c>
      <c r="Z125" s="38"/>
      <c r="AA125" s="616"/>
      <c r="AB125" s="616"/>
      <c r="AC125" s="616"/>
    </row>
    <row r="126" spans="1:68" ht="14.25" customHeight="1" x14ac:dyDescent="0.25">
      <c r="A126" s="622" t="s">
        <v>174</v>
      </c>
      <c r="B126" s="623"/>
      <c r="C126" s="623"/>
      <c r="D126" s="623"/>
      <c r="E126" s="623"/>
      <c r="F126" s="623"/>
      <c r="G126" s="623"/>
      <c r="H126" s="623"/>
      <c r="I126" s="623"/>
      <c r="J126" s="623"/>
      <c r="K126" s="623"/>
      <c r="L126" s="623"/>
      <c r="M126" s="623"/>
      <c r="N126" s="623"/>
      <c r="O126" s="623"/>
      <c r="P126" s="623"/>
      <c r="Q126" s="623"/>
      <c r="R126" s="623"/>
      <c r="S126" s="623"/>
      <c r="T126" s="623"/>
      <c r="U126" s="623"/>
      <c r="V126" s="623"/>
      <c r="W126" s="623"/>
      <c r="X126" s="623"/>
      <c r="Y126" s="623"/>
      <c r="Z126" s="623"/>
      <c r="AA126" s="609"/>
      <c r="AB126" s="609"/>
      <c r="AC126" s="609"/>
    </row>
    <row r="127" spans="1:68" ht="27" customHeight="1" x14ac:dyDescent="0.25">
      <c r="A127" s="54" t="s">
        <v>241</v>
      </c>
      <c r="B127" s="54" t="s">
        <v>242</v>
      </c>
      <c r="C127" s="32">
        <v>4301060357</v>
      </c>
      <c r="D127" s="617">
        <v>4680115882652</v>
      </c>
      <c r="E127" s="618"/>
      <c r="F127" s="612">
        <v>0.33</v>
      </c>
      <c r="G127" s="33">
        <v>6</v>
      </c>
      <c r="H127" s="612">
        <v>1.98</v>
      </c>
      <c r="I127" s="612">
        <v>2.82</v>
      </c>
      <c r="J127" s="33">
        <v>182</v>
      </c>
      <c r="K127" s="33" t="s">
        <v>67</v>
      </c>
      <c r="L127" s="33"/>
      <c r="M127" s="34" t="s">
        <v>106</v>
      </c>
      <c r="N127" s="34"/>
      <c r="O127" s="33">
        <v>40</v>
      </c>
      <c r="P127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5"/>
      <c r="R127" s="625"/>
      <c r="S127" s="625"/>
      <c r="T127" s="626"/>
      <c r="U127" s="35"/>
      <c r="V127" s="35"/>
      <c r="W127" s="36" t="s">
        <v>69</v>
      </c>
      <c r="X127" s="613">
        <v>0</v>
      </c>
      <c r="Y127" s="614">
        <f>IFERROR(IF(X127="",0,CEILING((X127/$H127),1)*$H127),"")</f>
        <v>0</v>
      </c>
      <c r="Z127" s="37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2">
        <v>4301060317</v>
      </c>
      <c r="D128" s="617">
        <v>4680115880238</v>
      </c>
      <c r="E128" s="618"/>
      <c r="F128" s="612">
        <v>0.33</v>
      </c>
      <c r="G128" s="33">
        <v>6</v>
      </c>
      <c r="H128" s="612">
        <v>1.98</v>
      </c>
      <c r="I128" s="612">
        <v>2.238</v>
      </c>
      <c r="J128" s="33">
        <v>182</v>
      </c>
      <c r="K128" s="33" t="s">
        <v>67</v>
      </c>
      <c r="L128" s="33"/>
      <c r="M128" s="34" t="s">
        <v>106</v>
      </c>
      <c r="N128" s="34"/>
      <c r="O128" s="33">
        <v>40</v>
      </c>
      <c r="P128" s="92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5"/>
      <c r="R128" s="625"/>
      <c r="S128" s="625"/>
      <c r="T128" s="626"/>
      <c r="U128" s="35"/>
      <c r="V128" s="35"/>
      <c r="W128" s="36" t="s">
        <v>69</v>
      </c>
      <c r="X128" s="613">
        <v>0</v>
      </c>
      <c r="Y128" s="614">
        <f>IFERROR(IF(X128="",0,CEILING((X128/$H128),1)*$H128),"")</f>
        <v>0</v>
      </c>
      <c r="Z128" s="37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9"/>
      <c r="B129" s="623"/>
      <c r="C129" s="623"/>
      <c r="D129" s="623"/>
      <c r="E129" s="623"/>
      <c r="F129" s="623"/>
      <c r="G129" s="623"/>
      <c r="H129" s="623"/>
      <c r="I129" s="623"/>
      <c r="J129" s="623"/>
      <c r="K129" s="623"/>
      <c r="L129" s="623"/>
      <c r="M129" s="623"/>
      <c r="N129" s="623"/>
      <c r="O129" s="630"/>
      <c r="P129" s="619" t="s">
        <v>86</v>
      </c>
      <c r="Q129" s="620"/>
      <c r="R129" s="620"/>
      <c r="S129" s="620"/>
      <c r="T129" s="620"/>
      <c r="U129" s="620"/>
      <c r="V129" s="621"/>
      <c r="W129" s="38" t="s">
        <v>87</v>
      </c>
      <c r="X129" s="615">
        <f>IFERROR(X127/H127,"0")+IFERROR(X128/H128,"0")</f>
        <v>0</v>
      </c>
      <c r="Y129" s="615">
        <f>IFERROR(Y127/H127,"0")+IFERROR(Y128/H128,"0")</f>
        <v>0</v>
      </c>
      <c r="Z129" s="615">
        <f>IFERROR(IF(Z127="",0,Z127),"0")+IFERROR(IF(Z128="",0,Z128),"0")</f>
        <v>0</v>
      </c>
      <c r="AA129" s="616"/>
      <c r="AB129" s="616"/>
      <c r="AC129" s="616"/>
    </row>
    <row r="130" spans="1:68" x14ac:dyDescent="0.2">
      <c r="A130" s="623"/>
      <c r="B130" s="623"/>
      <c r="C130" s="623"/>
      <c r="D130" s="623"/>
      <c r="E130" s="623"/>
      <c r="F130" s="623"/>
      <c r="G130" s="623"/>
      <c r="H130" s="623"/>
      <c r="I130" s="623"/>
      <c r="J130" s="623"/>
      <c r="K130" s="623"/>
      <c r="L130" s="623"/>
      <c r="M130" s="623"/>
      <c r="N130" s="623"/>
      <c r="O130" s="630"/>
      <c r="P130" s="619" t="s">
        <v>86</v>
      </c>
      <c r="Q130" s="620"/>
      <c r="R130" s="620"/>
      <c r="S130" s="620"/>
      <c r="T130" s="620"/>
      <c r="U130" s="620"/>
      <c r="V130" s="621"/>
      <c r="W130" s="38" t="s">
        <v>69</v>
      </c>
      <c r="X130" s="615">
        <f>IFERROR(SUM(X127:X128),"0")</f>
        <v>0</v>
      </c>
      <c r="Y130" s="615">
        <f>IFERROR(SUM(Y127:Y128),"0")</f>
        <v>0</v>
      </c>
      <c r="Z130" s="38"/>
      <c r="AA130" s="616"/>
      <c r="AB130" s="616"/>
      <c r="AC130" s="616"/>
    </row>
    <row r="131" spans="1:68" ht="16.5" customHeight="1" x14ac:dyDescent="0.25">
      <c r="A131" s="673" t="s">
        <v>247</v>
      </c>
      <c r="B131" s="623"/>
      <c r="C131" s="623"/>
      <c r="D131" s="623"/>
      <c r="E131" s="623"/>
      <c r="F131" s="623"/>
      <c r="G131" s="623"/>
      <c r="H131" s="623"/>
      <c r="I131" s="623"/>
      <c r="J131" s="623"/>
      <c r="K131" s="623"/>
      <c r="L131" s="623"/>
      <c r="M131" s="623"/>
      <c r="N131" s="623"/>
      <c r="O131" s="623"/>
      <c r="P131" s="623"/>
      <c r="Q131" s="623"/>
      <c r="R131" s="623"/>
      <c r="S131" s="623"/>
      <c r="T131" s="623"/>
      <c r="U131" s="623"/>
      <c r="V131" s="623"/>
      <c r="W131" s="623"/>
      <c r="X131" s="623"/>
      <c r="Y131" s="623"/>
      <c r="Z131" s="623"/>
      <c r="AA131" s="608"/>
      <c r="AB131" s="608"/>
      <c r="AC131" s="608"/>
    </row>
    <row r="132" spans="1:68" ht="14.25" customHeight="1" x14ac:dyDescent="0.25">
      <c r="A132" s="622" t="s">
        <v>96</v>
      </c>
      <c r="B132" s="623"/>
      <c r="C132" s="623"/>
      <c r="D132" s="623"/>
      <c r="E132" s="623"/>
      <c r="F132" s="623"/>
      <c r="G132" s="623"/>
      <c r="H132" s="623"/>
      <c r="I132" s="623"/>
      <c r="J132" s="623"/>
      <c r="K132" s="623"/>
      <c r="L132" s="623"/>
      <c r="M132" s="623"/>
      <c r="N132" s="623"/>
      <c r="O132" s="623"/>
      <c r="P132" s="623"/>
      <c r="Q132" s="623"/>
      <c r="R132" s="623"/>
      <c r="S132" s="623"/>
      <c r="T132" s="623"/>
      <c r="U132" s="623"/>
      <c r="V132" s="623"/>
      <c r="W132" s="623"/>
      <c r="X132" s="623"/>
      <c r="Y132" s="623"/>
      <c r="Z132" s="623"/>
      <c r="AA132" s="609"/>
      <c r="AB132" s="609"/>
      <c r="AC132" s="609"/>
    </row>
    <row r="133" spans="1:68" ht="27" customHeight="1" x14ac:dyDescent="0.25">
      <c r="A133" s="54" t="s">
        <v>248</v>
      </c>
      <c r="B133" s="54" t="s">
        <v>249</v>
      </c>
      <c r="C133" s="32">
        <v>4301011564</v>
      </c>
      <c r="D133" s="617">
        <v>4680115882577</v>
      </c>
      <c r="E133" s="618"/>
      <c r="F133" s="612">
        <v>0.4</v>
      </c>
      <c r="G133" s="33">
        <v>8</v>
      </c>
      <c r="H133" s="612">
        <v>3.2</v>
      </c>
      <c r="I133" s="612">
        <v>3.38</v>
      </c>
      <c r="J133" s="33">
        <v>182</v>
      </c>
      <c r="K133" s="33" t="s">
        <v>67</v>
      </c>
      <c r="L133" s="33"/>
      <c r="M133" s="34" t="s">
        <v>91</v>
      </c>
      <c r="N133" s="34"/>
      <c r="O133" s="33">
        <v>90</v>
      </c>
      <c r="P133" s="9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5"/>
      <c r="R133" s="625"/>
      <c r="S133" s="625"/>
      <c r="T133" s="626"/>
      <c r="U133" s="35"/>
      <c r="V133" s="35"/>
      <c r="W133" s="36" t="s">
        <v>69</v>
      </c>
      <c r="X133" s="613">
        <v>0</v>
      </c>
      <c r="Y133" s="614">
        <f>IFERROR(IF(X133="",0,CEILING((X133/$H133),1)*$H133),"")</f>
        <v>0</v>
      </c>
      <c r="Z133" s="37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2">
        <v>4301011562</v>
      </c>
      <c r="D134" s="617">
        <v>4680115882577</v>
      </c>
      <c r="E134" s="618"/>
      <c r="F134" s="612">
        <v>0.4</v>
      </c>
      <c r="G134" s="33">
        <v>8</v>
      </c>
      <c r="H134" s="612">
        <v>3.2</v>
      </c>
      <c r="I134" s="612">
        <v>3.38</v>
      </c>
      <c r="J134" s="33">
        <v>182</v>
      </c>
      <c r="K134" s="33" t="s">
        <v>67</v>
      </c>
      <c r="L134" s="33"/>
      <c r="M134" s="34" t="s">
        <v>91</v>
      </c>
      <c r="N134" s="34"/>
      <c r="O134" s="33">
        <v>90</v>
      </c>
      <c r="P134" s="9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5"/>
      <c r="R134" s="625"/>
      <c r="S134" s="625"/>
      <c r="T134" s="626"/>
      <c r="U134" s="35"/>
      <c r="V134" s="35"/>
      <c r="W134" s="36" t="s">
        <v>69</v>
      </c>
      <c r="X134" s="613">
        <v>0</v>
      </c>
      <c r="Y134" s="614">
        <f>IFERROR(IF(X134="",0,CEILING((X134/$H134),1)*$H134),"")</f>
        <v>0</v>
      </c>
      <c r="Z134" s="37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629"/>
      <c r="B135" s="623"/>
      <c r="C135" s="623"/>
      <c r="D135" s="623"/>
      <c r="E135" s="623"/>
      <c r="F135" s="623"/>
      <c r="G135" s="623"/>
      <c r="H135" s="623"/>
      <c r="I135" s="623"/>
      <c r="J135" s="623"/>
      <c r="K135" s="623"/>
      <c r="L135" s="623"/>
      <c r="M135" s="623"/>
      <c r="N135" s="623"/>
      <c r="O135" s="630"/>
      <c r="P135" s="619" t="s">
        <v>86</v>
      </c>
      <c r="Q135" s="620"/>
      <c r="R135" s="620"/>
      <c r="S135" s="620"/>
      <c r="T135" s="620"/>
      <c r="U135" s="620"/>
      <c r="V135" s="621"/>
      <c r="W135" s="38" t="s">
        <v>87</v>
      </c>
      <c r="X135" s="615">
        <f>IFERROR(X133/H133,"0")+IFERROR(X134/H134,"0")</f>
        <v>0</v>
      </c>
      <c r="Y135" s="615">
        <f>IFERROR(Y133/H133,"0")+IFERROR(Y134/H134,"0")</f>
        <v>0</v>
      </c>
      <c r="Z135" s="615">
        <f>IFERROR(IF(Z133="",0,Z133),"0")+IFERROR(IF(Z134="",0,Z134),"0")</f>
        <v>0</v>
      </c>
      <c r="AA135" s="616"/>
      <c r="AB135" s="616"/>
      <c r="AC135" s="616"/>
    </row>
    <row r="136" spans="1:68" x14ac:dyDescent="0.2">
      <c r="A136" s="623"/>
      <c r="B136" s="623"/>
      <c r="C136" s="623"/>
      <c r="D136" s="623"/>
      <c r="E136" s="623"/>
      <c r="F136" s="623"/>
      <c r="G136" s="623"/>
      <c r="H136" s="623"/>
      <c r="I136" s="623"/>
      <c r="J136" s="623"/>
      <c r="K136" s="623"/>
      <c r="L136" s="623"/>
      <c r="M136" s="623"/>
      <c r="N136" s="623"/>
      <c r="O136" s="630"/>
      <c r="P136" s="619" t="s">
        <v>86</v>
      </c>
      <c r="Q136" s="620"/>
      <c r="R136" s="620"/>
      <c r="S136" s="620"/>
      <c r="T136" s="620"/>
      <c r="U136" s="620"/>
      <c r="V136" s="621"/>
      <c r="W136" s="38" t="s">
        <v>69</v>
      </c>
      <c r="X136" s="615">
        <f>IFERROR(SUM(X133:X134),"0")</f>
        <v>0</v>
      </c>
      <c r="Y136" s="615">
        <f>IFERROR(SUM(Y133:Y134),"0")</f>
        <v>0</v>
      </c>
      <c r="Z136" s="38"/>
      <c r="AA136" s="616"/>
      <c r="AB136" s="616"/>
      <c r="AC136" s="616"/>
    </row>
    <row r="137" spans="1:68" ht="14.25" customHeight="1" x14ac:dyDescent="0.25">
      <c r="A137" s="622" t="s">
        <v>148</v>
      </c>
      <c r="B137" s="623"/>
      <c r="C137" s="623"/>
      <c r="D137" s="623"/>
      <c r="E137" s="623"/>
      <c r="F137" s="623"/>
      <c r="G137" s="623"/>
      <c r="H137" s="623"/>
      <c r="I137" s="623"/>
      <c r="J137" s="623"/>
      <c r="K137" s="623"/>
      <c r="L137" s="623"/>
      <c r="M137" s="623"/>
      <c r="N137" s="623"/>
      <c r="O137" s="623"/>
      <c r="P137" s="623"/>
      <c r="Q137" s="623"/>
      <c r="R137" s="623"/>
      <c r="S137" s="623"/>
      <c r="T137" s="623"/>
      <c r="U137" s="623"/>
      <c r="V137" s="623"/>
      <c r="W137" s="623"/>
      <c r="X137" s="623"/>
      <c r="Y137" s="623"/>
      <c r="Z137" s="623"/>
      <c r="AA137" s="609"/>
      <c r="AB137" s="609"/>
      <c r="AC137" s="609"/>
    </row>
    <row r="138" spans="1:68" ht="27" customHeight="1" x14ac:dyDescent="0.25">
      <c r="A138" s="54" t="s">
        <v>252</v>
      </c>
      <c r="B138" s="54" t="s">
        <v>253</v>
      </c>
      <c r="C138" s="32">
        <v>4301031235</v>
      </c>
      <c r="D138" s="617">
        <v>4680115883444</v>
      </c>
      <c r="E138" s="618"/>
      <c r="F138" s="612">
        <v>0.35</v>
      </c>
      <c r="G138" s="33">
        <v>8</v>
      </c>
      <c r="H138" s="612">
        <v>2.8</v>
      </c>
      <c r="I138" s="612">
        <v>3.0680000000000001</v>
      </c>
      <c r="J138" s="33">
        <v>182</v>
      </c>
      <c r="K138" s="33" t="s">
        <v>67</v>
      </c>
      <c r="L138" s="33"/>
      <c r="M138" s="34" t="s">
        <v>91</v>
      </c>
      <c r="N138" s="34"/>
      <c r="O138" s="33">
        <v>90</v>
      </c>
      <c r="P138" s="7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5"/>
      <c r="R138" s="625"/>
      <c r="S138" s="625"/>
      <c r="T138" s="626"/>
      <c r="U138" s="35"/>
      <c r="V138" s="35"/>
      <c r="W138" s="36" t="s">
        <v>69</v>
      </c>
      <c r="X138" s="613">
        <v>0</v>
      </c>
      <c r="Y138" s="614">
        <f>IFERROR(IF(X138="",0,CEILING((X138/$H138),1)*$H138),"")</f>
        <v>0</v>
      </c>
      <c r="Z138" s="37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2">
        <v>4301031234</v>
      </c>
      <c r="D139" s="617">
        <v>4680115883444</v>
      </c>
      <c r="E139" s="618"/>
      <c r="F139" s="612">
        <v>0.35</v>
      </c>
      <c r="G139" s="33">
        <v>8</v>
      </c>
      <c r="H139" s="612">
        <v>2.8</v>
      </c>
      <c r="I139" s="612">
        <v>3.0680000000000001</v>
      </c>
      <c r="J139" s="33">
        <v>182</v>
      </c>
      <c r="K139" s="33" t="s">
        <v>67</v>
      </c>
      <c r="L139" s="33"/>
      <c r="M139" s="34" t="s">
        <v>91</v>
      </c>
      <c r="N139" s="34"/>
      <c r="O139" s="33">
        <v>90</v>
      </c>
      <c r="P139" s="90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5"/>
      <c r="R139" s="625"/>
      <c r="S139" s="625"/>
      <c r="T139" s="626"/>
      <c r="U139" s="35"/>
      <c r="V139" s="35"/>
      <c r="W139" s="36" t="s">
        <v>69</v>
      </c>
      <c r="X139" s="613">
        <v>0</v>
      </c>
      <c r="Y139" s="614">
        <f>IFERROR(IF(X139="",0,CEILING((X139/$H139),1)*$H139),"")</f>
        <v>0</v>
      </c>
      <c r="Z139" s="37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9"/>
      <c r="B140" s="623"/>
      <c r="C140" s="623"/>
      <c r="D140" s="623"/>
      <c r="E140" s="623"/>
      <c r="F140" s="623"/>
      <c r="G140" s="623"/>
      <c r="H140" s="623"/>
      <c r="I140" s="623"/>
      <c r="J140" s="623"/>
      <c r="K140" s="623"/>
      <c r="L140" s="623"/>
      <c r="M140" s="623"/>
      <c r="N140" s="623"/>
      <c r="O140" s="630"/>
      <c r="P140" s="619" t="s">
        <v>86</v>
      </c>
      <c r="Q140" s="620"/>
      <c r="R140" s="620"/>
      <c r="S140" s="620"/>
      <c r="T140" s="620"/>
      <c r="U140" s="620"/>
      <c r="V140" s="621"/>
      <c r="W140" s="38" t="s">
        <v>87</v>
      </c>
      <c r="X140" s="615">
        <f>IFERROR(X138/H138,"0")+IFERROR(X139/H139,"0")</f>
        <v>0</v>
      </c>
      <c r="Y140" s="615">
        <f>IFERROR(Y138/H138,"0")+IFERROR(Y139/H139,"0")</f>
        <v>0</v>
      </c>
      <c r="Z140" s="615">
        <f>IFERROR(IF(Z138="",0,Z138),"0")+IFERROR(IF(Z139="",0,Z139),"0")</f>
        <v>0</v>
      </c>
      <c r="AA140" s="616"/>
      <c r="AB140" s="616"/>
      <c r="AC140" s="616"/>
    </row>
    <row r="141" spans="1:68" x14ac:dyDescent="0.2">
      <c r="A141" s="623"/>
      <c r="B141" s="623"/>
      <c r="C141" s="623"/>
      <c r="D141" s="623"/>
      <c r="E141" s="623"/>
      <c r="F141" s="623"/>
      <c r="G141" s="623"/>
      <c r="H141" s="623"/>
      <c r="I141" s="623"/>
      <c r="J141" s="623"/>
      <c r="K141" s="623"/>
      <c r="L141" s="623"/>
      <c r="M141" s="623"/>
      <c r="N141" s="623"/>
      <c r="O141" s="630"/>
      <c r="P141" s="619" t="s">
        <v>86</v>
      </c>
      <c r="Q141" s="620"/>
      <c r="R141" s="620"/>
      <c r="S141" s="620"/>
      <c r="T141" s="620"/>
      <c r="U141" s="620"/>
      <c r="V141" s="621"/>
      <c r="W141" s="38" t="s">
        <v>69</v>
      </c>
      <c r="X141" s="615">
        <f>IFERROR(SUM(X138:X139),"0")</f>
        <v>0</v>
      </c>
      <c r="Y141" s="615">
        <f>IFERROR(SUM(Y138:Y139),"0")</f>
        <v>0</v>
      </c>
      <c r="Z141" s="38"/>
      <c r="AA141" s="616"/>
      <c r="AB141" s="616"/>
      <c r="AC141" s="616"/>
    </row>
    <row r="142" spans="1:68" ht="14.25" customHeight="1" x14ac:dyDescent="0.25">
      <c r="A142" s="622" t="s">
        <v>64</v>
      </c>
      <c r="B142" s="623"/>
      <c r="C142" s="623"/>
      <c r="D142" s="623"/>
      <c r="E142" s="623"/>
      <c r="F142" s="623"/>
      <c r="G142" s="623"/>
      <c r="H142" s="623"/>
      <c r="I142" s="623"/>
      <c r="J142" s="623"/>
      <c r="K142" s="623"/>
      <c r="L142" s="623"/>
      <c r="M142" s="623"/>
      <c r="N142" s="623"/>
      <c r="O142" s="623"/>
      <c r="P142" s="623"/>
      <c r="Q142" s="623"/>
      <c r="R142" s="623"/>
      <c r="S142" s="623"/>
      <c r="T142" s="623"/>
      <c r="U142" s="623"/>
      <c r="V142" s="623"/>
      <c r="W142" s="623"/>
      <c r="X142" s="623"/>
      <c r="Y142" s="623"/>
      <c r="Z142" s="623"/>
      <c r="AA142" s="609"/>
      <c r="AB142" s="609"/>
      <c r="AC142" s="609"/>
    </row>
    <row r="143" spans="1:68" ht="16.5" customHeight="1" x14ac:dyDescent="0.25">
      <c r="A143" s="54" t="s">
        <v>256</v>
      </c>
      <c r="B143" s="54" t="s">
        <v>257</v>
      </c>
      <c r="C143" s="32">
        <v>4301051477</v>
      </c>
      <c r="D143" s="617">
        <v>4680115882584</v>
      </c>
      <c r="E143" s="618"/>
      <c r="F143" s="612">
        <v>0.33</v>
      </c>
      <c r="G143" s="33">
        <v>8</v>
      </c>
      <c r="H143" s="612">
        <v>2.64</v>
      </c>
      <c r="I143" s="612">
        <v>2.9079999999999999</v>
      </c>
      <c r="J143" s="33">
        <v>182</v>
      </c>
      <c r="K143" s="33" t="s">
        <v>67</v>
      </c>
      <c r="L143" s="33"/>
      <c r="M143" s="34" t="s">
        <v>91</v>
      </c>
      <c r="N143" s="34"/>
      <c r="O143" s="33">
        <v>60</v>
      </c>
      <c r="P143" s="83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5"/>
      <c r="R143" s="625"/>
      <c r="S143" s="625"/>
      <c r="T143" s="626"/>
      <c r="U143" s="35"/>
      <c r="V143" s="35"/>
      <c r="W143" s="36" t="s">
        <v>69</v>
      </c>
      <c r="X143" s="613">
        <v>0</v>
      </c>
      <c r="Y143" s="614">
        <f>IFERROR(IF(X143="",0,CEILING((X143/$H143),1)*$H143),"")</f>
        <v>0</v>
      </c>
      <c r="Z143" s="37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2">
        <v>4301051476</v>
      </c>
      <c r="D144" s="617">
        <v>4680115882584</v>
      </c>
      <c r="E144" s="618"/>
      <c r="F144" s="612">
        <v>0.33</v>
      </c>
      <c r="G144" s="33">
        <v>8</v>
      </c>
      <c r="H144" s="612">
        <v>2.64</v>
      </c>
      <c r="I144" s="612">
        <v>2.9079999999999999</v>
      </c>
      <c r="J144" s="33">
        <v>182</v>
      </c>
      <c r="K144" s="33" t="s">
        <v>67</v>
      </c>
      <c r="L144" s="33"/>
      <c r="M144" s="34" t="s">
        <v>91</v>
      </c>
      <c r="N144" s="34"/>
      <c r="O144" s="33">
        <v>60</v>
      </c>
      <c r="P144" s="6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5"/>
      <c r="R144" s="625"/>
      <c r="S144" s="625"/>
      <c r="T144" s="626"/>
      <c r="U144" s="35"/>
      <c r="V144" s="35"/>
      <c r="W144" s="36" t="s">
        <v>69</v>
      </c>
      <c r="X144" s="613">
        <v>0</v>
      </c>
      <c r="Y144" s="614">
        <f>IFERROR(IF(X144="",0,CEILING((X144/$H144),1)*$H144),"")</f>
        <v>0</v>
      </c>
      <c r="Z144" s="37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9"/>
      <c r="B145" s="623"/>
      <c r="C145" s="623"/>
      <c r="D145" s="623"/>
      <c r="E145" s="623"/>
      <c r="F145" s="623"/>
      <c r="G145" s="623"/>
      <c r="H145" s="623"/>
      <c r="I145" s="623"/>
      <c r="J145" s="623"/>
      <c r="K145" s="623"/>
      <c r="L145" s="623"/>
      <c r="M145" s="623"/>
      <c r="N145" s="623"/>
      <c r="O145" s="630"/>
      <c r="P145" s="619" t="s">
        <v>86</v>
      </c>
      <c r="Q145" s="620"/>
      <c r="R145" s="620"/>
      <c r="S145" s="620"/>
      <c r="T145" s="620"/>
      <c r="U145" s="620"/>
      <c r="V145" s="621"/>
      <c r="W145" s="38" t="s">
        <v>87</v>
      </c>
      <c r="X145" s="615">
        <f>IFERROR(X143/H143,"0")+IFERROR(X144/H144,"0")</f>
        <v>0</v>
      </c>
      <c r="Y145" s="615">
        <f>IFERROR(Y143/H143,"0")+IFERROR(Y144/H144,"0")</f>
        <v>0</v>
      </c>
      <c r="Z145" s="615">
        <f>IFERROR(IF(Z143="",0,Z143),"0")+IFERROR(IF(Z144="",0,Z144),"0")</f>
        <v>0</v>
      </c>
      <c r="AA145" s="616"/>
      <c r="AB145" s="616"/>
      <c r="AC145" s="616"/>
    </row>
    <row r="146" spans="1:68" x14ac:dyDescent="0.2">
      <c r="A146" s="623"/>
      <c r="B146" s="623"/>
      <c r="C146" s="623"/>
      <c r="D146" s="623"/>
      <c r="E146" s="623"/>
      <c r="F146" s="623"/>
      <c r="G146" s="623"/>
      <c r="H146" s="623"/>
      <c r="I146" s="623"/>
      <c r="J146" s="623"/>
      <c r="K146" s="623"/>
      <c r="L146" s="623"/>
      <c r="M146" s="623"/>
      <c r="N146" s="623"/>
      <c r="O146" s="630"/>
      <c r="P146" s="619" t="s">
        <v>86</v>
      </c>
      <c r="Q146" s="620"/>
      <c r="R146" s="620"/>
      <c r="S146" s="620"/>
      <c r="T146" s="620"/>
      <c r="U146" s="620"/>
      <c r="V146" s="621"/>
      <c r="W146" s="38" t="s">
        <v>69</v>
      </c>
      <c r="X146" s="615">
        <f>IFERROR(SUM(X143:X144),"0")</f>
        <v>0</v>
      </c>
      <c r="Y146" s="615">
        <f>IFERROR(SUM(Y143:Y144),"0")</f>
        <v>0</v>
      </c>
      <c r="Z146" s="38"/>
      <c r="AA146" s="616"/>
      <c r="AB146" s="616"/>
      <c r="AC146" s="616"/>
    </row>
    <row r="147" spans="1:68" ht="16.5" customHeight="1" x14ac:dyDescent="0.25">
      <c r="A147" s="673" t="s">
        <v>94</v>
      </c>
      <c r="B147" s="623"/>
      <c r="C147" s="623"/>
      <c r="D147" s="623"/>
      <c r="E147" s="623"/>
      <c r="F147" s="623"/>
      <c r="G147" s="623"/>
      <c r="H147" s="623"/>
      <c r="I147" s="623"/>
      <c r="J147" s="623"/>
      <c r="K147" s="623"/>
      <c r="L147" s="623"/>
      <c r="M147" s="623"/>
      <c r="N147" s="623"/>
      <c r="O147" s="623"/>
      <c r="P147" s="623"/>
      <c r="Q147" s="623"/>
      <c r="R147" s="623"/>
      <c r="S147" s="623"/>
      <c r="T147" s="623"/>
      <c r="U147" s="623"/>
      <c r="V147" s="623"/>
      <c r="W147" s="623"/>
      <c r="X147" s="623"/>
      <c r="Y147" s="623"/>
      <c r="Z147" s="623"/>
      <c r="AA147" s="608"/>
      <c r="AB147" s="608"/>
      <c r="AC147" s="608"/>
    </row>
    <row r="148" spans="1:68" ht="14.25" customHeight="1" x14ac:dyDescent="0.25">
      <c r="A148" s="622" t="s">
        <v>96</v>
      </c>
      <c r="B148" s="623"/>
      <c r="C148" s="623"/>
      <c r="D148" s="623"/>
      <c r="E148" s="623"/>
      <c r="F148" s="623"/>
      <c r="G148" s="623"/>
      <c r="H148" s="623"/>
      <c r="I148" s="623"/>
      <c r="J148" s="623"/>
      <c r="K148" s="623"/>
      <c r="L148" s="623"/>
      <c r="M148" s="623"/>
      <c r="N148" s="623"/>
      <c r="O148" s="623"/>
      <c r="P148" s="623"/>
      <c r="Q148" s="623"/>
      <c r="R148" s="623"/>
      <c r="S148" s="623"/>
      <c r="T148" s="623"/>
      <c r="U148" s="623"/>
      <c r="V148" s="623"/>
      <c r="W148" s="623"/>
      <c r="X148" s="623"/>
      <c r="Y148" s="623"/>
      <c r="Z148" s="623"/>
      <c r="AA148" s="609"/>
      <c r="AB148" s="609"/>
      <c r="AC148" s="609"/>
    </row>
    <row r="149" spans="1:68" ht="27" customHeight="1" x14ac:dyDescent="0.25">
      <c r="A149" s="54" t="s">
        <v>259</v>
      </c>
      <c r="B149" s="54" t="s">
        <v>260</v>
      </c>
      <c r="C149" s="32">
        <v>4301011705</v>
      </c>
      <c r="D149" s="617">
        <v>4607091384604</v>
      </c>
      <c r="E149" s="618"/>
      <c r="F149" s="612">
        <v>0.4</v>
      </c>
      <c r="G149" s="33">
        <v>10</v>
      </c>
      <c r="H149" s="612">
        <v>4</v>
      </c>
      <c r="I149" s="612">
        <v>4.21</v>
      </c>
      <c r="J149" s="33">
        <v>132</v>
      </c>
      <c r="K149" s="33" t="s">
        <v>104</v>
      </c>
      <c r="L149" s="33"/>
      <c r="M149" s="34" t="s">
        <v>100</v>
      </c>
      <c r="N149" s="34"/>
      <c r="O149" s="33">
        <v>50</v>
      </c>
      <c r="P149" s="9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5"/>
      <c r="R149" s="625"/>
      <c r="S149" s="625"/>
      <c r="T149" s="626"/>
      <c r="U149" s="35"/>
      <c r="V149" s="35"/>
      <c r="W149" s="36" t="s">
        <v>69</v>
      </c>
      <c r="X149" s="613">
        <v>0</v>
      </c>
      <c r="Y149" s="614">
        <f>IFERROR(IF(X149="",0,CEILING((X149/$H149),1)*$H149),"")</f>
        <v>0</v>
      </c>
      <c r="Z149" s="37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9"/>
      <c r="B150" s="623"/>
      <c r="C150" s="623"/>
      <c r="D150" s="623"/>
      <c r="E150" s="623"/>
      <c r="F150" s="623"/>
      <c r="G150" s="623"/>
      <c r="H150" s="623"/>
      <c r="I150" s="623"/>
      <c r="J150" s="623"/>
      <c r="K150" s="623"/>
      <c r="L150" s="623"/>
      <c r="M150" s="623"/>
      <c r="N150" s="623"/>
      <c r="O150" s="630"/>
      <c r="P150" s="619" t="s">
        <v>86</v>
      </c>
      <c r="Q150" s="620"/>
      <c r="R150" s="620"/>
      <c r="S150" s="620"/>
      <c r="T150" s="620"/>
      <c r="U150" s="620"/>
      <c r="V150" s="621"/>
      <c r="W150" s="38" t="s">
        <v>87</v>
      </c>
      <c r="X150" s="615">
        <f>IFERROR(X149/H149,"0")</f>
        <v>0</v>
      </c>
      <c r="Y150" s="615">
        <f>IFERROR(Y149/H149,"0")</f>
        <v>0</v>
      </c>
      <c r="Z150" s="615">
        <f>IFERROR(IF(Z149="",0,Z149),"0")</f>
        <v>0</v>
      </c>
      <c r="AA150" s="616"/>
      <c r="AB150" s="616"/>
      <c r="AC150" s="616"/>
    </row>
    <row r="151" spans="1:68" x14ac:dyDescent="0.2">
      <c r="A151" s="623"/>
      <c r="B151" s="623"/>
      <c r="C151" s="623"/>
      <c r="D151" s="623"/>
      <c r="E151" s="623"/>
      <c r="F151" s="623"/>
      <c r="G151" s="623"/>
      <c r="H151" s="623"/>
      <c r="I151" s="623"/>
      <c r="J151" s="623"/>
      <c r="K151" s="623"/>
      <c r="L151" s="623"/>
      <c r="M151" s="623"/>
      <c r="N151" s="623"/>
      <c r="O151" s="630"/>
      <c r="P151" s="619" t="s">
        <v>86</v>
      </c>
      <c r="Q151" s="620"/>
      <c r="R151" s="620"/>
      <c r="S151" s="620"/>
      <c r="T151" s="620"/>
      <c r="U151" s="620"/>
      <c r="V151" s="621"/>
      <c r="W151" s="38" t="s">
        <v>69</v>
      </c>
      <c r="X151" s="615">
        <f>IFERROR(SUM(X149:X149),"0")</f>
        <v>0</v>
      </c>
      <c r="Y151" s="615">
        <f>IFERROR(SUM(Y149:Y149),"0")</f>
        <v>0</v>
      </c>
      <c r="Z151" s="38"/>
      <c r="AA151" s="616"/>
      <c r="AB151" s="616"/>
      <c r="AC151" s="616"/>
    </row>
    <row r="152" spans="1:68" ht="14.25" customHeight="1" x14ac:dyDescent="0.25">
      <c r="A152" s="622" t="s">
        <v>148</v>
      </c>
      <c r="B152" s="623"/>
      <c r="C152" s="623"/>
      <c r="D152" s="623"/>
      <c r="E152" s="623"/>
      <c r="F152" s="623"/>
      <c r="G152" s="623"/>
      <c r="H152" s="623"/>
      <c r="I152" s="623"/>
      <c r="J152" s="623"/>
      <c r="K152" s="623"/>
      <c r="L152" s="623"/>
      <c r="M152" s="623"/>
      <c r="N152" s="623"/>
      <c r="O152" s="623"/>
      <c r="P152" s="623"/>
      <c r="Q152" s="623"/>
      <c r="R152" s="623"/>
      <c r="S152" s="623"/>
      <c r="T152" s="623"/>
      <c r="U152" s="623"/>
      <c r="V152" s="623"/>
      <c r="W152" s="623"/>
      <c r="X152" s="623"/>
      <c r="Y152" s="623"/>
      <c r="Z152" s="623"/>
      <c r="AA152" s="609"/>
      <c r="AB152" s="609"/>
      <c r="AC152" s="609"/>
    </row>
    <row r="153" spans="1:68" ht="16.5" customHeight="1" x14ac:dyDescent="0.25">
      <c r="A153" s="54" t="s">
        <v>262</v>
      </c>
      <c r="B153" s="54" t="s">
        <v>263</v>
      </c>
      <c r="C153" s="32">
        <v>4301030895</v>
      </c>
      <c r="D153" s="617">
        <v>4607091387667</v>
      </c>
      <c r="E153" s="618"/>
      <c r="F153" s="612">
        <v>0.9</v>
      </c>
      <c r="G153" s="33">
        <v>10</v>
      </c>
      <c r="H153" s="612">
        <v>9</v>
      </c>
      <c r="I153" s="612">
        <v>9.5850000000000009</v>
      </c>
      <c r="J153" s="33">
        <v>64</v>
      </c>
      <c r="K153" s="33" t="s">
        <v>99</v>
      </c>
      <c r="L153" s="33"/>
      <c r="M153" s="34" t="s">
        <v>100</v>
      </c>
      <c r="N153" s="34"/>
      <c r="O153" s="33">
        <v>40</v>
      </c>
      <c r="P153" s="8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5"/>
      <c r="R153" s="625"/>
      <c r="S153" s="625"/>
      <c r="T153" s="626"/>
      <c r="U153" s="35"/>
      <c r="V153" s="35"/>
      <c r="W153" s="36" t="s">
        <v>69</v>
      </c>
      <c r="X153" s="613">
        <v>16</v>
      </c>
      <c r="Y153" s="614">
        <f>IFERROR(IF(X153="",0,CEILING((X153/$H153),1)*$H153),"")</f>
        <v>18</v>
      </c>
      <c r="Z153" s="37">
        <f>IFERROR(IF(Y153=0,"",ROUNDUP(Y153/H153,0)*0.01898),"")</f>
        <v>3.7960000000000001E-2</v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17.040000000000003</v>
      </c>
      <c r="BN153" s="64">
        <f>IFERROR(Y153*I153/H153,"0")</f>
        <v>19.170000000000002</v>
      </c>
      <c r="BO153" s="64">
        <f>IFERROR(1/J153*(X153/H153),"0")</f>
        <v>2.7777777777777776E-2</v>
      </c>
      <c r="BP153" s="64">
        <f>IFERROR(1/J153*(Y153/H153),"0")</f>
        <v>3.125E-2</v>
      </c>
    </row>
    <row r="154" spans="1:68" ht="16.5" customHeight="1" x14ac:dyDescent="0.25">
      <c r="A154" s="54" t="s">
        <v>265</v>
      </c>
      <c r="B154" s="54" t="s">
        <v>266</v>
      </c>
      <c r="C154" s="32">
        <v>4301030961</v>
      </c>
      <c r="D154" s="617">
        <v>4607091387636</v>
      </c>
      <c r="E154" s="618"/>
      <c r="F154" s="612">
        <v>0.7</v>
      </c>
      <c r="G154" s="33">
        <v>6</v>
      </c>
      <c r="H154" s="612">
        <v>4.2</v>
      </c>
      <c r="I154" s="612">
        <v>4.47</v>
      </c>
      <c r="J154" s="33">
        <v>182</v>
      </c>
      <c r="K154" s="33" t="s">
        <v>67</v>
      </c>
      <c r="L154" s="33"/>
      <c r="M154" s="34" t="s">
        <v>68</v>
      </c>
      <c r="N154" s="34"/>
      <c r="O154" s="33">
        <v>40</v>
      </c>
      <c r="P154" s="84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5"/>
      <c r="R154" s="625"/>
      <c r="S154" s="625"/>
      <c r="T154" s="626"/>
      <c r="U154" s="35"/>
      <c r="V154" s="35"/>
      <c r="W154" s="36" t="s">
        <v>69</v>
      </c>
      <c r="X154" s="613">
        <v>10</v>
      </c>
      <c r="Y154" s="614">
        <f>IFERROR(IF(X154="",0,CEILING((X154/$H154),1)*$H154),"")</f>
        <v>12.600000000000001</v>
      </c>
      <c r="Z154" s="37">
        <f>IFERROR(IF(Y154=0,"",ROUNDUP(Y154/H154,0)*0.00651),"")</f>
        <v>1.9529999999999999E-2</v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10.642857142857141</v>
      </c>
      <c r="BN154" s="64">
        <f>IFERROR(Y154*I154/H154,"0")</f>
        <v>13.41</v>
      </c>
      <c r="BO154" s="64">
        <f>IFERROR(1/J154*(X154/H154),"0")</f>
        <v>1.3082155939298797E-2</v>
      </c>
      <c r="BP154" s="64">
        <f>IFERROR(1/J154*(Y154/H154),"0")</f>
        <v>1.6483516483516484E-2</v>
      </c>
    </row>
    <row r="155" spans="1:68" ht="27" customHeight="1" x14ac:dyDescent="0.25">
      <c r="A155" s="54" t="s">
        <v>268</v>
      </c>
      <c r="B155" s="54" t="s">
        <v>269</v>
      </c>
      <c r="C155" s="32">
        <v>4301030963</v>
      </c>
      <c r="D155" s="617">
        <v>4607091382426</v>
      </c>
      <c r="E155" s="618"/>
      <c r="F155" s="612">
        <v>0.9</v>
      </c>
      <c r="G155" s="33">
        <v>10</v>
      </c>
      <c r="H155" s="612">
        <v>9</v>
      </c>
      <c r="I155" s="612">
        <v>9.5850000000000009</v>
      </c>
      <c r="J155" s="33">
        <v>64</v>
      </c>
      <c r="K155" s="33" t="s">
        <v>99</v>
      </c>
      <c r="L155" s="33"/>
      <c r="M155" s="34" t="s">
        <v>68</v>
      </c>
      <c r="N155" s="34"/>
      <c r="O155" s="33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5"/>
      <c r="R155" s="625"/>
      <c r="S155" s="625"/>
      <c r="T155" s="626"/>
      <c r="U155" s="35"/>
      <c r="V155" s="35"/>
      <c r="W155" s="36" t="s">
        <v>69</v>
      </c>
      <c r="X155" s="613">
        <v>50</v>
      </c>
      <c r="Y155" s="614">
        <f>IFERROR(IF(X155="",0,CEILING((X155/$H155),1)*$H155),"")</f>
        <v>54</v>
      </c>
      <c r="Z155" s="37">
        <f>IFERROR(IF(Y155=0,"",ROUNDUP(Y155/H155,0)*0.01898),"")</f>
        <v>0.11388000000000001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53.250000000000007</v>
      </c>
      <c r="BN155" s="64">
        <f>IFERROR(Y155*I155/H155,"0")</f>
        <v>57.510000000000005</v>
      </c>
      <c r="BO155" s="64">
        <f>IFERROR(1/J155*(X155/H155),"0")</f>
        <v>8.6805555555555552E-2</v>
      </c>
      <c r="BP155" s="64">
        <f>IFERROR(1/J155*(Y155/H155),"0")</f>
        <v>9.375E-2</v>
      </c>
    </row>
    <row r="156" spans="1:68" x14ac:dyDescent="0.2">
      <c r="A156" s="629"/>
      <c r="B156" s="623"/>
      <c r="C156" s="623"/>
      <c r="D156" s="623"/>
      <c r="E156" s="623"/>
      <c r="F156" s="623"/>
      <c r="G156" s="623"/>
      <c r="H156" s="623"/>
      <c r="I156" s="623"/>
      <c r="J156" s="623"/>
      <c r="K156" s="623"/>
      <c r="L156" s="623"/>
      <c r="M156" s="623"/>
      <c r="N156" s="623"/>
      <c r="O156" s="630"/>
      <c r="P156" s="619" t="s">
        <v>86</v>
      </c>
      <c r="Q156" s="620"/>
      <c r="R156" s="620"/>
      <c r="S156" s="620"/>
      <c r="T156" s="620"/>
      <c r="U156" s="620"/>
      <c r="V156" s="621"/>
      <c r="W156" s="38" t="s">
        <v>87</v>
      </c>
      <c r="X156" s="615">
        <f>IFERROR(X153/H153,"0")+IFERROR(X154/H154,"0")+IFERROR(X155/H155,"0")</f>
        <v>9.7142857142857135</v>
      </c>
      <c r="Y156" s="615">
        <f>IFERROR(Y153/H153,"0")+IFERROR(Y154/H154,"0")+IFERROR(Y155/H155,"0")</f>
        <v>11</v>
      </c>
      <c r="Z156" s="615">
        <f>IFERROR(IF(Z153="",0,Z153),"0")+IFERROR(IF(Z154="",0,Z154),"0")+IFERROR(IF(Z155="",0,Z155),"0")</f>
        <v>0.17137000000000002</v>
      </c>
      <c r="AA156" s="616"/>
      <c r="AB156" s="616"/>
      <c r="AC156" s="616"/>
    </row>
    <row r="157" spans="1:68" x14ac:dyDescent="0.2">
      <c r="A157" s="623"/>
      <c r="B157" s="623"/>
      <c r="C157" s="623"/>
      <c r="D157" s="623"/>
      <c r="E157" s="623"/>
      <c r="F157" s="623"/>
      <c r="G157" s="623"/>
      <c r="H157" s="623"/>
      <c r="I157" s="623"/>
      <c r="J157" s="623"/>
      <c r="K157" s="623"/>
      <c r="L157" s="623"/>
      <c r="M157" s="623"/>
      <c r="N157" s="623"/>
      <c r="O157" s="630"/>
      <c r="P157" s="619" t="s">
        <v>86</v>
      </c>
      <c r="Q157" s="620"/>
      <c r="R157" s="620"/>
      <c r="S157" s="620"/>
      <c r="T157" s="620"/>
      <c r="U157" s="620"/>
      <c r="V157" s="621"/>
      <c r="W157" s="38" t="s">
        <v>69</v>
      </c>
      <c r="X157" s="615">
        <f>IFERROR(SUM(X153:X155),"0")</f>
        <v>76</v>
      </c>
      <c r="Y157" s="615">
        <f>IFERROR(SUM(Y153:Y155),"0")</f>
        <v>84.6</v>
      </c>
      <c r="Z157" s="38"/>
      <c r="AA157" s="616"/>
      <c r="AB157" s="616"/>
      <c r="AC157" s="616"/>
    </row>
    <row r="158" spans="1:68" ht="27.75" customHeight="1" x14ac:dyDescent="0.2">
      <c r="A158" s="633" t="s">
        <v>271</v>
      </c>
      <c r="B158" s="634"/>
      <c r="C158" s="634"/>
      <c r="D158" s="634"/>
      <c r="E158" s="634"/>
      <c r="F158" s="634"/>
      <c r="G158" s="634"/>
      <c r="H158" s="634"/>
      <c r="I158" s="634"/>
      <c r="J158" s="634"/>
      <c r="K158" s="634"/>
      <c r="L158" s="634"/>
      <c r="M158" s="634"/>
      <c r="N158" s="634"/>
      <c r="O158" s="634"/>
      <c r="P158" s="634"/>
      <c r="Q158" s="634"/>
      <c r="R158" s="634"/>
      <c r="S158" s="634"/>
      <c r="T158" s="634"/>
      <c r="U158" s="634"/>
      <c r="V158" s="634"/>
      <c r="W158" s="634"/>
      <c r="X158" s="634"/>
      <c r="Y158" s="634"/>
      <c r="Z158" s="634"/>
      <c r="AA158" s="49"/>
      <c r="AB158" s="49"/>
      <c r="AC158" s="49"/>
    </row>
    <row r="159" spans="1:68" ht="16.5" customHeight="1" x14ac:dyDescent="0.25">
      <c r="A159" s="673" t="s">
        <v>272</v>
      </c>
      <c r="B159" s="623"/>
      <c r="C159" s="623"/>
      <c r="D159" s="623"/>
      <c r="E159" s="623"/>
      <c r="F159" s="623"/>
      <c r="G159" s="623"/>
      <c r="H159" s="623"/>
      <c r="I159" s="623"/>
      <c r="J159" s="623"/>
      <c r="K159" s="623"/>
      <c r="L159" s="623"/>
      <c r="M159" s="623"/>
      <c r="N159" s="623"/>
      <c r="O159" s="623"/>
      <c r="P159" s="623"/>
      <c r="Q159" s="623"/>
      <c r="R159" s="623"/>
      <c r="S159" s="623"/>
      <c r="T159" s="623"/>
      <c r="U159" s="623"/>
      <c r="V159" s="623"/>
      <c r="W159" s="623"/>
      <c r="X159" s="623"/>
      <c r="Y159" s="623"/>
      <c r="Z159" s="623"/>
      <c r="AA159" s="608"/>
      <c r="AB159" s="608"/>
      <c r="AC159" s="608"/>
    </row>
    <row r="160" spans="1:68" ht="14.25" customHeight="1" x14ac:dyDescent="0.25">
      <c r="A160" s="622" t="s">
        <v>137</v>
      </c>
      <c r="B160" s="623"/>
      <c r="C160" s="623"/>
      <c r="D160" s="623"/>
      <c r="E160" s="623"/>
      <c r="F160" s="623"/>
      <c r="G160" s="623"/>
      <c r="H160" s="623"/>
      <c r="I160" s="623"/>
      <c r="J160" s="623"/>
      <c r="K160" s="623"/>
      <c r="L160" s="623"/>
      <c r="M160" s="623"/>
      <c r="N160" s="623"/>
      <c r="O160" s="623"/>
      <c r="P160" s="623"/>
      <c r="Q160" s="623"/>
      <c r="R160" s="623"/>
      <c r="S160" s="623"/>
      <c r="T160" s="623"/>
      <c r="U160" s="623"/>
      <c r="V160" s="623"/>
      <c r="W160" s="623"/>
      <c r="X160" s="623"/>
      <c r="Y160" s="623"/>
      <c r="Z160" s="623"/>
      <c r="AA160" s="609"/>
      <c r="AB160" s="609"/>
      <c r="AC160" s="609"/>
    </row>
    <row r="161" spans="1:68" ht="27" customHeight="1" x14ac:dyDescent="0.25">
      <c r="A161" s="54" t="s">
        <v>273</v>
      </c>
      <c r="B161" s="54" t="s">
        <v>274</v>
      </c>
      <c r="C161" s="32">
        <v>4301020323</v>
      </c>
      <c r="D161" s="617">
        <v>4680115886223</v>
      </c>
      <c r="E161" s="618"/>
      <c r="F161" s="612">
        <v>0.33</v>
      </c>
      <c r="G161" s="33">
        <v>6</v>
      </c>
      <c r="H161" s="612">
        <v>1.98</v>
      </c>
      <c r="I161" s="612">
        <v>2.08</v>
      </c>
      <c r="J161" s="33">
        <v>234</v>
      </c>
      <c r="K161" s="33" t="s">
        <v>151</v>
      </c>
      <c r="L161" s="33"/>
      <c r="M161" s="34" t="s">
        <v>68</v>
      </c>
      <c r="N161" s="34"/>
      <c r="O161" s="33">
        <v>40</v>
      </c>
      <c r="P161" s="96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625"/>
      <c r="R161" s="625"/>
      <c r="S161" s="625"/>
      <c r="T161" s="626"/>
      <c r="U161" s="35"/>
      <c r="V161" s="35"/>
      <c r="W161" s="36" t="s">
        <v>69</v>
      </c>
      <c r="X161" s="613">
        <v>0</v>
      </c>
      <c r="Y161" s="614">
        <f>IFERROR(IF(X161="",0,CEILING((X161/$H161),1)*$H161),"")</f>
        <v>0</v>
      </c>
      <c r="Z161" s="37" t="str">
        <f>IFERROR(IF(Y161=0,"",ROUNDUP(Y161/H161,0)*0.00502),"")</f>
        <v/>
      </c>
      <c r="AA161" s="56"/>
      <c r="AB161" s="57"/>
      <c r="AC161" s="209" t="s">
        <v>275</v>
      </c>
      <c r="AG161" s="64"/>
      <c r="AJ161" s="68"/>
      <c r="AK161" s="68">
        <v>0</v>
      </c>
      <c r="BB161" s="21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629"/>
      <c r="B162" s="623"/>
      <c r="C162" s="623"/>
      <c r="D162" s="623"/>
      <c r="E162" s="623"/>
      <c r="F162" s="623"/>
      <c r="G162" s="623"/>
      <c r="H162" s="623"/>
      <c r="I162" s="623"/>
      <c r="J162" s="623"/>
      <c r="K162" s="623"/>
      <c r="L162" s="623"/>
      <c r="M162" s="623"/>
      <c r="N162" s="623"/>
      <c r="O162" s="630"/>
      <c r="P162" s="619" t="s">
        <v>86</v>
      </c>
      <c r="Q162" s="620"/>
      <c r="R162" s="620"/>
      <c r="S162" s="620"/>
      <c r="T162" s="620"/>
      <c r="U162" s="620"/>
      <c r="V162" s="621"/>
      <c r="W162" s="38" t="s">
        <v>87</v>
      </c>
      <c r="X162" s="615">
        <f>IFERROR(X161/H161,"0")</f>
        <v>0</v>
      </c>
      <c r="Y162" s="615">
        <f>IFERROR(Y161/H161,"0")</f>
        <v>0</v>
      </c>
      <c r="Z162" s="615">
        <f>IFERROR(IF(Z161="",0,Z161),"0")</f>
        <v>0</v>
      </c>
      <c r="AA162" s="616"/>
      <c r="AB162" s="616"/>
      <c r="AC162" s="616"/>
    </row>
    <row r="163" spans="1:68" x14ac:dyDescent="0.2">
      <c r="A163" s="623"/>
      <c r="B163" s="623"/>
      <c r="C163" s="623"/>
      <c r="D163" s="623"/>
      <c r="E163" s="623"/>
      <c r="F163" s="623"/>
      <c r="G163" s="623"/>
      <c r="H163" s="623"/>
      <c r="I163" s="623"/>
      <c r="J163" s="623"/>
      <c r="K163" s="623"/>
      <c r="L163" s="623"/>
      <c r="M163" s="623"/>
      <c r="N163" s="623"/>
      <c r="O163" s="630"/>
      <c r="P163" s="619" t="s">
        <v>86</v>
      </c>
      <c r="Q163" s="620"/>
      <c r="R163" s="620"/>
      <c r="S163" s="620"/>
      <c r="T163" s="620"/>
      <c r="U163" s="620"/>
      <c r="V163" s="621"/>
      <c r="W163" s="38" t="s">
        <v>69</v>
      </c>
      <c r="X163" s="615">
        <f>IFERROR(SUM(X161:X161),"0")</f>
        <v>0</v>
      </c>
      <c r="Y163" s="615">
        <f>IFERROR(SUM(Y161:Y161),"0")</f>
        <v>0</v>
      </c>
      <c r="Z163" s="38"/>
      <c r="AA163" s="616"/>
      <c r="AB163" s="616"/>
      <c r="AC163" s="616"/>
    </row>
    <row r="164" spans="1:68" ht="14.25" customHeight="1" x14ac:dyDescent="0.25">
      <c r="A164" s="622" t="s">
        <v>148</v>
      </c>
      <c r="B164" s="623"/>
      <c r="C164" s="623"/>
      <c r="D164" s="623"/>
      <c r="E164" s="623"/>
      <c r="F164" s="623"/>
      <c r="G164" s="623"/>
      <c r="H164" s="623"/>
      <c r="I164" s="623"/>
      <c r="J164" s="623"/>
      <c r="K164" s="623"/>
      <c r="L164" s="623"/>
      <c r="M164" s="623"/>
      <c r="N164" s="623"/>
      <c r="O164" s="623"/>
      <c r="P164" s="623"/>
      <c r="Q164" s="623"/>
      <c r="R164" s="623"/>
      <c r="S164" s="623"/>
      <c r="T164" s="623"/>
      <c r="U164" s="623"/>
      <c r="V164" s="623"/>
      <c r="W164" s="623"/>
      <c r="X164" s="623"/>
      <c r="Y164" s="623"/>
      <c r="Z164" s="623"/>
      <c r="AA164" s="609"/>
      <c r="AB164" s="609"/>
      <c r="AC164" s="609"/>
    </row>
    <row r="165" spans="1:68" ht="27" customHeight="1" x14ac:dyDescent="0.25">
      <c r="A165" s="54" t="s">
        <v>276</v>
      </c>
      <c r="B165" s="54" t="s">
        <v>277</v>
      </c>
      <c r="C165" s="32">
        <v>4301031191</v>
      </c>
      <c r="D165" s="617">
        <v>4680115880993</v>
      </c>
      <c r="E165" s="618"/>
      <c r="F165" s="612">
        <v>0.7</v>
      </c>
      <c r="G165" s="33">
        <v>6</v>
      </c>
      <c r="H165" s="612">
        <v>4.2</v>
      </c>
      <c r="I165" s="612">
        <v>4.47</v>
      </c>
      <c r="J165" s="33">
        <v>132</v>
      </c>
      <c r="K165" s="33" t="s">
        <v>104</v>
      </c>
      <c r="L165" s="33"/>
      <c r="M165" s="34" t="s">
        <v>68</v>
      </c>
      <c r="N165" s="34"/>
      <c r="O165" s="33">
        <v>40</v>
      </c>
      <c r="P165" s="6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625"/>
      <c r="R165" s="625"/>
      <c r="S165" s="625"/>
      <c r="T165" s="626"/>
      <c r="U165" s="35"/>
      <c r="V165" s="35"/>
      <c r="W165" s="36" t="s">
        <v>69</v>
      </c>
      <c r="X165" s="613">
        <v>0</v>
      </c>
      <c r="Y165" s="614">
        <f t="shared" ref="Y165:Y173" si="26">IFERROR(IF(X165="",0,CEILING((X165/$H165),1)*$H165),"")</f>
        <v>0</v>
      </c>
      <c r="Z165" s="37" t="str">
        <f>IFERROR(IF(Y165=0,"",ROUNDUP(Y165/H165,0)*0.00902),"")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 t="shared" ref="BM165:BM173" si="27">IFERROR(X165*I165/H165,"0")</f>
        <v>0</v>
      </c>
      <c r="BN165" s="64">
        <f t="shared" ref="BN165:BN173" si="28">IFERROR(Y165*I165/H165,"0")</f>
        <v>0</v>
      </c>
      <c r="BO165" s="64">
        <f t="shared" ref="BO165:BO173" si="29">IFERROR(1/J165*(X165/H165),"0")</f>
        <v>0</v>
      </c>
      <c r="BP165" s="64">
        <f t="shared" ref="BP165:BP173" si="30">IFERROR(1/J165*(Y165/H165),"0")</f>
        <v>0</v>
      </c>
    </row>
    <row r="166" spans="1:68" ht="27" customHeight="1" x14ac:dyDescent="0.25">
      <c r="A166" s="54" t="s">
        <v>279</v>
      </c>
      <c r="B166" s="54" t="s">
        <v>280</v>
      </c>
      <c r="C166" s="32">
        <v>4301031204</v>
      </c>
      <c r="D166" s="617">
        <v>4680115881761</v>
      </c>
      <c r="E166" s="618"/>
      <c r="F166" s="612">
        <v>0.7</v>
      </c>
      <c r="G166" s="33">
        <v>6</v>
      </c>
      <c r="H166" s="612">
        <v>4.2</v>
      </c>
      <c r="I166" s="612">
        <v>4.47</v>
      </c>
      <c r="J166" s="33">
        <v>132</v>
      </c>
      <c r="K166" s="33" t="s">
        <v>104</v>
      </c>
      <c r="L166" s="33"/>
      <c r="M166" s="34" t="s">
        <v>68</v>
      </c>
      <c r="N166" s="34"/>
      <c r="O166" s="33">
        <v>40</v>
      </c>
      <c r="P166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625"/>
      <c r="R166" s="625"/>
      <c r="S166" s="625"/>
      <c r="T166" s="626"/>
      <c r="U166" s="35"/>
      <c r="V166" s="35"/>
      <c r="W166" s="36" t="s">
        <v>69</v>
      </c>
      <c r="X166" s="613">
        <v>0</v>
      </c>
      <c r="Y166" s="614">
        <f t="shared" si="26"/>
        <v>0</v>
      </c>
      <c r="Z166" s="37" t="str">
        <f>IFERROR(IF(Y166=0,"",ROUNDUP(Y166/H166,0)*0.00902),"")</f>
        <v/>
      </c>
      <c r="AA166" s="56"/>
      <c r="AB166" s="57"/>
      <c r="AC166" s="213" t="s">
        <v>281</v>
      </c>
      <c r="AG166" s="64"/>
      <c r="AJ166" s="68"/>
      <c r="AK166" s="68">
        <v>0</v>
      </c>
      <c r="BB166" s="214" t="s">
        <v>1</v>
      </c>
      <c r="BM166" s="64">
        <f t="shared" si="27"/>
        <v>0</v>
      </c>
      <c r="BN166" s="64">
        <f t="shared" si="28"/>
        <v>0</v>
      </c>
      <c r="BO166" s="64">
        <f t="shared" si="29"/>
        <v>0</v>
      </c>
      <c r="BP166" s="64">
        <f t="shared" si="30"/>
        <v>0</v>
      </c>
    </row>
    <row r="167" spans="1:68" ht="27" customHeight="1" x14ac:dyDescent="0.25">
      <c r="A167" s="54" t="s">
        <v>282</v>
      </c>
      <c r="B167" s="54" t="s">
        <v>283</v>
      </c>
      <c r="C167" s="32">
        <v>4301031201</v>
      </c>
      <c r="D167" s="617">
        <v>4680115881563</v>
      </c>
      <c r="E167" s="618"/>
      <c r="F167" s="612">
        <v>0.7</v>
      </c>
      <c r="G167" s="33">
        <v>6</v>
      </c>
      <c r="H167" s="612">
        <v>4.2</v>
      </c>
      <c r="I167" s="612">
        <v>4.41</v>
      </c>
      <c r="J167" s="33">
        <v>132</v>
      </c>
      <c r="K167" s="33" t="s">
        <v>104</v>
      </c>
      <c r="L167" s="33"/>
      <c r="M167" s="34" t="s">
        <v>68</v>
      </c>
      <c r="N167" s="34"/>
      <c r="O167" s="33">
        <v>40</v>
      </c>
      <c r="P167" s="7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625"/>
      <c r="R167" s="625"/>
      <c r="S167" s="625"/>
      <c r="T167" s="626"/>
      <c r="U167" s="35"/>
      <c r="V167" s="35"/>
      <c r="W167" s="36" t="s">
        <v>69</v>
      </c>
      <c r="X167" s="613">
        <v>0</v>
      </c>
      <c r="Y167" s="614">
        <f t="shared" si="26"/>
        <v>0</v>
      </c>
      <c r="Z167" s="37" t="str">
        <f>IFERROR(IF(Y167=0,"",ROUNDUP(Y167/H167,0)*0.00902),"")</f>
        <v/>
      </c>
      <c r="AA167" s="56"/>
      <c r="AB167" s="57"/>
      <c r="AC167" s="215" t="s">
        <v>284</v>
      </c>
      <c r="AG167" s="64"/>
      <c r="AJ167" s="68"/>
      <c r="AK167" s="68">
        <v>0</v>
      </c>
      <c r="BB167" s="216" t="s">
        <v>1</v>
      </c>
      <c r="BM167" s="64">
        <f t="shared" si="27"/>
        <v>0</v>
      </c>
      <c r="BN167" s="64">
        <f t="shared" si="28"/>
        <v>0</v>
      </c>
      <c r="BO167" s="64">
        <f t="shared" si="29"/>
        <v>0</v>
      </c>
      <c r="BP167" s="64">
        <f t="shared" si="30"/>
        <v>0</v>
      </c>
    </row>
    <row r="168" spans="1:68" ht="27" customHeight="1" x14ac:dyDescent="0.25">
      <c r="A168" s="54" t="s">
        <v>285</v>
      </c>
      <c r="B168" s="54" t="s">
        <v>286</v>
      </c>
      <c r="C168" s="32">
        <v>4301031199</v>
      </c>
      <c r="D168" s="617">
        <v>4680115880986</v>
      </c>
      <c r="E168" s="618"/>
      <c r="F168" s="612">
        <v>0.35</v>
      </c>
      <c r="G168" s="33">
        <v>6</v>
      </c>
      <c r="H168" s="612">
        <v>2.1</v>
      </c>
      <c r="I168" s="612">
        <v>2.23</v>
      </c>
      <c r="J168" s="33">
        <v>234</v>
      </c>
      <c r="K168" s="33" t="s">
        <v>151</v>
      </c>
      <c r="L168" s="33"/>
      <c r="M168" s="34" t="s">
        <v>68</v>
      </c>
      <c r="N168" s="34"/>
      <c r="O168" s="33">
        <v>40</v>
      </c>
      <c r="P168" s="7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625"/>
      <c r="R168" s="625"/>
      <c r="S168" s="625"/>
      <c r="T168" s="626"/>
      <c r="U168" s="35"/>
      <c r="V168" s="35"/>
      <c r="W168" s="36" t="s">
        <v>69</v>
      </c>
      <c r="X168" s="613">
        <v>0</v>
      </c>
      <c r="Y168" s="614">
        <f t="shared" si="26"/>
        <v>0</v>
      </c>
      <c r="Z168" s="37" t="str">
        <f>IFERROR(IF(Y168=0,"",ROUNDUP(Y168/H168,0)*0.00502),"")</f>
        <v/>
      </c>
      <c r="AA168" s="56"/>
      <c r="AB168" s="57"/>
      <c r="AC168" s="217" t="s">
        <v>278</v>
      </c>
      <c r="AG168" s="64"/>
      <c r="AJ168" s="68"/>
      <c r="AK168" s="68">
        <v>0</v>
      </c>
      <c r="BB168" s="218" t="s">
        <v>1</v>
      </c>
      <c r="BM168" s="64">
        <f t="shared" si="27"/>
        <v>0</v>
      </c>
      <c r="BN168" s="64">
        <f t="shared" si="28"/>
        <v>0</v>
      </c>
      <c r="BO168" s="64">
        <f t="shared" si="29"/>
        <v>0</v>
      </c>
      <c r="BP168" s="64">
        <f t="shared" si="30"/>
        <v>0</v>
      </c>
    </row>
    <row r="169" spans="1:68" ht="27" customHeight="1" x14ac:dyDescent="0.25">
      <c r="A169" s="54" t="s">
        <v>287</v>
      </c>
      <c r="B169" s="54" t="s">
        <v>288</v>
      </c>
      <c r="C169" s="32">
        <v>4301031205</v>
      </c>
      <c r="D169" s="617">
        <v>4680115881785</v>
      </c>
      <c r="E169" s="618"/>
      <c r="F169" s="612">
        <v>0.35</v>
      </c>
      <c r="G169" s="33">
        <v>6</v>
      </c>
      <c r="H169" s="612">
        <v>2.1</v>
      </c>
      <c r="I169" s="612">
        <v>2.23</v>
      </c>
      <c r="J169" s="33">
        <v>234</v>
      </c>
      <c r="K169" s="33" t="s">
        <v>151</v>
      </c>
      <c r="L169" s="33"/>
      <c r="M169" s="34" t="s">
        <v>68</v>
      </c>
      <c r="N169" s="34"/>
      <c r="O169" s="33">
        <v>40</v>
      </c>
      <c r="P169" s="7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625"/>
      <c r="R169" s="625"/>
      <c r="S169" s="625"/>
      <c r="T169" s="626"/>
      <c r="U169" s="35"/>
      <c r="V169" s="35"/>
      <c r="W169" s="36" t="s">
        <v>69</v>
      </c>
      <c r="X169" s="613">
        <v>0</v>
      </c>
      <c r="Y169" s="614">
        <f t="shared" si="26"/>
        <v>0</v>
      </c>
      <c r="Z169" s="37" t="str">
        <f>IFERROR(IF(Y169=0,"",ROUNDUP(Y169/H169,0)*0.00502),"")</f>
        <v/>
      </c>
      <c r="AA169" s="56"/>
      <c r="AB169" s="57"/>
      <c r="AC169" s="219" t="s">
        <v>281</v>
      </c>
      <c r="AG169" s="64"/>
      <c r="AJ169" s="68"/>
      <c r="AK169" s="68">
        <v>0</v>
      </c>
      <c r="BB169" s="220" t="s">
        <v>1</v>
      </c>
      <c r="BM169" s="64">
        <f t="shared" si="27"/>
        <v>0</v>
      </c>
      <c r="BN169" s="64">
        <f t="shared" si="28"/>
        <v>0</v>
      </c>
      <c r="BO169" s="64">
        <f t="shared" si="29"/>
        <v>0</v>
      </c>
      <c r="BP169" s="64">
        <f t="shared" si="30"/>
        <v>0</v>
      </c>
    </row>
    <row r="170" spans="1:68" ht="27" customHeight="1" x14ac:dyDescent="0.25">
      <c r="A170" s="54" t="s">
        <v>289</v>
      </c>
      <c r="B170" s="54" t="s">
        <v>290</v>
      </c>
      <c r="C170" s="32">
        <v>4301031399</v>
      </c>
      <c r="D170" s="617">
        <v>4680115886537</v>
      </c>
      <c r="E170" s="618"/>
      <c r="F170" s="612">
        <v>0.3</v>
      </c>
      <c r="G170" s="33">
        <v>6</v>
      </c>
      <c r="H170" s="612">
        <v>1.8</v>
      </c>
      <c r="I170" s="612">
        <v>1.93</v>
      </c>
      <c r="J170" s="33">
        <v>234</v>
      </c>
      <c r="K170" s="33" t="s">
        <v>151</v>
      </c>
      <c r="L170" s="33"/>
      <c r="M170" s="34" t="s">
        <v>68</v>
      </c>
      <c r="N170" s="34"/>
      <c r="O170" s="33">
        <v>40</v>
      </c>
      <c r="P170" s="66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625"/>
      <c r="R170" s="625"/>
      <c r="S170" s="625"/>
      <c r="T170" s="626"/>
      <c r="U170" s="35"/>
      <c r="V170" s="35"/>
      <c r="W170" s="36" t="s">
        <v>69</v>
      </c>
      <c r="X170" s="613">
        <v>0</v>
      </c>
      <c r="Y170" s="614">
        <f t="shared" si="26"/>
        <v>0</v>
      </c>
      <c r="Z170" s="37" t="str">
        <f>IFERROR(IF(Y170=0,"",ROUNDUP(Y170/H170,0)*0.00502),"")</f>
        <v/>
      </c>
      <c r="AA170" s="56"/>
      <c r="AB170" s="57"/>
      <c r="AC170" s="221" t="s">
        <v>291</v>
      </c>
      <c r="AG170" s="64"/>
      <c r="AJ170" s="68"/>
      <c r="AK170" s="68">
        <v>0</v>
      </c>
      <c r="BB170" s="222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37.5" customHeight="1" x14ac:dyDescent="0.25">
      <c r="A171" s="54" t="s">
        <v>292</v>
      </c>
      <c r="B171" s="54" t="s">
        <v>293</v>
      </c>
      <c r="C171" s="32">
        <v>4301031202</v>
      </c>
      <c r="D171" s="617">
        <v>4680115881679</v>
      </c>
      <c r="E171" s="618"/>
      <c r="F171" s="612">
        <v>0.35</v>
      </c>
      <c r="G171" s="33">
        <v>6</v>
      </c>
      <c r="H171" s="612">
        <v>2.1</v>
      </c>
      <c r="I171" s="612">
        <v>2.2000000000000002</v>
      </c>
      <c r="J171" s="33">
        <v>234</v>
      </c>
      <c r="K171" s="33" t="s">
        <v>151</v>
      </c>
      <c r="L171" s="33"/>
      <c r="M171" s="34" t="s">
        <v>68</v>
      </c>
      <c r="N171" s="34"/>
      <c r="O171" s="33">
        <v>40</v>
      </c>
      <c r="P171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625"/>
      <c r="R171" s="625"/>
      <c r="S171" s="625"/>
      <c r="T171" s="626"/>
      <c r="U171" s="35"/>
      <c r="V171" s="35"/>
      <c r="W171" s="36" t="s">
        <v>69</v>
      </c>
      <c r="X171" s="613">
        <v>0</v>
      </c>
      <c r="Y171" s="614">
        <f t="shared" si="26"/>
        <v>0</v>
      </c>
      <c r="Z171" s="37" t="str">
        <f>IFERROR(IF(Y171=0,"",ROUNDUP(Y171/H171,0)*0.00502),"")</f>
        <v/>
      </c>
      <c r="AA171" s="56"/>
      <c r="AB171" s="57"/>
      <c r="AC171" s="223" t="s">
        <v>284</v>
      </c>
      <c r="AG171" s="64"/>
      <c r="AJ171" s="68"/>
      <c r="AK171" s="68">
        <v>0</v>
      </c>
      <c r="BB171" s="224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294</v>
      </c>
      <c r="B172" s="54" t="s">
        <v>295</v>
      </c>
      <c r="C172" s="32">
        <v>4301031158</v>
      </c>
      <c r="D172" s="617">
        <v>4680115880191</v>
      </c>
      <c r="E172" s="618"/>
      <c r="F172" s="612">
        <v>0.4</v>
      </c>
      <c r="G172" s="33">
        <v>6</v>
      </c>
      <c r="H172" s="612">
        <v>2.4</v>
      </c>
      <c r="I172" s="612">
        <v>2.58</v>
      </c>
      <c r="J172" s="33">
        <v>182</v>
      </c>
      <c r="K172" s="33" t="s">
        <v>67</v>
      </c>
      <c r="L172" s="33"/>
      <c r="M172" s="34" t="s">
        <v>68</v>
      </c>
      <c r="N172" s="34"/>
      <c r="O172" s="33">
        <v>40</v>
      </c>
      <c r="P172" s="65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625"/>
      <c r="R172" s="625"/>
      <c r="S172" s="625"/>
      <c r="T172" s="626"/>
      <c r="U172" s="35"/>
      <c r="V172" s="35"/>
      <c r="W172" s="36" t="s">
        <v>69</v>
      </c>
      <c r="X172" s="613">
        <v>0</v>
      </c>
      <c r="Y172" s="614">
        <f t="shared" si="26"/>
        <v>0</v>
      </c>
      <c r="Z172" s="37" t="str">
        <f>IFERROR(IF(Y172=0,"",ROUNDUP(Y172/H172,0)*0.00651),"")</f>
        <v/>
      </c>
      <c r="AA172" s="56"/>
      <c r="AB172" s="57"/>
      <c r="AC172" s="225" t="s">
        <v>284</v>
      </c>
      <c r="AG172" s="64"/>
      <c r="AJ172" s="68"/>
      <c r="AK172" s="68">
        <v>0</v>
      </c>
      <c r="BB172" s="226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296</v>
      </c>
      <c r="B173" s="54" t="s">
        <v>297</v>
      </c>
      <c r="C173" s="32">
        <v>4301031245</v>
      </c>
      <c r="D173" s="617">
        <v>4680115883963</v>
      </c>
      <c r="E173" s="618"/>
      <c r="F173" s="612">
        <v>0.28000000000000003</v>
      </c>
      <c r="G173" s="33">
        <v>6</v>
      </c>
      <c r="H173" s="612">
        <v>1.68</v>
      </c>
      <c r="I173" s="612">
        <v>1.78</v>
      </c>
      <c r="J173" s="33">
        <v>234</v>
      </c>
      <c r="K173" s="33" t="s">
        <v>151</v>
      </c>
      <c r="L173" s="33"/>
      <c r="M173" s="34" t="s">
        <v>68</v>
      </c>
      <c r="N173" s="34"/>
      <c r="O173" s="33">
        <v>40</v>
      </c>
      <c r="P173" s="6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625"/>
      <c r="R173" s="625"/>
      <c r="S173" s="625"/>
      <c r="T173" s="626"/>
      <c r="U173" s="35"/>
      <c r="V173" s="35"/>
      <c r="W173" s="36" t="s">
        <v>69</v>
      </c>
      <c r="X173" s="613">
        <v>0</v>
      </c>
      <c r="Y173" s="614">
        <f t="shared" si="26"/>
        <v>0</v>
      </c>
      <c r="Z173" s="37" t="str">
        <f>IFERROR(IF(Y173=0,"",ROUNDUP(Y173/H173,0)*0.00502),"")</f>
        <v/>
      </c>
      <c r="AA173" s="56"/>
      <c r="AB173" s="57"/>
      <c r="AC173" s="227" t="s">
        <v>298</v>
      </c>
      <c r="AG173" s="64"/>
      <c r="AJ173" s="68"/>
      <c r="AK173" s="68">
        <v>0</v>
      </c>
      <c r="BB173" s="228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x14ac:dyDescent="0.2">
      <c r="A174" s="629"/>
      <c r="B174" s="623"/>
      <c r="C174" s="623"/>
      <c r="D174" s="623"/>
      <c r="E174" s="623"/>
      <c r="F174" s="623"/>
      <c r="G174" s="623"/>
      <c r="H174" s="623"/>
      <c r="I174" s="623"/>
      <c r="J174" s="623"/>
      <c r="K174" s="623"/>
      <c r="L174" s="623"/>
      <c r="M174" s="623"/>
      <c r="N174" s="623"/>
      <c r="O174" s="630"/>
      <c r="P174" s="619" t="s">
        <v>86</v>
      </c>
      <c r="Q174" s="620"/>
      <c r="R174" s="620"/>
      <c r="S174" s="620"/>
      <c r="T174" s="620"/>
      <c r="U174" s="620"/>
      <c r="V174" s="621"/>
      <c r="W174" s="38" t="s">
        <v>87</v>
      </c>
      <c r="X174" s="615">
        <f>IFERROR(X165/H165,"0")+IFERROR(X166/H166,"0")+IFERROR(X167/H167,"0")+IFERROR(X168/H168,"0")+IFERROR(X169/H169,"0")+IFERROR(X170/H170,"0")+IFERROR(X171/H171,"0")+IFERROR(X172/H172,"0")+IFERROR(X173/H173,"0")</f>
        <v>0</v>
      </c>
      <c r="Y174" s="615">
        <f>IFERROR(Y165/H165,"0")+IFERROR(Y166/H166,"0")+IFERROR(Y167/H167,"0")+IFERROR(Y168/H168,"0")+IFERROR(Y169/H169,"0")+IFERROR(Y170/H170,"0")+IFERROR(Y171/H171,"0")+IFERROR(Y172/H172,"0")+IFERROR(Y173/H173,"0")</f>
        <v>0</v>
      </c>
      <c r="Z174" s="615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616"/>
      <c r="AB174" s="616"/>
      <c r="AC174" s="616"/>
    </row>
    <row r="175" spans="1:68" x14ac:dyDescent="0.2">
      <c r="A175" s="623"/>
      <c r="B175" s="623"/>
      <c r="C175" s="623"/>
      <c r="D175" s="623"/>
      <c r="E175" s="623"/>
      <c r="F175" s="623"/>
      <c r="G175" s="623"/>
      <c r="H175" s="623"/>
      <c r="I175" s="623"/>
      <c r="J175" s="623"/>
      <c r="K175" s="623"/>
      <c r="L175" s="623"/>
      <c r="M175" s="623"/>
      <c r="N175" s="623"/>
      <c r="O175" s="630"/>
      <c r="P175" s="619" t="s">
        <v>86</v>
      </c>
      <c r="Q175" s="620"/>
      <c r="R175" s="620"/>
      <c r="S175" s="620"/>
      <c r="T175" s="620"/>
      <c r="U175" s="620"/>
      <c r="V175" s="621"/>
      <c r="W175" s="38" t="s">
        <v>69</v>
      </c>
      <c r="X175" s="615">
        <f>IFERROR(SUM(X165:X173),"0")</f>
        <v>0</v>
      </c>
      <c r="Y175" s="615">
        <f>IFERROR(SUM(Y165:Y173),"0")</f>
        <v>0</v>
      </c>
      <c r="Z175" s="38"/>
      <c r="AA175" s="616"/>
      <c r="AB175" s="616"/>
      <c r="AC175" s="616"/>
    </row>
    <row r="176" spans="1:68" ht="14.25" customHeight="1" x14ac:dyDescent="0.25">
      <c r="A176" s="622" t="s">
        <v>88</v>
      </c>
      <c r="B176" s="623"/>
      <c r="C176" s="623"/>
      <c r="D176" s="623"/>
      <c r="E176" s="623"/>
      <c r="F176" s="623"/>
      <c r="G176" s="623"/>
      <c r="H176" s="623"/>
      <c r="I176" s="623"/>
      <c r="J176" s="623"/>
      <c r="K176" s="623"/>
      <c r="L176" s="623"/>
      <c r="M176" s="623"/>
      <c r="N176" s="623"/>
      <c r="O176" s="623"/>
      <c r="P176" s="623"/>
      <c r="Q176" s="623"/>
      <c r="R176" s="623"/>
      <c r="S176" s="623"/>
      <c r="T176" s="623"/>
      <c r="U176" s="623"/>
      <c r="V176" s="623"/>
      <c r="W176" s="623"/>
      <c r="X176" s="623"/>
      <c r="Y176" s="623"/>
      <c r="Z176" s="623"/>
      <c r="AA176" s="609"/>
      <c r="AB176" s="609"/>
      <c r="AC176" s="609"/>
    </row>
    <row r="177" spans="1:68" ht="27" customHeight="1" x14ac:dyDescent="0.25">
      <c r="A177" s="54" t="s">
        <v>299</v>
      </c>
      <c r="B177" s="54" t="s">
        <v>300</v>
      </c>
      <c r="C177" s="32">
        <v>4301032053</v>
      </c>
      <c r="D177" s="617">
        <v>4680115886780</v>
      </c>
      <c r="E177" s="618"/>
      <c r="F177" s="612">
        <v>7.0000000000000007E-2</v>
      </c>
      <c r="G177" s="33">
        <v>18</v>
      </c>
      <c r="H177" s="612">
        <v>1.26</v>
      </c>
      <c r="I177" s="612">
        <v>1.45</v>
      </c>
      <c r="J177" s="33">
        <v>216</v>
      </c>
      <c r="K177" s="33" t="s">
        <v>301</v>
      </c>
      <c r="L177" s="33"/>
      <c r="M177" s="34" t="s">
        <v>302</v>
      </c>
      <c r="N177" s="34"/>
      <c r="O177" s="33">
        <v>60</v>
      </c>
      <c r="P177" s="88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625"/>
      <c r="R177" s="625"/>
      <c r="S177" s="625"/>
      <c r="T177" s="626"/>
      <c r="U177" s="35"/>
      <c r="V177" s="35"/>
      <c r="W177" s="36" t="s">
        <v>69</v>
      </c>
      <c r="X177" s="613">
        <v>0</v>
      </c>
      <c r="Y177" s="614">
        <f>IFERROR(IF(X177="",0,CEILING((X177/$H177),1)*$H177),"")</f>
        <v>0</v>
      </c>
      <c r="Z177" s="37" t="str">
        <f>IFERROR(IF(Y177=0,"",ROUNDUP(Y177/H177,0)*0.0059),"")</f>
        <v/>
      </c>
      <c r="AA177" s="56"/>
      <c r="AB177" s="57"/>
      <c r="AC177" s="229" t="s">
        <v>303</v>
      </c>
      <c r="AG177" s="64"/>
      <c r="AJ177" s="68"/>
      <c r="AK177" s="68">
        <v>0</v>
      </c>
      <c r="BB177" s="23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304</v>
      </c>
      <c r="B178" s="54" t="s">
        <v>305</v>
      </c>
      <c r="C178" s="32">
        <v>4301032051</v>
      </c>
      <c r="D178" s="617">
        <v>4680115886742</v>
      </c>
      <c r="E178" s="618"/>
      <c r="F178" s="612">
        <v>7.0000000000000007E-2</v>
      </c>
      <c r="G178" s="33">
        <v>18</v>
      </c>
      <c r="H178" s="612">
        <v>1.26</v>
      </c>
      <c r="I178" s="612">
        <v>1.45</v>
      </c>
      <c r="J178" s="33">
        <v>216</v>
      </c>
      <c r="K178" s="33" t="s">
        <v>301</v>
      </c>
      <c r="L178" s="33"/>
      <c r="M178" s="34" t="s">
        <v>302</v>
      </c>
      <c r="N178" s="34"/>
      <c r="O178" s="33">
        <v>90</v>
      </c>
      <c r="P178" s="903" t="s">
        <v>306</v>
      </c>
      <c r="Q178" s="625"/>
      <c r="R178" s="625"/>
      <c r="S178" s="625"/>
      <c r="T178" s="626"/>
      <c r="U178" s="35"/>
      <c r="V178" s="35"/>
      <c r="W178" s="36" t="s">
        <v>69</v>
      </c>
      <c r="X178" s="613">
        <v>0</v>
      </c>
      <c r="Y178" s="614">
        <f>IFERROR(IF(X178="",0,CEILING((X178/$H178),1)*$H178),"")</f>
        <v>0</v>
      </c>
      <c r="Z178" s="37" t="str">
        <f>IFERROR(IF(Y178=0,"",ROUNDUP(Y178/H178,0)*0.0059),"")</f>
        <v/>
      </c>
      <c r="AA178" s="56"/>
      <c r="AB178" s="57"/>
      <c r="AC178" s="231" t="s">
        <v>307</v>
      </c>
      <c r="AG178" s="64"/>
      <c r="AJ178" s="68"/>
      <c r="AK178" s="68">
        <v>0</v>
      </c>
      <c r="BB178" s="23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308</v>
      </c>
      <c r="B179" s="54" t="s">
        <v>309</v>
      </c>
      <c r="C179" s="32">
        <v>4301032052</v>
      </c>
      <c r="D179" s="617">
        <v>4680115886766</v>
      </c>
      <c r="E179" s="618"/>
      <c r="F179" s="612">
        <v>7.0000000000000007E-2</v>
      </c>
      <c r="G179" s="33">
        <v>18</v>
      </c>
      <c r="H179" s="612">
        <v>1.26</v>
      </c>
      <c r="I179" s="612">
        <v>1.45</v>
      </c>
      <c r="J179" s="33">
        <v>216</v>
      </c>
      <c r="K179" s="33" t="s">
        <v>301</v>
      </c>
      <c r="L179" s="33"/>
      <c r="M179" s="34" t="s">
        <v>302</v>
      </c>
      <c r="N179" s="34"/>
      <c r="O179" s="33">
        <v>90</v>
      </c>
      <c r="P179" s="825" t="s">
        <v>310</v>
      </c>
      <c r="Q179" s="625"/>
      <c r="R179" s="625"/>
      <c r="S179" s="625"/>
      <c r="T179" s="626"/>
      <c r="U179" s="35"/>
      <c r="V179" s="35"/>
      <c r="W179" s="36" t="s">
        <v>69</v>
      </c>
      <c r="X179" s="613">
        <v>0</v>
      </c>
      <c r="Y179" s="614">
        <f>IFERROR(IF(X179="",0,CEILING((X179/$H179),1)*$H179),"")</f>
        <v>0</v>
      </c>
      <c r="Z179" s="37" t="str">
        <f>IFERROR(IF(Y179=0,"",ROUNDUP(Y179/H179,0)*0.0059),"")</f>
        <v/>
      </c>
      <c r="AA179" s="56"/>
      <c r="AB179" s="57"/>
      <c r="AC179" s="233" t="s">
        <v>307</v>
      </c>
      <c r="AG179" s="64"/>
      <c r="AJ179" s="68"/>
      <c r="AK179" s="68">
        <v>0</v>
      </c>
      <c r="BB179" s="23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629"/>
      <c r="B180" s="623"/>
      <c r="C180" s="623"/>
      <c r="D180" s="623"/>
      <c r="E180" s="623"/>
      <c r="F180" s="623"/>
      <c r="G180" s="623"/>
      <c r="H180" s="623"/>
      <c r="I180" s="623"/>
      <c r="J180" s="623"/>
      <c r="K180" s="623"/>
      <c r="L180" s="623"/>
      <c r="M180" s="623"/>
      <c r="N180" s="623"/>
      <c r="O180" s="630"/>
      <c r="P180" s="619" t="s">
        <v>86</v>
      </c>
      <c r="Q180" s="620"/>
      <c r="R180" s="620"/>
      <c r="S180" s="620"/>
      <c r="T180" s="620"/>
      <c r="U180" s="620"/>
      <c r="V180" s="621"/>
      <c r="W180" s="38" t="s">
        <v>87</v>
      </c>
      <c r="X180" s="615">
        <f>IFERROR(X177/H177,"0")+IFERROR(X178/H178,"0")+IFERROR(X179/H179,"0")</f>
        <v>0</v>
      </c>
      <c r="Y180" s="615">
        <f>IFERROR(Y177/H177,"0")+IFERROR(Y178/H178,"0")+IFERROR(Y179/H179,"0")</f>
        <v>0</v>
      </c>
      <c r="Z180" s="615">
        <f>IFERROR(IF(Z177="",0,Z177),"0")+IFERROR(IF(Z178="",0,Z178),"0")+IFERROR(IF(Z179="",0,Z179),"0")</f>
        <v>0</v>
      </c>
      <c r="AA180" s="616"/>
      <c r="AB180" s="616"/>
      <c r="AC180" s="616"/>
    </row>
    <row r="181" spans="1:68" x14ac:dyDescent="0.2">
      <c r="A181" s="623"/>
      <c r="B181" s="623"/>
      <c r="C181" s="623"/>
      <c r="D181" s="623"/>
      <c r="E181" s="623"/>
      <c r="F181" s="623"/>
      <c r="G181" s="623"/>
      <c r="H181" s="623"/>
      <c r="I181" s="623"/>
      <c r="J181" s="623"/>
      <c r="K181" s="623"/>
      <c r="L181" s="623"/>
      <c r="M181" s="623"/>
      <c r="N181" s="623"/>
      <c r="O181" s="630"/>
      <c r="P181" s="619" t="s">
        <v>86</v>
      </c>
      <c r="Q181" s="620"/>
      <c r="R181" s="620"/>
      <c r="S181" s="620"/>
      <c r="T181" s="620"/>
      <c r="U181" s="620"/>
      <c r="V181" s="621"/>
      <c r="W181" s="38" t="s">
        <v>69</v>
      </c>
      <c r="X181" s="615">
        <f>IFERROR(SUM(X177:X179),"0")</f>
        <v>0</v>
      </c>
      <c r="Y181" s="615">
        <f>IFERROR(SUM(Y177:Y179),"0")</f>
        <v>0</v>
      </c>
      <c r="Z181" s="38"/>
      <c r="AA181" s="616"/>
      <c r="AB181" s="616"/>
      <c r="AC181" s="616"/>
    </row>
    <row r="182" spans="1:68" ht="14.25" customHeight="1" x14ac:dyDescent="0.25">
      <c r="A182" s="622" t="s">
        <v>311</v>
      </c>
      <c r="B182" s="623"/>
      <c r="C182" s="623"/>
      <c r="D182" s="623"/>
      <c r="E182" s="623"/>
      <c r="F182" s="623"/>
      <c r="G182" s="623"/>
      <c r="H182" s="623"/>
      <c r="I182" s="623"/>
      <c r="J182" s="623"/>
      <c r="K182" s="623"/>
      <c r="L182" s="623"/>
      <c r="M182" s="623"/>
      <c r="N182" s="623"/>
      <c r="O182" s="623"/>
      <c r="P182" s="623"/>
      <c r="Q182" s="623"/>
      <c r="R182" s="623"/>
      <c r="S182" s="623"/>
      <c r="T182" s="623"/>
      <c r="U182" s="623"/>
      <c r="V182" s="623"/>
      <c r="W182" s="623"/>
      <c r="X182" s="623"/>
      <c r="Y182" s="623"/>
      <c r="Z182" s="623"/>
      <c r="AA182" s="609"/>
      <c r="AB182" s="609"/>
      <c r="AC182" s="609"/>
    </row>
    <row r="183" spans="1:68" ht="27" customHeight="1" x14ac:dyDescent="0.25">
      <c r="A183" s="54" t="s">
        <v>312</v>
      </c>
      <c r="B183" s="54" t="s">
        <v>313</v>
      </c>
      <c r="C183" s="32">
        <v>4301170013</v>
      </c>
      <c r="D183" s="617">
        <v>4680115886797</v>
      </c>
      <c r="E183" s="618"/>
      <c r="F183" s="612">
        <v>7.0000000000000007E-2</v>
      </c>
      <c r="G183" s="33">
        <v>18</v>
      </c>
      <c r="H183" s="612">
        <v>1.26</v>
      </c>
      <c r="I183" s="612">
        <v>1.45</v>
      </c>
      <c r="J183" s="33">
        <v>216</v>
      </c>
      <c r="K183" s="33" t="s">
        <v>301</v>
      </c>
      <c r="L183" s="33"/>
      <c r="M183" s="34" t="s">
        <v>302</v>
      </c>
      <c r="N183" s="34"/>
      <c r="O183" s="33">
        <v>90</v>
      </c>
      <c r="P183" s="913" t="s">
        <v>314</v>
      </c>
      <c r="Q183" s="625"/>
      <c r="R183" s="625"/>
      <c r="S183" s="625"/>
      <c r="T183" s="626"/>
      <c r="U183" s="35"/>
      <c r="V183" s="35"/>
      <c r="W183" s="36" t="s">
        <v>69</v>
      </c>
      <c r="X183" s="613">
        <v>0</v>
      </c>
      <c r="Y183" s="614">
        <f>IFERROR(IF(X183="",0,CEILING((X183/$H183),1)*$H183),"")</f>
        <v>0</v>
      </c>
      <c r="Z183" s="37" t="str">
        <f>IFERROR(IF(Y183=0,"",ROUNDUP(Y183/H183,0)*0.0059),"")</f>
        <v/>
      </c>
      <c r="AA183" s="56"/>
      <c r="AB183" s="57"/>
      <c r="AC183" s="235" t="s">
        <v>307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9"/>
      <c r="B184" s="623"/>
      <c r="C184" s="623"/>
      <c r="D184" s="623"/>
      <c r="E184" s="623"/>
      <c r="F184" s="623"/>
      <c r="G184" s="623"/>
      <c r="H184" s="623"/>
      <c r="I184" s="623"/>
      <c r="J184" s="623"/>
      <c r="K184" s="623"/>
      <c r="L184" s="623"/>
      <c r="M184" s="623"/>
      <c r="N184" s="623"/>
      <c r="O184" s="630"/>
      <c r="P184" s="619" t="s">
        <v>86</v>
      </c>
      <c r="Q184" s="620"/>
      <c r="R184" s="620"/>
      <c r="S184" s="620"/>
      <c r="T184" s="620"/>
      <c r="U184" s="620"/>
      <c r="V184" s="621"/>
      <c r="W184" s="38" t="s">
        <v>87</v>
      </c>
      <c r="X184" s="615">
        <f>IFERROR(X183/H183,"0")</f>
        <v>0</v>
      </c>
      <c r="Y184" s="615">
        <f>IFERROR(Y183/H183,"0")</f>
        <v>0</v>
      </c>
      <c r="Z184" s="615">
        <f>IFERROR(IF(Z183="",0,Z183),"0")</f>
        <v>0</v>
      </c>
      <c r="AA184" s="616"/>
      <c r="AB184" s="616"/>
      <c r="AC184" s="616"/>
    </row>
    <row r="185" spans="1:68" x14ac:dyDescent="0.2">
      <c r="A185" s="623"/>
      <c r="B185" s="623"/>
      <c r="C185" s="623"/>
      <c r="D185" s="623"/>
      <c r="E185" s="623"/>
      <c r="F185" s="623"/>
      <c r="G185" s="623"/>
      <c r="H185" s="623"/>
      <c r="I185" s="623"/>
      <c r="J185" s="623"/>
      <c r="K185" s="623"/>
      <c r="L185" s="623"/>
      <c r="M185" s="623"/>
      <c r="N185" s="623"/>
      <c r="O185" s="630"/>
      <c r="P185" s="619" t="s">
        <v>86</v>
      </c>
      <c r="Q185" s="620"/>
      <c r="R185" s="620"/>
      <c r="S185" s="620"/>
      <c r="T185" s="620"/>
      <c r="U185" s="620"/>
      <c r="V185" s="621"/>
      <c r="W185" s="38" t="s">
        <v>69</v>
      </c>
      <c r="X185" s="615">
        <f>IFERROR(SUM(X183:X183),"0")</f>
        <v>0</v>
      </c>
      <c r="Y185" s="615">
        <f>IFERROR(SUM(Y183:Y183),"0")</f>
        <v>0</v>
      </c>
      <c r="Z185" s="38"/>
      <c r="AA185" s="616"/>
      <c r="AB185" s="616"/>
      <c r="AC185" s="616"/>
    </row>
    <row r="186" spans="1:68" ht="16.5" customHeight="1" x14ac:dyDescent="0.25">
      <c r="A186" s="673" t="s">
        <v>315</v>
      </c>
      <c r="B186" s="623"/>
      <c r="C186" s="623"/>
      <c r="D186" s="623"/>
      <c r="E186" s="623"/>
      <c r="F186" s="623"/>
      <c r="G186" s="623"/>
      <c r="H186" s="623"/>
      <c r="I186" s="623"/>
      <c r="J186" s="623"/>
      <c r="K186" s="623"/>
      <c r="L186" s="623"/>
      <c r="M186" s="623"/>
      <c r="N186" s="623"/>
      <c r="O186" s="623"/>
      <c r="P186" s="623"/>
      <c r="Q186" s="623"/>
      <c r="R186" s="623"/>
      <c r="S186" s="623"/>
      <c r="T186" s="623"/>
      <c r="U186" s="623"/>
      <c r="V186" s="623"/>
      <c r="W186" s="623"/>
      <c r="X186" s="623"/>
      <c r="Y186" s="623"/>
      <c r="Z186" s="623"/>
      <c r="AA186" s="608"/>
      <c r="AB186" s="608"/>
      <c r="AC186" s="608"/>
    </row>
    <row r="187" spans="1:68" ht="14.25" customHeight="1" x14ac:dyDescent="0.25">
      <c r="A187" s="622" t="s">
        <v>96</v>
      </c>
      <c r="B187" s="623"/>
      <c r="C187" s="623"/>
      <c r="D187" s="623"/>
      <c r="E187" s="623"/>
      <c r="F187" s="623"/>
      <c r="G187" s="623"/>
      <c r="H187" s="623"/>
      <c r="I187" s="623"/>
      <c r="J187" s="623"/>
      <c r="K187" s="623"/>
      <c r="L187" s="623"/>
      <c r="M187" s="623"/>
      <c r="N187" s="623"/>
      <c r="O187" s="623"/>
      <c r="P187" s="623"/>
      <c r="Q187" s="623"/>
      <c r="R187" s="623"/>
      <c r="S187" s="623"/>
      <c r="T187" s="623"/>
      <c r="U187" s="623"/>
      <c r="V187" s="623"/>
      <c r="W187" s="623"/>
      <c r="X187" s="623"/>
      <c r="Y187" s="623"/>
      <c r="Z187" s="623"/>
      <c r="AA187" s="609"/>
      <c r="AB187" s="609"/>
      <c r="AC187" s="609"/>
    </row>
    <row r="188" spans="1:68" ht="16.5" customHeight="1" x14ac:dyDescent="0.25">
      <c r="A188" s="54" t="s">
        <v>316</v>
      </c>
      <c r="B188" s="54" t="s">
        <v>317</v>
      </c>
      <c r="C188" s="32">
        <v>4301011450</v>
      </c>
      <c r="D188" s="617">
        <v>4680115881402</v>
      </c>
      <c r="E188" s="618"/>
      <c r="F188" s="612">
        <v>1.35</v>
      </c>
      <c r="G188" s="33">
        <v>8</v>
      </c>
      <c r="H188" s="612">
        <v>10.8</v>
      </c>
      <c r="I188" s="612">
        <v>11.234999999999999</v>
      </c>
      <c r="J188" s="33">
        <v>64</v>
      </c>
      <c r="K188" s="33" t="s">
        <v>99</v>
      </c>
      <c r="L188" s="33"/>
      <c r="M188" s="34" t="s">
        <v>100</v>
      </c>
      <c r="N188" s="34"/>
      <c r="O188" s="33">
        <v>55</v>
      </c>
      <c r="P188" s="8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625"/>
      <c r="R188" s="625"/>
      <c r="S188" s="625"/>
      <c r="T188" s="626"/>
      <c r="U188" s="35"/>
      <c r="V188" s="35"/>
      <c r="W188" s="36" t="s">
        <v>69</v>
      </c>
      <c r="X188" s="613">
        <v>0</v>
      </c>
      <c r="Y188" s="614">
        <f>IFERROR(IF(X188="",0,CEILING((X188/$H188),1)*$H188),"")</f>
        <v>0</v>
      </c>
      <c r="Z188" s="37" t="str">
        <f>IFERROR(IF(Y188=0,"",ROUNDUP(Y188/H188,0)*0.01898),"")</f>
        <v/>
      </c>
      <c r="AA188" s="56"/>
      <c r="AB188" s="57"/>
      <c r="AC188" s="237" t="s">
        <v>318</v>
      </c>
      <c r="AG188" s="64"/>
      <c r="AJ188" s="68"/>
      <c r="AK188" s="68">
        <v>0</v>
      </c>
      <c r="BB188" s="23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319</v>
      </c>
      <c r="B189" s="54" t="s">
        <v>320</v>
      </c>
      <c r="C189" s="32">
        <v>4301011768</v>
      </c>
      <c r="D189" s="617">
        <v>4680115881396</v>
      </c>
      <c r="E189" s="618"/>
      <c r="F189" s="612">
        <v>0.45</v>
      </c>
      <c r="G189" s="33">
        <v>6</v>
      </c>
      <c r="H189" s="612">
        <v>2.7</v>
      </c>
      <c r="I189" s="612">
        <v>2.88</v>
      </c>
      <c r="J189" s="33">
        <v>182</v>
      </c>
      <c r="K189" s="33" t="s">
        <v>67</v>
      </c>
      <c r="L189" s="33"/>
      <c r="M189" s="34" t="s">
        <v>100</v>
      </c>
      <c r="N189" s="34"/>
      <c r="O189" s="33">
        <v>55</v>
      </c>
      <c r="P189" s="73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625"/>
      <c r="R189" s="625"/>
      <c r="S189" s="625"/>
      <c r="T189" s="626"/>
      <c r="U189" s="35"/>
      <c r="V189" s="35"/>
      <c r="W189" s="36" t="s">
        <v>69</v>
      </c>
      <c r="X189" s="613">
        <v>0</v>
      </c>
      <c r="Y189" s="614">
        <f>IFERROR(IF(X189="",0,CEILING((X189/$H189),1)*$H189),"")</f>
        <v>0</v>
      </c>
      <c r="Z189" s="37" t="str">
        <f>IFERROR(IF(Y189=0,"",ROUNDUP(Y189/H189,0)*0.00651),"")</f>
        <v/>
      </c>
      <c r="AA189" s="56"/>
      <c r="AB189" s="57"/>
      <c r="AC189" s="239" t="s">
        <v>318</v>
      </c>
      <c r="AG189" s="64"/>
      <c r="AJ189" s="68"/>
      <c r="AK189" s="68">
        <v>0</v>
      </c>
      <c r="BB189" s="240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629"/>
      <c r="B190" s="623"/>
      <c r="C190" s="623"/>
      <c r="D190" s="623"/>
      <c r="E190" s="623"/>
      <c r="F190" s="623"/>
      <c r="G190" s="623"/>
      <c r="H190" s="623"/>
      <c r="I190" s="623"/>
      <c r="J190" s="623"/>
      <c r="K190" s="623"/>
      <c r="L190" s="623"/>
      <c r="M190" s="623"/>
      <c r="N190" s="623"/>
      <c r="O190" s="630"/>
      <c r="P190" s="619" t="s">
        <v>86</v>
      </c>
      <c r="Q190" s="620"/>
      <c r="R190" s="620"/>
      <c r="S190" s="620"/>
      <c r="T190" s="620"/>
      <c r="U190" s="620"/>
      <c r="V190" s="621"/>
      <c r="W190" s="38" t="s">
        <v>87</v>
      </c>
      <c r="X190" s="615">
        <f>IFERROR(X188/H188,"0")+IFERROR(X189/H189,"0")</f>
        <v>0</v>
      </c>
      <c r="Y190" s="615">
        <f>IFERROR(Y188/H188,"0")+IFERROR(Y189/H189,"0")</f>
        <v>0</v>
      </c>
      <c r="Z190" s="615">
        <f>IFERROR(IF(Z188="",0,Z188),"0")+IFERROR(IF(Z189="",0,Z189),"0")</f>
        <v>0</v>
      </c>
      <c r="AA190" s="616"/>
      <c r="AB190" s="616"/>
      <c r="AC190" s="616"/>
    </row>
    <row r="191" spans="1:68" x14ac:dyDescent="0.2">
      <c r="A191" s="623"/>
      <c r="B191" s="623"/>
      <c r="C191" s="623"/>
      <c r="D191" s="623"/>
      <c r="E191" s="623"/>
      <c r="F191" s="623"/>
      <c r="G191" s="623"/>
      <c r="H191" s="623"/>
      <c r="I191" s="623"/>
      <c r="J191" s="623"/>
      <c r="K191" s="623"/>
      <c r="L191" s="623"/>
      <c r="M191" s="623"/>
      <c r="N191" s="623"/>
      <c r="O191" s="630"/>
      <c r="P191" s="619" t="s">
        <v>86</v>
      </c>
      <c r="Q191" s="620"/>
      <c r="R191" s="620"/>
      <c r="S191" s="620"/>
      <c r="T191" s="620"/>
      <c r="U191" s="620"/>
      <c r="V191" s="621"/>
      <c r="W191" s="38" t="s">
        <v>69</v>
      </c>
      <c r="X191" s="615">
        <f>IFERROR(SUM(X188:X189),"0")</f>
        <v>0</v>
      </c>
      <c r="Y191" s="615">
        <f>IFERROR(SUM(Y188:Y189),"0")</f>
        <v>0</v>
      </c>
      <c r="Z191" s="38"/>
      <c r="AA191" s="616"/>
      <c r="AB191" s="616"/>
      <c r="AC191" s="616"/>
    </row>
    <row r="192" spans="1:68" ht="14.25" customHeight="1" x14ac:dyDescent="0.25">
      <c r="A192" s="622" t="s">
        <v>137</v>
      </c>
      <c r="B192" s="623"/>
      <c r="C192" s="623"/>
      <c r="D192" s="623"/>
      <c r="E192" s="623"/>
      <c r="F192" s="623"/>
      <c r="G192" s="623"/>
      <c r="H192" s="623"/>
      <c r="I192" s="623"/>
      <c r="J192" s="623"/>
      <c r="K192" s="623"/>
      <c r="L192" s="623"/>
      <c r="M192" s="623"/>
      <c r="N192" s="623"/>
      <c r="O192" s="623"/>
      <c r="P192" s="623"/>
      <c r="Q192" s="623"/>
      <c r="R192" s="623"/>
      <c r="S192" s="623"/>
      <c r="T192" s="623"/>
      <c r="U192" s="623"/>
      <c r="V192" s="623"/>
      <c r="W192" s="623"/>
      <c r="X192" s="623"/>
      <c r="Y192" s="623"/>
      <c r="Z192" s="623"/>
      <c r="AA192" s="609"/>
      <c r="AB192" s="609"/>
      <c r="AC192" s="609"/>
    </row>
    <row r="193" spans="1:68" ht="16.5" customHeight="1" x14ac:dyDescent="0.25">
      <c r="A193" s="54" t="s">
        <v>321</v>
      </c>
      <c r="B193" s="54" t="s">
        <v>322</v>
      </c>
      <c r="C193" s="32">
        <v>4301020262</v>
      </c>
      <c r="D193" s="617">
        <v>4680115882935</v>
      </c>
      <c r="E193" s="618"/>
      <c r="F193" s="612">
        <v>1.35</v>
      </c>
      <c r="G193" s="33">
        <v>8</v>
      </c>
      <c r="H193" s="612">
        <v>10.8</v>
      </c>
      <c r="I193" s="612">
        <v>11.234999999999999</v>
      </c>
      <c r="J193" s="33">
        <v>64</v>
      </c>
      <c r="K193" s="33" t="s">
        <v>99</v>
      </c>
      <c r="L193" s="33"/>
      <c r="M193" s="34" t="s">
        <v>106</v>
      </c>
      <c r="N193" s="34"/>
      <c r="O193" s="33">
        <v>50</v>
      </c>
      <c r="P193" s="8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625"/>
      <c r="R193" s="625"/>
      <c r="S193" s="625"/>
      <c r="T193" s="626"/>
      <c r="U193" s="35"/>
      <c r="V193" s="35"/>
      <c r="W193" s="36" t="s">
        <v>69</v>
      </c>
      <c r="X193" s="613">
        <v>0</v>
      </c>
      <c r="Y193" s="614">
        <f>IFERROR(IF(X193="",0,CEILING((X193/$H193),1)*$H193),"")</f>
        <v>0</v>
      </c>
      <c r="Z193" s="37" t="str">
        <f>IFERROR(IF(Y193=0,"",ROUNDUP(Y193/H193,0)*0.01898),"")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324</v>
      </c>
      <c r="B194" s="54" t="s">
        <v>325</v>
      </c>
      <c r="C194" s="32">
        <v>4301020220</v>
      </c>
      <c r="D194" s="617">
        <v>4680115880764</v>
      </c>
      <c r="E194" s="618"/>
      <c r="F194" s="612">
        <v>0.35</v>
      </c>
      <c r="G194" s="33">
        <v>6</v>
      </c>
      <c r="H194" s="612">
        <v>2.1</v>
      </c>
      <c r="I194" s="612">
        <v>2.2799999999999998</v>
      </c>
      <c r="J194" s="33">
        <v>182</v>
      </c>
      <c r="K194" s="33" t="s">
        <v>67</v>
      </c>
      <c r="L194" s="33"/>
      <c r="M194" s="34" t="s">
        <v>100</v>
      </c>
      <c r="N194" s="34"/>
      <c r="O194" s="33">
        <v>50</v>
      </c>
      <c r="P194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625"/>
      <c r="R194" s="625"/>
      <c r="S194" s="625"/>
      <c r="T194" s="626"/>
      <c r="U194" s="35"/>
      <c r="V194" s="35"/>
      <c r="W194" s="36" t="s">
        <v>69</v>
      </c>
      <c r="X194" s="613">
        <v>0</v>
      </c>
      <c r="Y194" s="614">
        <f>IFERROR(IF(X194="",0,CEILING((X194/$H194),1)*$H194),"")</f>
        <v>0</v>
      </c>
      <c r="Z194" s="37" t="str">
        <f>IFERROR(IF(Y194=0,"",ROUNDUP(Y194/H194,0)*0.00651),"")</f>
        <v/>
      </c>
      <c r="AA194" s="56"/>
      <c r="AB194" s="57"/>
      <c r="AC194" s="243" t="s">
        <v>323</v>
      </c>
      <c r="AG194" s="64"/>
      <c r="AJ194" s="68"/>
      <c r="AK194" s="68">
        <v>0</v>
      </c>
      <c r="BB194" s="244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629"/>
      <c r="B195" s="623"/>
      <c r="C195" s="623"/>
      <c r="D195" s="623"/>
      <c r="E195" s="623"/>
      <c r="F195" s="623"/>
      <c r="G195" s="623"/>
      <c r="H195" s="623"/>
      <c r="I195" s="623"/>
      <c r="J195" s="623"/>
      <c r="K195" s="623"/>
      <c r="L195" s="623"/>
      <c r="M195" s="623"/>
      <c r="N195" s="623"/>
      <c r="O195" s="630"/>
      <c r="P195" s="619" t="s">
        <v>86</v>
      </c>
      <c r="Q195" s="620"/>
      <c r="R195" s="620"/>
      <c r="S195" s="620"/>
      <c r="T195" s="620"/>
      <c r="U195" s="620"/>
      <c r="V195" s="621"/>
      <c r="W195" s="38" t="s">
        <v>87</v>
      </c>
      <c r="X195" s="615">
        <f>IFERROR(X193/H193,"0")+IFERROR(X194/H194,"0")</f>
        <v>0</v>
      </c>
      <c r="Y195" s="615">
        <f>IFERROR(Y193/H193,"0")+IFERROR(Y194/H194,"0")</f>
        <v>0</v>
      </c>
      <c r="Z195" s="615">
        <f>IFERROR(IF(Z193="",0,Z193),"0")+IFERROR(IF(Z194="",0,Z194),"0")</f>
        <v>0</v>
      </c>
      <c r="AA195" s="616"/>
      <c r="AB195" s="616"/>
      <c r="AC195" s="616"/>
    </row>
    <row r="196" spans="1:68" x14ac:dyDescent="0.2">
      <c r="A196" s="623"/>
      <c r="B196" s="623"/>
      <c r="C196" s="623"/>
      <c r="D196" s="623"/>
      <c r="E196" s="623"/>
      <c r="F196" s="623"/>
      <c r="G196" s="623"/>
      <c r="H196" s="623"/>
      <c r="I196" s="623"/>
      <c r="J196" s="623"/>
      <c r="K196" s="623"/>
      <c r="L196" s="623"/>
      <c r="M196" s="623"/>
      <c r="N196" s="623"/>
      <c r="O196" s="630"/>
      <c r="P196" s="619" t="s">
        <v>86</v>
      </c>
      <c r="Q196" s="620"/>
      <c r="R196" s="620"/>
      <c r="S196" s="620"/>
      <c r="T196" s="620"/>
      <c r="U196" s="620"/>
      <c r="V196" s="621"/>
      <c r="W196" s="38" t="s">
        <v>69</v>
      </c>
      <c r="X196" s="615">
        <f>IFERROR(SUM(X193:X194),"0")</f>
        <v>0</v>
      </c>
      <c r="Y196" s="615">
        <f>IFERROR(SUM(Y193:Y194),"0")</f>
        <v>0</v>
      </c>
      <c r="Z196" s="38"/>
      <c r="AA196" s="616"/>
      <c r="AB196" s="616"/>
      <c r="AC196" s="616"/>
    </row>
    <row r="197" spans="1:68" ht="14.25" customHeight="1" x14ac:dyDescent="0.25">
      <c r="A197" s="622" t="s">
        <v>148</v>
      </c>
      <c r="B197" s="623"/>
      <c r="C197" s="623"/>
      <c r="D197" s="623"/>
      <c r="E197" s="623"/>
      <c r="F197" s="623"/>
      <c r="G197" s="623"/>
      <c r="H197" s="623"/>
      <c r="I197" s="623"/>
      <c r="J197" s="623"/>
      <c r="K197" s="623"/>
      <c r="L197" s="623"/>
      <c r="M197" s="623"/>
      <c r="N197" s="623"/>
      <c r="O197" s="623"/>
      <c r="P197" s="623"/>
      <c r="Q197" s="623"/>
      <c r="R197" s="623"/>
      <c r="S197" s="623"/>
      <c r="T197" s="623"/>
      <c r="U197" s="623"/>
      <c r="V197" s="623"/>
      <c r="W197" s="623"/>
      <c r="X197" s="623"/>
      <c r="Y197" s="623"/>
      <c r="Z197" s="623"/>
      <c r="AA197" s="609"/>
      <c r="AB197" s="609"/>
      <c r="AC197" s="609"/>
    </row>
    <row r="198" spans="1:68" ht="27" customHeight="1" x14ac:dyDescent="0.25">
      <c r="A198" s="54" t="s">
        <v>326</v>
      </c>
      <c r="B198" s="54" t="s">
        <v>327</v>
      </c>
      <c r="C198" s="32">
        <v>4301031224</v>
      </c>
      <c r="D198" s="617">
        <v>4680115882683</v>
      </c>
      <c r="E198" s="618"/>
      <c r="F198" s="612">
        <v>0.9</v>
      </c>
      <c r="G198" s="33">
        <v>6</v>
      </c>
      <c r="H198" s="612">
        <v>5.4</v>
      </c>
      <c r="I198" s="612">
        <v>5.61</v>
      </c>
      <c r="J198" s="33">
        <v>132</v>
      </c>
      <c r="K198" s="33" t="s">
        <v>104</v>
      </c>
      <c r="L198" s="33"/>
      <c r="M198" s="34" t="s">
        <v>68</v>
      </c>
      <c r="N198" s="34"/>
      <c r="O198" s="33">
        <v>40</v>
      </c>
      <c r="P198" s="9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625"/>
      <c r="R198" s="625"/>
      <c r="S198" s="625"/>
      <c r="T198" s="626"/>
      <c r="U198" s="35"/>
      <c r="V198" s="35"/>
      <c r="W198" s="36" t="s">
        <v>69</v>
      </c>
      <c r="X198" s="613">
        <v>0</v>
      </c>
      <c r="Y198" s="614">
        <f t="shared" ref="Y198:Y205" si="31">IFERROR(IF(X198="",0,CEILING((X198/$H198),1)*$H198),"")</f>
        <v>0</v>
      </c>
      <c r="Z198" s="37" t="str">
        <f>IFERROR(IF(Y198=0,"",ROUNDUP(Y198/H198,0)*0.00902),"")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 t="shared" ref="BM198:BM205" si="32">IFERROR(X198*I198/H198,"0")</f>
        <v>0</v>
      </c>
      <c r="BN198" s="64">
        <f t="shared" ref="BN198:BN205" si="33">IFERROR(Y198*I198/H198,"0")</f>
        <v>0</v>
      </c>
      <c r="BO198" s="64">
        <f t="shared" ref="BO198:BO205" si="34">IFERROR(1/J198*(X198/H198),"0")</f>
        <v>0</v>
      </c>
      <c r="BP198" s="64">
        <f t="shared" ref="BP198:BP205" si="35">IFERROR(1/J198*(Y198/H198),"0")</f>
        <v>0</v>
      </c>
    </row>
    <row r="199" spans="1:68" ht="27" customHeight="1" x14ac:dyDescent="0.25">
      <c r="A199" s="54" t="s">
        <v>329</v>
      </c>
      <c r="B199" s="54" t="s">
        <v>330</v>
      </c>
      <c r="C199" s="32">
        <v>4301031230</v>
      </c>
      <c r="D199" s="617">
        <v>4680115882690</v>
      </c>
      <c r="E199" s="618"/>
      <c r="F199" s="612">
        <v>0.9</v>
      </c>
      <c r="G199" s="33">
        <v>6</v>
      </c>
      <c r="H199" s="612">
        <v>5.4</v>
      </c>
      <c r="I199" s="612">
        <v>5.61</v>
      </c>
      <c r="J199" s="33">
        <v>132</v>
      </c>
      <c r="K199" s="33" t="s">
        <v>104</v>
      </c>
      <c r="L199" s="33"/>
      <c r="M199" s="34" t="s">
        <v>68</v>
      </c>
      <c r="N199" s="34"/>
      <c r="O199" s="33">
        <v>40</v>
      </c>
      <c r="P199" s="9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625"/>
      <c r="R199" s="625"/>
      <c r="S199" s="625"/>
      <c r="T199" s="626"/>
      <c r="U199" s="35"/>
      <c r="V199" s="35"/>
      <c r="W199" s="36" t="s">
        <v>69</v>
      </c>
      <c r="X199" s="613">
        <v>0</v>
      </c>
      <c r="Y199" s="614">
        <f t="shared" si="31"/>
        <v>0</v>
      </c>
      <c r="Z199" s="37" t="str">
        <f>IFERROR(IF(Y199=0,"",ROUNDUP(Y199/H199,0)*0.00902),"")</f>
        <v/>
      </c>
      <c r="AA199" s="56"/>
      <c r="AB199" s="57"/>
      <c r="AC199" s="247" t="s">
        <v>331</v>
      </c>
      <c r="AG199" s="64"/>
      <c r="AJ199" s="68"/>
      <c r="AK199" s="68">
        <v>0</v>
      </c>
      <c r="BB199" s="248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332</v>
      </c>
      <c r="B200" s="54" t="s">
        <v>333</v>
      </c>
      <c r="C200" s="32">
        <v>4301031220</v>
      </c>
      <c r="D200" s="617">
        <v>4680115882669</v>
      </c>
      <c r="E200" s="618"/>
      <c r="F200" s="612">
        <v>0.9</v>
      </c>
      <c r="G200" s="33">
        <v>6</v>
      </c>
      <c r="H200" s="612">
        <v>5.4</v>
      </c>
      <c r="I200" s="612">
        <v>5.61</v>
      </c>
      <c r="J200" s="33">
        <v>132</v>
      </c>
      <c r="K200" s="33" t="s">
        <v>104</v>
      </c>
      <c r="L200" s="33"/>
      <c r="M200" s="34" t="s">
        <v>68</v>
      </c>
      <c r="N200" s="34"/>
      <c r="O200" s="33">
        <v>40</v>
      </c>
      <c r="P200" s="9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625"/>
      <c r="R200" s="625"/>
      <c r="S200" s="625"/>
      <c r="T200" s="626"/>
      <c r="U200" s="35"/>
      <c r="V200" s="35"/>
      <c r="W200" s="36" t="s">
        <v>69</v>
      </c>
      <c r="X200" s="613">
        <v>0</v>
      </c>
      <c r="Y200" s="614">
        <f t="shared" si="31"/>
        <v>0</v>
      </c>
      <c r="Z200" s="37" t="str">
        <f>IFERROR(IF(Y200=0,"",ROUNDUP(Y200/H200,0)*0.00902),"")</f>
        <v/>
      </c>
      <c r="AA200" s="56"/>
      <c r="AB200" s="57"/>
      <c r="AC200" s="249" t="s">
        <v>334</v>
      </c>
      <c r="AG200" s="64"/>
      <c r="AJ200" s="68"/>
      <c r="AK200" s="68">
        <v>0</v>
      </c>
      <c r="BB200" s="250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335</v>
      </c>
      <c r="B201" s="54" t="s">
        <v>336</v>
      </c>
      <c r="C201" s="32">
        <v>4301031221</v>
      </c>
      <c r="D201" s="617">
        <v>4680115882676</v>
      </c>
      <c r="E201" s="618"/>
      <c r="F201" s="612">
        <v>0.9</v>
      </c>
      <c r="G201" s="33">
        <v>6</v>
      </c>
      <c r="H201" s="612">
        <v>5.4</v>
      </c>
      <c r="I201" s="612">
        <v>5.61</v>
      </c>
      <c r="J201" s="33">
        <v>132</v>
      </c>
      <c r="K201" s="33" t="s">
        <v>104</v>
      </c>
      <c r="L201" s="33"/>
      <c r="M201" s="34" t="s">
        <v>68</v>
      </c>
      <c r="N201" s="34"/>
      <c r="O201" s="33">
        <v>40</v>
      </c>
      <c r="P201" s="8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625"/>
      <c r="R201" s="625"/>
      <c r="S201" s="625"/>
      <c r="T201" s="626"/>
      <c r="U201" s="35"/>
      <c r="V201" s="35"/>
      <c r="W201" s="36" t="s">
        <v>69</v>
      </c>
      <c r="X201" s="613">
        <v>0</v>
      </c>
      <c r="Y201" s="614">
        <f t="shared" si="31"/>
        <v>0</v>
      </c>
      <c r="Z201" s="37" t="str">
        <f>IFERROR(IF(Y201=0,"",ROUNDUP(Y201/H201,0)*0.00902),"")</f>
        <v/>
      </c>
      <c r="AA201" s="56"/>
      <c r="AB201" s="57"/>
      <c r="AC201" s="251" t="s">
        <v>337</v>
      </c>
      <c r="AG201" s="64"/>
      <c r="AJ201" s="68"/>
      <c r="AK201" s="68">
        <v>0</v>
      </c>
      <c r="BB201" s="252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338</v>
      </c>
      <c r="B202" s="54" t="s">
        <v>339</v>
      </c>
      <c r="C202" s="32">
        <v>4301031223</v>
      </c>
      <c r="D202" s="617">
        <v>4680115884014</v>
      </c>
      <c r="E202" s="618"/>
      <c r="F202" s="612">
        <v>0.3</v>
      </c>
      <c r="G202" s="33">
        <v>6</v>
      </c>
      <c r="H202" s="612">
        <v>1.8</v>
      </c>
      <c r="I202" s="612">
        <v>1.93</v>
      </c>
      <c r="J202" s="33">
        <v>234</v>
      </c>
      <c r="K202" s="33" t="s">
        <v>151</v>
      </c>
      <c r="L202" s="33"/>
      <c r="M202" s="34" t="s">
        <v>68</v>
      </c>
      <c r="N202" s="34"/>
      <c r="O202" s="33">
        <v>40</v>
      </c>
      <c r="P202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625"/>
      <c r="R202" s="625"/>
      <c r="S202" s="625"/>
      <c r="T202" s="626"/>
      <c r="U202" s="35"/>
      <c r="V202" s="35"/>
      <c r="W202" s="36" t="s">
        <v>69</v>
      </c>
      <c r="X202" s="613">
        <v>0</v>
      </c>
      <c r="Y202" s="614">
        <f t="shared" si="31"/>
        <v>0</v>
      </c>
      <c r="Z202" s="37" t="str">
        <f>IFERROR(IF(Y202=0,"",ROUNDUP(Y202/H202,0)*0.00502),"")</f>
        <v/>
      </c>
      <c r="AA202" s="56"/>
      <c r="AB202" s="57"/>
      <c r="AC202" s="253" t="s">
        <v>328</v>
      </c>
      <c r="AG202" s="64"/>
      <c r="AJ202" s="68"/>
      <c r="AK202" s="68">
        <v>0</v>
      </c>
      <c r="BB202" s="254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340</v>
      </c>
      <c r="B203" s="54" t="s">
        <v>341</v>
      </c>
      <c r="C203" s="32">
        <v>4301031222</v>
      </c>
      <c r="D203" s="617">
        <v>4680115884007</v>
      </c>
      <c r="E203" s="618"/>
      <c r="F203" s="612">
        <v>0.3</v>
      </c>
      <c r="G203" s="33">
        <v>6</v>
      </c>
      <c r="H203" s="612">
        <v>1.8</v>
      </c>
      <c r="I203" s="612">
        <v>1.9</v>
      </c>
      <c r="J203" s="33">
        <v>234</v>
      </c>
      <c r="K203" s="33" t="s">
        <v>151</v>
      </c>
      <c r="L203" s="33"/>
      <c r="M203" s="34" t="s">
        <v>68</v>
      </c>
      <c r="N203" s="34"/>
      <c r="O203" s="33">
        <v>40</v>
      </c>
      <c r="P203" s="7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625"/>
      <c r="R203" s="625"/>
      <c r="S203" s="625"/>
      <c r="T203" s="626"/>
      <c r="U203" s="35"/>
      <c r="V203" s="35"/>
      <c r="W203" s="36" t="s">
        <v>69</v>
      </c>
      <c r="X203" s="613">
        <v>0</v>
      </c>
      <c r="Y203" s="614">
        <f t="shared" si="31"/>
        <v>0</v>
      </c>
      <c r="Z203" s="37" t="str">
        <f>IFERROR(IF(Y203=0,"",ROUNDUP(Y203/H203,0)*0.00502),"")</f>
        <v/>
      </c>
      <c r="AA203" s="56"/>
      <c r="AB203" s="57"/>
      <c r="AC203" s="255" t="s">
        <v>331</v>
      </c>
      <c r="AG203" s="64"/>
      <c r="AJ203" s="68"/>
      <c r="AK203" s="68">
        <v>0</v>
      </c>
      <c r="BB203" s="256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342</v>
      </c>
      <c r="B204" s="54" t="s">
        <v>343</v>
      </c>
      <c r="C204" s="32">
        <v>4301031229</v>
      </c>
      <c r="D204" s="617">
        <v>4680115884038</v>
      </c>
      <c r="E204" s="618"/>
      <c r="F204" s="612">
        <v>0.3</v>
      </c>
      <c r="G204" s="33">
        <v>6</v>
      </c>
      <c r="H204" s="612">
        <v>1.8</v>
      </c>
      <c r="I204" s="612">
        <v>1.9</v>
      </c>
      <c r="J204" s="33">
        <v>234</v>
      </c>
      <c r="K204" s="33" t="s">
        <v>151</v>
      </c>
      <c r="L204" s="33"/>
      <c r="M204" s="34" t="s">
        <v>68</v>
      </c>
      <c r="N204" s="34"/>
      <c r="O204" s="33">
        <v>40</v>
      </c>
      <c r="P204" s="8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625"/>
      <c r="R204" s="625"/>
      <c r="S204" s="625"/>
      <c r="T204" s="626"/>
      <c r="U204" s="35"/>
      <c r="V204" s="35"/>
      <c r="W204" s="36" t="s">
        <v>69</v>
      </c>
      <c r="X204" s="613">
        <v>0</v>
      </c>
      <c r="Y204" s="614">
        <f t="shared" si="31"/>
        <v>0</v>
      </c>
      <c r="Z204" s="37" t="str">
        <f>IFERROR(IF(Y204=0,"",ROUNDUP(Y204/H204,0)*0.00502),"")</f>
        <v/>
      </c>
      <c r="AA204" s="56"/>
      <c r="AB204" s="57"/>
      <c r="AC204" s="257" t="s">
        <v>334</v>
      </c>
      <c r="AG204" s="64"/>
      <c r="AJ204" s="68"/>
      <c r="AK204" s="68">
        <v>0</v>
      </c>
      <c r="BB204" s="25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344</v>
      </c>
      <c r="B205" s="54" t="s">
        <v>345</v>
      </c>
      <c r="C205" s="32">
        <v>4301031225</v>
      </c>
      <c r="D205" s="617">
        <v>4680115884021</v>
      </c>
      <c r="E205" s="618"/>
      <c r="F205" s="612">
        <v>0.3</v>
      </c>
      <c r="G205" s="33">
        <v>6</v>
      </c>
      <c r="H205" s="612">
        <v>1.8</v>
      </c>
      <c r="I205" s="612">
        <v>1.9</v>
      </c>
      <c r="J205" s="33">
        <v>234</v>
      </c>
      <c r="K205" s="33" t="s">
        <v>151</v>
      </c>
      <c r="L205" s="33"/>
      <c r="M205" s="34" t="s">
        <v>68</v>
      </c>
      <c r="N205" s="34"/>
      <c r="O205" s="33">
        <v>40</v>
      </c>
      <c r="P205" s="74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625"/>
      <c r="R205" s="625"/>
      <c r="S205" s="625"/>
      <c r="T205" s="626"/>
      <c r="U205" s="35"/>
      <c r="V205" s="35"/>
      <c r="W205" s="36" t="s">
        <v>69</v>
      </c>
      <c r="X205" s="613">
        <v>0</v>
      </c>
      <c r="Y205" s="614">
        <f t="shared" si="31"/>
        <v>0</v>
      </c>
      <c r="Z205" s="37" t="str">
        <f>IFERROR(IF(Y205=0,"",ROUNDUP(Y205/H205,0)*0.00502),"")</f>
        <v/>
      </c>
      <c r="AA205" s="56"/>
      <c r="AB205" s="57"/>
      <c r="AC205" s="259" t="s">
        <v>337</v>
      </c>
      <c r="AG205" s="64"/>
      <c r="AJ205" s="68"/>
      <c r="AK205" s="68">
        <v>0</v>
      </c>
      <c r="BB205" s="260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x14ac:dyDescent="0.2">
      <c r="A206" s="629"/>
      <c r="B206" s="623"/>
      <c r="C206" s="623"/>
      <c r="D206" s="623"/>
      <c r="E206" s="623"/>
      <c r="F206" s="623"/>
      <c r="G206" s="623"/>
      <c r="H206" s="623"/>
      <c r="I206" s="623"/>
      <c r="J206" s="623"/>
      <c r="K206" s="623"/>
      <c r="L206" s="623"/>
      <c r="M206" s="623"/>
      <c r="N206" s="623"/>
      <c r="O206" s="630"/>
      <c r="P206" s="619" t="s">
        <v>86</v>
      </c>
      <c r="Q206" s="620"/>
      <c r="R206" s="620"/>
      <c r="S206" s="620"/>
      <c r="T206" s="620"/>
      <c r="U206" s="620"/>
      <c r="V206" s="621"/>
      <c r="W206" s="38" t="s">
        <v>87</v>
      </c>
      <c r="X206" s="615">
        <f>IFERROR(X198/H198,"0")+IFERROR(X199/H199,"0")+IFERROR(X200/H200,"0")+IFERROR(X201/H201,"0")+IFERROR(X202/H202,"0")+IFERROR(X203/H203,"0")+IFERROR(X204/H204,"0")+IFERROR(X205/H205,"0")</f>
        <v>0</v>
      </c>
      <c r="Y206" s="615">
        <f>IFERROR(Y198/H198,"0")+IFERROR(Y199/H199,"0")+IFERROR(Y200/H200,"0")+IFERROR(Y201/H201,"0")+IFERROR(Y202/H202,"0")+IFERROR(Y203/H203,"0")+IFERROR(Y204/H204,"0")+IFERROR(Y205/H205,"0")</f>
        <v>0</v>
      </c>
      <c r="Z206" s="61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16"/>
      <c r="AB206" s="616"/>
      <c r="AC206" s="616"/>
    </row>
    <row r="207" spans="1:68" x14ac:dyDescent="0.2">
      <c r="A207" s="623"/>
      <c r="B207" s="623"/>
      <c r="C207" s="623"/>
      <c r="D207" s="623"/>
      <c r="E207" s="623"/>
      <c r="F207" s="623"/>
      <c r="G207" s="623"/>
      <c r="H207" s="623"/>
      <c r="I207" s="623"/>
      <c r="J207" s="623"/>
      <c r="K207" s="623"/>
      <c r="L207" s="623"/>
      <c r="M207" s="623"/>
      <c r="N207" s="623"/>
      <c r="O207" s="630"/>
      <c r="P207" s="619" t="s">
        <v>86</v>
      </c>
      <c r="Q207" s="620"/>
      <c r="R207" s="620"/>
      <c r="S207" s="620"/>
      <c r="T207" s="620"/>
      <c r="U207" s="620"/>
      <c r="V207" s="621"/>
      <c r="W207" s="38" t="s">
        <v>69</v>
      </c>
      <c r="X207" s="615">
        <f>IFERROR(SUM(X198:X205),"0")</f>
        <v>0</v>
      </c>
      <c r="Y207" s="615">
        <f>IFERROR(SUM(Y198:Y205),"0")</f>
        <v>0</v>
      </c>
      <c r="Z207" s="38"/>
      <c r="AA207" s="616"/>
      <c r="AB207" s="616"/>
      <c r="AC207" s="616"/>
    </row>
    <row r="208" spans="1:68" ht="14.25" customHeight="1" x14ac:dyDescent="0.25">
      <c r="A208" s="622" t="s">
        <v>64</v>
      </c>
      <c r="B208" s="623"/>
      <c r="C208" s="623"/>
      <c r="D208" s="623"/>
      <c r="E208" s="623"/>
      <c r="F208" s="623"/>
      <c r="G208" s="623"/>
      <c r="H208" s="623"/>
      <c r="I208" s="623"/>
      <c r="J208" s="623"/>
      <c r="K208" s="623"/>
      <c r="L208" s="623"/>
      <c r="M208" s="623"/>
      <c r="N208" s="623"/>
      <c r="O208" s="623"/>
      <c r="P208" s="623"/>
      <c r="Q208" s="623"/>
      <c r="R208" s="623"/>
      <c r="S208" s="623"/>
      <c r="T208" s="623"/>
      <c r="U208" s="623"/>
      <c r="V208" s="623"/>
      <c r="W208" s="623"/>
      <c r="X208" s="623"/>
      <c r="Y208" s="623"/>
      <c r="Z208" s="623"/>
      <c r="AA208" s="609"/>
      <c r="AB208" s="609"/>
      <c r="AC208" s="609"/>
    </row>
    <row r="209" spans="1:68" ht="27" customHeight="1" x14ac:dyDescent="0.25">
      <c r="A209" s="54" t="s">
        <v>346</v>
      </c>
      <c r="B209" s="54" t="s">
        <v>347</v>
      </c>
      <c r="C209" s="32">
        <v>4301051408</v>
      </c>
      <c r="D209" s="617">
        <v>4680115881594</v>
      </c>
      <c r="E209" s="618"/>
      <c r="F209" s="612">
        <v>1.35</v>
      </c>
      <c r="G209" s="33">
        <v>6</v>
      </c>
      <c r="H209" s="612">
        <v>8.1</v>
      </c>
      <c r="I209" s="612">
        <v>8.6189999999999998</v>
      </c>
      <c r="J209" s="33">
        <v>64</v>
      </c>
      <c r="K209" s="33" t="s">
        <v>99</v>
      </c>
      <c r="L209" s="33"/>
      <c r="M209" s="34" t="s">
        <v>106</v>
      </c>
      <c r="N209" s="34"/>
      <c r="O209" s="33">
        <v>40</v>
      </c>
      <c r="P209" s="6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625"/>
      <c r="R209" s="625"/>
      <c r="S209" s="625"/>
      <c r="T209" s="626"/>
      <c r="U209" s="35"/>
      <c r="V209" s="35"/>
      <c r="W209" s="36" t="s">
        <v>69</v>
      </c>
      <c r="X209" s="613">
        <v>0</v>
      </c>
      <c r="Y209" s="614">
        <f t="shared" ref="Y209:Y217" si="36">IFERROR(IF(X209="",0,CEILING((X209/$H209),1)*$H209),"")</f>
        <v>0</v>
      </c>
      <c r="Z209" s="37" t="str">
        <f>IFERROR(IF(Y209=0,"",ROUNDUP(Y209/H209,0)*0.01898),"")</f>
        <v/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ref="BM209:BM217" si="37">IFERROR(X209*I209/H209,"0")</f>
        <v>0</v>
      </c>
      <c r="BN209" s="64">
        <f t="shared" ref="BN209:BN217" si="38">IFERROR(Y209*I209/H209,"0")</f>
        <v>0</v>
      </c>
      <c r="BO209" s="64">
        <f t="shared" ref="BO209:BO217" si="39">IFERROR(1/J209*(X209/H209),"0")</f>
        <v>0</v>
      </c>
      <c r="BP209" s="64">
        <f t="shared" ref="BP209:BP217" si="40">IFERROR(1/J209*(Y209/H209),"0")</f>
        <v>0</v>
      </c>
    </row>
    <row r="210" spans="1:68" ht="27" customHeight="1" x14ac:dyDescent="0.25">
      <c r="A210" s="54" t="s">
        <v>349</v>
      </c>
      <c r="B210" s="54" t="s">
        <v>350</v>
      </c>
      <c r="C210" s="32">
        <v>4301051411</v>
      </c>
      <c r="D210" s="617">
        <v>4680115881617</v>
      </c>
      <c r="E210" s="618"/>
      <c r="F210" s="612">
        <v>1.35</v>
      </c>
      <c r="G210" s="33">
        <v>6</v>
      </c>
      <c r="H210" s="612">
        <v>8.1</v>
      </c>
      <c r="I210" s="612">
        <v>8.6010000000000009</v>
      </c>
      <c r="J210" s="33">
        <v>64</v>
      </c>
      <c r="K210" s="33" t="s">
        <v>99</v>
      </c>
      <c r="L210" s="33"/>
      <c r="M210" s="34" t="s">
        <v>106</v>
      </c>
      <c r="N210" s="34"/>
      <c r="O210" s="33">
        <v>40</v>
      </c>
      <c r="P210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625"/>
      <c r="R210" s="625"/>
      <c r="S210" s="625"/>
      <c r="T210" s="626"/>
      <c r="U210" s="35"/>
      <c r="V210" s="35"/>
      <c r="W210" s="36" t="s">
        <v>69</v>
      </c>
      <c r="X210" s="613">
        <v>0</v>
      </c>
      <c r="Y210" s="614">
        <f t="shared" si="36"/>
        <v>0</v>
      </c>
      <c r="Z210" s="37" t="str">
        <f>IFERROR(IF(Y210=0,"",ROUNDUP(Y210/H210,0)*0.01898),"")</f>
        <v/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352</v>
      </c>
      <c r="B211" s="54" t="s">
        <v>353</v>
      </c>
      <c r="C211" s="32">
        <v>4301051656</v>
      </c>
      <c r="D211" s="617">
        <v>4680115880573</v>
      </c>
      <c r="E211" s="618"/>
      <c r="F211" s="612">
        <v>1.45</v>
      </c>
      <c r="G211" s="33">
        <v>6</v>
      </c>
      <c r="H211" s="612">
        <v>8.6999999999999993</v>
      </c>
      <c r="I211" s="612">
        <v>9.2189999999999994</v>
      </c>
      <c r="J211" s="33">
        <v>64</v>
      </c>
      <c r="K211" s="33" t="s">
        <v>99</v>
      </c>
      <c r="L211" s="33"/>
      <c r="M211" s="34" t="s">
        <v>106</v>
      </c>
      <c r="N211" s="34"/>
      <c r="O211" s="33">
        <v>45</v>
      </c>
      <c r="P211" s="81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625"/>
      <c r="R211" s="625"/>
      <c r="S211" s="625"/>
      <c r="T211" s="626"/>
      <c r="U211" s="35"/>
      <c r="V211" s="35"/>
      <c r="W211" s="36" t="s">
        <v>69</v>
      </c>
      <c r="X211" s="613">
        <v>0</v>
      </c>
      <c r="Y211" s="614">
        <f t="shared" si="36"/>
        <v>0</v>
      </c>
      <c r="Z211" s="37" t="str">
        <f>IFERROR(IF(Y211=0,"",ROUNDUP(Y211/H211,0)*0.01898),"")</f>
        <v/>
      </c>
      <c r="AA211" s="56"/>
      <c r="AB211" s="57"/>
      <c r="AC211" s="265" t="s">
        <v>354</v>
      </c>
      <c r="AG211" s="64"/>
      <c r="AJ211" s="68"/>
      <c r="AK211" s="68">
        <v>0</v>
      </c>
      <c r="BB211" s="266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355</v>
      </c>
      <c r="B212" s="54" t="s">
        <v>356</v>
      </c>
      <c r="C212" s="32">
        <v>4301051407</v>
      </c>
      <c r="D212" s="617">
        <v>4680115882195</v>
      </c>
      <c r="E212" s="618"/>
      <c r="F212" s="612">
        <v>0.4</v>
      </c>
      <c r="G212" s="33">
        <v>6</v>
      </c>
      <c r="H212" s="612">
        <v>2.4</v>
      </c>
      <c r="I212" s="612">
        <v>2.67</v>
      </c>
      <c r="J212" s="33">
        <v>182</v>
      </c>
      <c r="K212" s="33" t="s">
        <v>67</v>
      </c>
      <c r="L212" s="33"/>
      <c r="M212" s="34" t="s">
        <v>106</v>
      </c>
      <c r="N212" s="34"/>
      <c r="O212" s="33">
        <v>40</v>
      </c>
      <c r="P212" s="8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625"/>
      <c r="R212" s="625"/>
      <c r="S212" s="625"/>
      <c r="T212" s="626"/>
      <c r="U212" s="35"/>
      <c r="V212" s="35"/>
      <c r="W212" s="36" t="s">
        <v>69</v>
      </c>
      <c r="X212" s="613">
        <v>0</v>
      </c>
      <c r="Y212" s="614">
        <f t="shared" si="36"/>
        <v>0</v>
      </c>
      <c r="Z212" s="37" t="str">
        <f t="shared" ref="Z212:Z217" si="41">IFERROR(IF(Y212=0,"",ROUNDUP(Y212/H212,0)*0.00651),"")</f>
        <v/>
      </c>
      <c r="AA212" s="56"/>
      <c r="AB212" s="57"/>
      <c r="AC212" s="267" t="s">
        <v>348</v>
      </c>
      <c r="AG212" s="64"/>
      <c r="AJ212" s="68"/>
      <c r="AK212" s="68">
        <v>0</v>
      </c>
      <c r="BB212" s="268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357</v>
      </c>
      <c r="B213" s="54" t="s">
        <v>358</v>
      </c>
      <c r="C213" s="32">
        <v>4301051752</v>
      </c>
      <c r="D213" s="617">
        <v>4680115882607</v>
      </c>
      <c r="E213" s="618"/>
      <c r="F213" s="612">
        <v>0.3</v>
      </c>
      <c r="G213" s="33">
        <v>6</v>
      </c>
      <c r="H213" s="612">
        <v>1.8</v>
      </c>
      <c r="I213" s="612">
        <v>2.052</v>
      </c>
      <c r="J213" s="33">
        <v>182</v>
      </c>
      <c r="K213" s="33" t="s">
        <v>67</v>
      </c>
      <c r="L213" s="33"/>
      <c r="M213" s="34" t="s">
        <v>132</v>
      </c>
      <c r="N213" s="34"/>
      <c r="O213" s="33">
        <v>45</v>
      </c>
      <c r="P213" s="6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625"/>
      <c r="R213" s="625"/>
      <c r="S213" s="625"/>
      <c r="T213" s="626"/>
      <c r="U213" s="35"/>
      <c r="V213" s="35"/>
      <c r="W213" s="36" t="s">
        <v>69</v>
      </c>
      <c r="X213" s="613">
        <v>0</v>
      </c>
      <c r="Y213" s="614">
        <f t="shared" si="36"/>
        <v>0</v>
      </c>
      <c r="Z213" s="37" t="str">
        <f t="shared" si="41"/>
        <v/>
      </c>
      <c r="AA213" s="56"/>
      <c r="AB213" s="57"/>
      <c r="AC213" s="269" t="s">
        <v>359</v>
      </c>
      <c r="AG213" s="64"/>
      <c r="AJ213" s="68"/>
      <c r="AK213" s="68">
        <v>0</v>
      </c>
      <c r="BB213" s="270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360</v>
      </c>
      <c r="B214" s="54" t="s">
        <v>361</v>
      </c>
      <c r="C214" s="32">
        <v>4301051666</v>
      </c>
      <c r="D214" s="617">
        <v>4680115880092</v>
      </c>
      <c r="E214" s="618"/>
      <c r="F214" s="612">
        <v>0.4</v>
      </c>
      <c r="G214" s="33">
        <v>6</v>
      </c>
      <c r="H214" s="612">
        <v>2.4</v>
      </c>
      <c r="I214" s="612">
        <v>2.6520000000000001</v>
      </c>
      <c r="J214" s="33">
        <v>182</v>
      </c>
      <c r="K214" s="33" t="s">
        <v>67</v>
      </c>
      <c r="L214" s="33"/>
      <c r="M214" s="34" t="s">
        <v>106</v>
      </c>
      <c r="N214" s="34"/>
      <c r="O214" s="33">
        <v>45</v>
      </c>
      <c r="P214" s="9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625"/>
      <c r="R214" s="625"/>
      <c r="S214" s="625"/>
      <c r="T214" s="626"/>
      <c r="U214" s="35"/>
      <c r="V214" s="35"/>
      <c r="W214" s="36" t="s">
        <v>69</v>
      </c>
      <c r="X214" s="613">
        <v>0</v>
      </c>
      <c r="Y214" s="614">
        <f t="shared" si="36"/>
        <v>0</v>
      </c>
      <c r="Z214" s="37" t="str">
        <f t="shared" si="41"/>
        <v/>
      </c>
      <c r="AA214" s="56"/>
      <c r="AB214" s="57"/>
      <c r="AC214" s="271" t="s">
        <v>354</v>
      </c>
      <c r="AG214" s="64"/>
      <c r="AJ214" s="68"/>
      <c r="AK214" s="68">
        <v>0</v>
      </c>
      <c r="BB214" s="272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362</v>
      </c>
      <c r="B215" s="54" t="s">
        <v>363</v>
      </c>
      <c r="C215" s="32">
        <v>4301051668</v>
      </c>
      <c r="D215" s="617">
        <v>4680115880221</v>
      </c>
      <c r="E215" s="618"/>
      <c r="F215" s="612">
        <v>0.4</v>
      </c>
      <c r="G215" s="33">
        <v>6</v>
      </c>
      <c r="H215" s="612">
        <v>2.4</v>
      </c>
      <c r="I215" s="612">
        <v>2.6520000000000001</v>
      </c>
      <c r="J215" s="33">
        <v>182</v>
      </c>
      <c r="K215" s="33" t="s">
        <v>67</v>
      </c>
      <c r="L215" s="33"/>
      <c r="M215" s="34" t="s">
        <v>106</v>
      </c>
      <c r="N215" s="34"/>
      <c r="O215" s="33">
        <v>45</v>
      </c>
      <c r="P215" s="6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625"/>
      <c r="R215" s="625"/>
      <c r="S215" s="625"/>
      <c r="T215" s="626"/>
      <c r="U215" s="35"/>
      <c r="V215" s="35"/>
      <c r="W215" s="36" t="s">
        <v>69</v>
      </c>
      <c r="X215" s="613">
        <v>0</v>
      </c>
      <c r="Y215" s="614">
        <f t="shared" si="36"/>
        <v>0</v>
      </c>
      <c r="Z215" s="37" t="str">
        <f t="shared" si="41"/>
        <v/>
      </c>
      <c r="AA215" s="56"/>
      <c r="AB215" s="57"/>
      <c r="AC215" s="273" t="s">
        <v>354</v>
      </c>
      <c r="AG215" s="64"/>
      <c r="AJ215" s="68"/>
      <c r="AK215" s="68">
        <v>0</v>
      </c>
      <c r="BB215" s="274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364</v>
      </c>
      <c r="B216" s="54" t="s">
        <v>365</v>
      </c>
      <c r="C216" s="32">
        <v>4301051945</v>
      </c>
      <c r="D216" s="617">
        <v>4680115880504</v>
      </c>
      <c r="E216" s="618"/>
      <c r="F216" s="612">
        <v>0.4</v>
      </c>
      <c r="G216" s="33">
        <v>6</v>
      </c>
      <c r="H216" s="612">
        <v>2.4</v>
      </c>
      <c r="I216" s="612">
        <v>2.6520000000000001</v>
      </c>
      <c r="J216" s="33">
        <v>182</v>
      </c>
      <c r="K216" s="33" t="s">
        <v>67</v>
      </c>
      <c r="L216" s="33"/>
      <c r="M216" s="34" t="s">
        <v>132</v>
      </c>
      <c r="N216" s="34"/>
      <c r="O216" s="33">
        <v>40</v>
      </c>
      <c r="P216" s="8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625"/>
      <c r="R216" s="625"/>
      <c r="S216" s="625"/>
      <c r="T216" s="626"/>
      <c r="U216" s="35"/>
      <c r="V216" s="35"/>
      <c r="W216" s="36" t="s">
        <v>69</v>
      </c>
      <c r="X216" s="613">
        <v>0</v>
      </c>
      <c r="Y216" s="614">
        <f t="shared" si="36"/>
        <v>0</v>
      </c>
      <c r="Z216" s="37" t="str">
        <f t="shared" si="41"/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367</v>
      </c>
      <c r="B217" s="54" t="s">
        <v>368</v>
      </c>
      <c r="C217" s="32">
        <v>4301051410</v>
      </c>
      <c r="D217" s="617">
        <v>4680115882164</v>
      </c>
      <c r="E217" s="618"/>
      <c r="F217" s="612">
        <v>0.4</v>
      </c>
      <c r="G217" s="33">
        <v>6</v>
      </c>
      <c r="H217" s="612">
        <v>2.4</v>
      </c>
      <c r="I217" s="612">
        <v>2.6579999999999999</v>
      </c>
      <c r="J217" s="33">
        <v>182</v>
      </c>
      <c r="K217" s="33" t="s">
        <v>67</v>
      </c>
      <c r="L217" s="33"/>
      <c r="M217" s="34" t="s">
        <v>106</v>
      </c>
      <c r="N217" s="34"/>
      <c r="O217" s="33">
        <v>40</v>
      </c>
      <c r="P217" s="8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625"/>
      <c r="R217" s="625"/>
      <c r="S217" s="625"/>
      <c r="T217" s="626"/>
      <c r="U217" s="35"/>
      <c r="V217" s="35"/>
      <c r="W217" s="36" t="s">
        <v>69</v>
      </c>
      <c r="X217" s="613">
        <v>0</v>
      </c>
      <c r="Y217" s="614">
        <f t="shared" si="36"/>
        <v>0</v>
      </c>
      <c r="Z217" s="37" t="str">
        <f t="shared" si="41"/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x14ac:dyDescent="0.2">
      <c r="A218" s="629"/>
      <c r="B218" s="623"/>
      <c r="C218" s="623"/>
      <c r="D218" s="623"/>
      <c r="E218" s="623"/>
      <c r="F218" s="623"/>
      <c r="G218" s="623"/>
      <c r="H218" s="623"/>
      <c r="I218" s="623"/>
      <c r="J218" s="623"/>
      <c r="K218" s="623"/>
      <c r="L218" s="623"/>
      <c r="M218" s="623"/>
      <c r="N218" s="623"/>
      <c r="O218" s="630"/>
      <c r="P218" s="619" t="s">
        <v>86</v>
      </c>
      <c r="Q218" s="620"/>
      <c r="R218" s="620"/>
      <c r="S218" s="620"/>
      <c r="T218" s="620"/>
      <c r="U218" s="620"/>
      <c r="V218" s="621"/>
      <c r="W218" s="38" t="s">
        <v>87</v>
      </c>
      <c r="X218" s="615">
        <f>IFERROR(X209/H209,"0")+IFERROR(X210/H210,"0")+IFERROR(X211/H211,"0")+IFERROR(X212/H212,"0")+IFERROR(X213/H213,"0")+IFERROR(X214/H214,"0")+IFERROR(X215/H215,"0")+IFERROR(X216/H216,"0")+IFERROR(X217/H217,"0")</f>
        <v>0</v>
      </c>
      <c r="Y218" s="615">
        <f>IFERROR(Y209/H209,"0")+IFERROR(Y210/H210,"0")+IFERROR(Y211/H211,"0")+IFERROR(Y212/H212,"0")+IFERROR(Y213/H213,"0")+IFERROR(Y214/H214,"0")+IFERROR(Y215/H215,"0")+IFERROR(Y216/H216,"0")+IFERROR(Y217/H217,"0")</f>
        <v>0</v>
      </c>
      <c r="Z218" s="615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16"/>
      <c r="AB218" s="616"/>
      <c r="AC218" s="616"/>
    </row>
    <row r="219" spans="1:68" x14ac:dyDescent="0.2">
      <c r="A219" s="623"/>
      <c r="B219" s="623"/>
      <c r="C219" s="623"/>
      <c r="D219" s="623"/>
      <c r="E219" s="623"/>
      <c r="F219" s="623"/>
      <c r="G219" s="623"/>
      <c r="H219" s="623"/>
      <c r="I219" s="623"/>
      <c r="J219" s="623"/>
      <c r="K219" s="623"/>
      <c r="L219" s="623"/>
      <c r="M219" s="623"/>
      <c r="N219" s="623"/>
      <c r="O219" s="630"/>
      <c r="P219" s="619" t="s">
        <v>86</v>
      </c>
      <c r="Q219" s="620"/>
      <c r="R219" s="620"/>
      <c r="S219" s="620"/>
      <c r="T219" s="620"/>
      <c r="U219" s="620"/>
      <c r="V219" s="621"/>
      <c r="W219" s="38" t="s">
        <v>69</v>
      </c>
      <c r="X219" s="615">
        <f>IFERROR(SUM(X209:X217),"0")</f>
        <v>0</v>
      </c>
      <c r="Y219" s="615">
        <f>IFERROR(SUM(Y209:Y217),"0")</f>
        <v>0</v>
      </c>
      <c r="Z219" s="38"/>
      <c r="AA219" s="616"/>
      <c r="AB219" s="616"/>
      <c r="AC219" s="616"/>
    </row>
    <row r="220" spans="1:68" ht="14.25" customHeight="1" x14ac:dyDescent="0.25">
      <c r="A220" s="622" t="s">
        <v>174</v>
      </c>
      <c r="B220" s="623"/>
      <c r="C220" s="623"/>
      <c r="D220" s="623"/>
      <c r="E220" s="623"/>
      <c r="F220" s="623"/>
      <c r="G220" s="623"/>
      <c r="H220" s="623"/>
      <c r="I220" s="623"/>
      <c r="J220" s="623"/>
      <c r="K220" s="623"/>
      <c r="L220" s="623"/>
      <c r="M220" s="623"/>
      <c r="N220" s="623"/>
      <c r="O220" s="623"/>
      <c r="P220" s="623"/>
      <c r="Q220" s="623"/>
      <c r="R220" s="623"/>
      <c r="S220" s="623"/>
      <c r="T220" s="623"/>
      <c r="U220" s="623"/>
      <c r="V220" s="623"/>
      <c r="W220" s="623"/>
      <c r="X220" s="623"/>
      <c r="Y220" s="623"/>
      <c r="Z220" s="623"/>
      <c r="AA220" s="609"/>
      <c r="AB220" s="609"/>
      <c r="AC220" s="609"/>
    </row>
    <row r="221" spans="1:68" ht="27" customHeight="1" x14ac:dyDescent="0.25">
      <c r="A221" s="54" t="s">
        <v>370</v>
      </c>
      <c r="B221" s="54" t="s">
        <v>371</v>
      </c>
      <c r="C221" s="32">
        <v>4301060463</v>
      </c>
      <c r="D221" s="617">
        <v>4680115880818</v>
      </c>
      <c r="E221" s="618"/>
      <c r="F221" s="612">
        <v>0.4</v>
      </c>
      <c r="G221" s="33">
        <v>6</v>
      </c>
      <c r="H221" s="612">
        <v>2.4</v>
      </c>
      <c r="I221" s="612">
        <v>2.6520000000000001</v>
      </c>
      <c r="J221" s="33">
        <v>182</v>
      </c>
      <c r="K221" s="33" t="s">
        <v>67</v>
      </c>
      <c r="L221" s="33"/>
      <c r="M221" s="34" t="s">
        <v>132</v>
      </c>
      <c r="N221" s="34"/>
      <c r="O221" s="33">
        <v>40</v>
      </c>
      <c r="P221" s="65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625"/>
      <c r="R221" s="625"/>
      <c r="S221" s="625"/>
      <c r="T221" s="626"/>
      <c r="U221" s="35"/>
      <c r="V221" s="35"/>
      <c r="W221" s="36" t="s">
        <v>69</v>
      </c>
      <c r="X221" s="613">
        <v>0</v>
      </c>
      <c r="Y221" s="614">
        <f>IFERROR(IF(X221="",0,CEILING((X221/$H221),1)*$H221),"")</f>
        <v>0</v>
      </c>
      <c r="Z221" s="37" t="str">
        <f>IFERROR(IF(Y221=0,"",ROUNDUP(Y221/H221,0)*0.00651),"")</f>
        <v/>
      </c>
      <c r="AA221" s="56"/>
      <c r="AB221" s="57"/>
      <c r="AC221" s="279" t="s">
        <v>372</v>
      </c>
      <c r="AG221" s="64"/>
      <c r="AJ221" s="68"/>
      <c r="AK221" s="68">
        <v>0</v>
      </c>
      <c r="BB221" s="280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373</v>
      </c>
      <c r="B222" s="54" t="s">
        <v>374</v>
      </c>
      <c r="C222" s="32">
        <v>4301060389</v>
      </c>
      <c r="D222" s="617">
        <v>4680115880801</v>
      </c>
      <c r="E222" s="618"/>
      <c r="F222" s="612">
        <v>0.4</v>
      </c>
      <c r="G222" s="33">
        <v>6</v>
      </c>
      <c r="H222" s="612">
        <v>2.4</v>
      </c>
      <c r="I222" s="612">
        <v>2.6520000000000001</v>
      </c>
      <c r="J222" s="33">
        <v>182</v>
      </c>
      <c r="K222" s="33" t="s">
        <v>67</v>
      </c>
      <c r="L222" s="33"/>
      <c r="M222" s="34" t="s">
        <v>106</v>
      </c>
      <c r="N222" s="34"/>
      <c r="O222" s="33">
        <v>40</v>
      </c>
      <c r="P222" s="86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625"/>
      <c r="R222" s="625"/>
      <c r="S222" s="625"/>
      <c r="T222" s="626"/>
      <c r="U222" s="35"/>
      <c r="V222" s="35"/>
      <c r="W222" s="36" t="s">
        <v>69</v>
      </c>
      <c r="X222" s="613">
        <v>0</v>
      </c>
      <c r="Y222" s="614">
        <f>IFERROR(IF(X222="",0,CEILING((X222/$H222),1)*$H222),"")</f>
        <v>0</v>
      </c>
      <c r="Z222" s="37" t="str">
        <f>IFERROR(IF(Y222=0,"",ROUNDUP(Y222/H222,0)*0.00651),"")</f>
        <v/>
      </c>
      <c r="AA222" s="56"/>
      <c r="AB222" s="57"/>
      <c r="AC222" s="281" t="s">
        <v>375</v>
      </c>
      <c r="AG222" s="64"/>
      <c r="AJ222" s="68"/>
      <c r="AK222" s="68">
        <v>0</v>
      </c>
      <c r="BB222" s="282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629"/>
      <c r="B223" s="623"/>
      <c r="C223" s="623"/>
      <c r="D223" s="623"/>
      <c r="E223" s="623"/>
      <c r="F223" s="623"/>
      <c r="G223" s="623"/>
      <c r="H223" s="623"/>
      <c r="I223" s="623"/>
      <c r="J223" s="623"/>
      <c r="K223" s="623"/>
      <c r="L223" s="623"/>
      <c r="M223" s="623"/>
      <c r="N223" s="623"/>
      <c r="O223" s="630"/>
      <c r="P223" s="619" t="s">
        <v>86</v>
      </c>
      <c r="Q223" s="620"/>
      <c r="R223" s="620"/>
      <c r="S223" s="620"/>
      <c r="T223" s="620"/>
      <c r="U223" s="620"/>
      <c r="V223" s="621"/>
      <c r="W223" s="38" t="s">
        <v>87</v>
      </c>
      <c r="X223" s="615">
        <f>IFERROR(X221/H221,"0")+IFERROR(X222/H222,"0")</f>
        <v>0</v>
      </c>
      <c r="Y223" s="615">
        <f>IFERROR(Y221/H221,"0")+IFERROR(Y222/H222,"0")</f>
        <v>0</v>
      </c>
      <c r="Z223" s="615">
        <f>IFERROR(IF(Z221="",0,Z221),"0")+IFERROR(IF(Z222="",0,Z222),"0")</f>
        <v>0</v>
      </c>
      <c r="AA223" s="616"/>
      <c r="AB223" s="616"/>
      <c r="AC223" s="616"/>
    </row>
    <row r="224" spans="1:68" x14ac:dyDescent="0.2">
      <c r="A224" s="623"/>
      <c r="B224" s="623"/>
      <c r="C224" s="623"/>
      <c r="D224" s="623"/>
      <c r="E224" s="623"/>
      <c r="F224" s="623"/>
      <c r="G224" s="623"/>
      <c r="H224" s="623"/>
      <c r="I224" s="623"/>
      <c r="J224" s="623"/>
      <c r="K224" s="623"/>
      <c r="L224" s="623"/>
      <c r="M224" s="623"/>
      <c r="N224" s="623"/>
      <c r="O224" s="630"/>
      <c r="P224" s="619" t="s">
        <v>86</v>
      </c>
      <c r="Q224" s="620"/>
      <c r="R224" s="620"/>
      <c r="S224" s="620"/>
      <c r="T224" s="620"/>
      <c r="U224" s="620"/>
      <c r="V224" s="621"/>
      <c r="W224" s="38" t="s">
        <v>69</v>
      </c>
      <c r="X224" s="615">
        <f>IFERROR(SUM(X221:X222),"0")</f>
        <v>0</v>
      </c>
      <c r="Y224" s="615">
        <f>IFERROR(SUM(Y221:Y222),"0")</f>
        <v>0</v>
      </c>
      <c r="Z224" s="38"/>
      <c r="AA224" s="616"/>
      <c r="AB224" s="616"/>
      <c r="AC224" s="616"/>
    </row>
    <row r="225" spans="1:68" ht="16.5" customHeight="1" x14ac:dyDescent="0.25">
      <c r="A225" s="673" t="s">
        <v>376</v>
      </c>
      <c r="B225" s="623"/>
      <c r="C225" s="623"/>
      <c r="D225" s="623"/>
      <c r="E225" s="623"/>
      <c r="F225" s="623"/>
      <c r="G225" s="623"/>
      <c r="H225" s="623"/>
      <c r="I225" s="623"/>
      <c r="J225" s="623"/>
      <c r="K225" s="623"/>
      <c r="L225" s="623"/>
      <c r="M225" s="623"/>
      <c r="N225" s="623"/>
      <c r="O225" s="623"/>
      <c r="P225" s="623"/>
      <c r="Q225" s="623"/>
      <c r="R225" s="623"/>
      <c r="S225" s="623"/>
      <c r="T225" s="623"/>
      <c r="U225" s="623"/>
      <c r="V225" s="623"/>
      <c r="W225" s="623"/>
      <c r="X225" s="623"/>
      <c r="Y225" s="623"/>
      <c r="Z225" s="623"/>
      <c r="AA225" s="608"/>
      <c r="AB225" s="608"/>
      <c r="AC225" s="608"/>
    </row>
    <row r="226" spans="1:68" ht="14.25" customHeight="1" x14ac:dyDescent="0.25">
      <c r="A226" s="622" t="s">
        <v>96</v>
      </c>
      <c r="B226" s="623"/>
      <c r="C226" s="623"/>
      <c r="D226" s="623"/>
      <c r="E226" s="623"/>
      <c r="F226" s="623"/>
      <c r="G226" s="623"/>
      <c r="H226" s="623"/>
      <c r="I226" s="623"/>
      <c r="J226" s="623"/>
      <c r="K226" s="623"/>
      <c r="L226" s="623"/>
      <c r="M226" s="623"/>
      <c r="N226" s="623"/>
      <c r="O226" s="623"/>
      <c r="P226" s="623"/>
      <c r="Q226" s="623"/>
      <c r="R226" s="623"/>
      <c r="S226" s="623"/>
      <c r="T226" s="623"/>
      <c r="U226" s="623"/>
      <c r="V226" s="623"/>
      <c r="W226" s="623"/>
      <c r="X226" s="623"/>
      <c r="Y226" s="623"/>
      <c r="Z226" s="623"/>
      <c r="AA226" s="609"/>
      <c r="AB226" s="609"/>
      <c r="AC226" s="609"/>
    </row>
    <row r="227" spans="1:68" ht="27" customHeight="1" x14ac:dyDescent="0.25">
      <c r="A227" s="54" t="s">
        <v>377</v>
      </c>
      <c r="B227" s="54" t="s">
        <v>378</v>
      </c>
      <c r="C227" s="32">
        <v>4301011826</v>
      </c>
      <c r="D227" s="617">
        <v>4680115884137</v>
      </c>
      <c r="E227" s="618"/>
      <c r="F227" s="612">
        <v>1.45</v>
      </c>
      <c r="G227" s="33">
        <v>8</v>
      </c>
      <c r="H227" s="612">
        <v>11.6</v>
      </c>
      <c r="I227" s="612">
        <v>12.035</v>
      </c>
      <c r="J227" s="33">
        <v>64</v>
      </c>
      <c r="K227" s="33" t="s">
        <v>99</v>
      </c>
      <c r="L227" s="33"/>
      <c r="M227" s="34" t="s">
        <v>100</v>
      </c>
      <c r="N227" s="34"/>
      <c r="O227" s="33">
        <v>55</v>
      </c>
      <c r="P227" s="8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625"/>
      <c r="R227" s="625"/>
      <c r="S227" s="625"/>
      <c r="T227" s="626"/>
      <c r="U227" s="35"/>
      <c r="V227" s="35"/>
      <c r="W227" s="36" t="s">
        <v>69</v>
      </c>
      <c r="X227" s="613">
        <v>0</v>
      </c>
      <c r="Y227" s="614">
        <f t="shared" ref="Y227:Y234" si="42">IFERROR(IF(X227="",0,CEILING((X227/$H227),1)*$H227),"")</f>
        <v>0</v>
      </c>
      <c r="Z227" s="37" t="str">
        <f>IFERROR(IF(Y227=0,"",ROUNDUP(Y227/H227,0)*0.01898),"")</f>
        <v/>
      </c>
      <c r="AA227" s="56"/>
      <c r="AB227" s="57"/>
      <c r="AC227" s="283" t="s">
        <v>379</v>
      </c>
      <c r="AG227" s="64"/>
      <c r="AJ227" s="68"/>
      <c r="AK227" s="68">
        <v>0</v>
      </c>
      <c r="BB227" s="284" t="s">
        <v>1</v>
      </c>
      <c r="BM227" s="64">
        <f t="shared" ref="BM227:BM234" si="43">IFERROR(X227*I227/H227,"0")</f>
        <v>0</v>
      </c>
      <c r="BN227" s="64">
        <f t="shared" ref="BN227:BN234" si="44">IFERROR(Y227*I227/H227,"0")</f>
        <v>0</v>
      </c>
      <c r="BO227" s="64">
        <f t="shared" ref="BO227:BO234" si="45">IFERROR(1/J227*(X227/H227),"0")</f>
        <v>0</v>
      </c>
      <c r="BP227" s="64">
        <f t="shared" ref="BP227:BP234" si="46">IFERROR(1/J227*(Y227/H227),"0")</f>
        <v>0</v>
      </c>
    </row>
    <row r="228" spans="1:68" ht="27" customHeight="1" x14ac:dyDescent="0.25">
      <c r="A228" s="54" t="s">
        <v>377</v>
      </c>
      <c r="B228" s="54" t="s">
        <v>380</v>
      </c>
      <c r="C228" s="32">
        <v>4301011942</v>
      </c>
      <c r="D228" s="617">
        <v>4680115884137</v>
      </c>
      <c r="E228" s="618"/>
      <c r="F228" s="612">
        <v>1.45</v>
      </c>
      <c r="G228" s="33">
        <v>8</v>
      </c>
      <c r="H228" s="612">
        <v>11.6</v>
      </c>
      <c r="I228" s="612">
        <v>12.08</v>
      </c>
      <c r="J228" s="33">
        <v>48</v>
      </c>
      <c r="K228" s="33" t="s">
        <v>99</v>
      </c>
      <c r="L228" s="33"/>
      <c r="M228" s="34" t="s">
        <v>381</v>
      </c>
      <c r="N228" s="34"/>
      <c r="O228" s="33">
        <v>55</v>
      </c>
      <c r="P228" s="95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625"/>
      <c r="R228" s="625"/>
      <c r="S228" s="625"/>
      <c r="T228" s="626"/>
      <c r="U228" s="35"/>
      <c r="V228" s="35"/>
      <c r="W228" s="36" t="s">
        <v>69</v>
      </c>
      <c r="X228" s="613">
        <v>0</v>
      </c>
      <c r="Y228" s="614">
        <f t="shared" si="42"/>
        <v>0</v>
      </c>
      <c r="Z228" s="37" t="str">
        <f>IFERROR(IF(Y228=0,"",ROUNDUP(Y228/H228,0)*0.02039),"")</f>
        <v/>
      </c>
      <c r="AA228" s="56"/>
      <c r="AB228" s="57"/>
      <c r="AC228" s="285" t="s">
        <v>382</v>
      </c>
      <c r="AG228" s="64"/>
      <c r="AJ228" s="68"/>
      <c r="AK228" s="68">
        <v>0</v>
      </c>
      <c r="BB228" s="286" t="s">
        <v>1</v>
      </c>
      <c r="BM228" s="64">
        <f t="shared" si="43"/>
        <v>0</v>
      </c>
      <c r="BN228" s="64">
        <f t="shared" si="44"/>
        <v>0</v>
      </c>
      <c r="BO228" s="64">
        <f t="shared" si="45"/>
        <v>0</v>
      </c>
      <c r="BP228" s="64">
        <f t="shared" si="46"/>
        <v>0</v>
      </c>
    </row>
    <row r="229" spans="1:68" ht="27" customHeight="1" x14ac:dyDescent="0.25">
      <c r="A229" s="54" t="s">
        <v>383</v>
      </c>
      <c r="B229" s="54" t="s">
        <v>384</v>
      </c>
      <c r="C229" s="32">
        <v>4301011724</v>
      </c>
      <c r="D229" s="617">
        <v>4680115884236</v>
      </c>
      <c r="E229" s="618"/>
      <c r="F229" s="612">
        <v>1.45</v>
      </c>
      <c r="G229" s="33">
        <v>8</v>
      </c>
      <c r="H229" s="612">
        <v>11.6</v>
      </c>
      <c r="I229" s="612">
        <v>12.035</v>
      </c>
      <c r="J229" s="33">
        <v>64</v>
      </c>
      <c r="K229" s="33" t="s">
        <v>99</v>
      </c>
      <c r="L229" s="33"/>
      <c r="M229" s="34" t="s">
        <v>100</v>
      </c>
      <c r="N229" s="34"/>
      <c r="O229" s="33">
        <v>55</v>
      </c>
      <c r="P229" s="82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625"/>
      <c r="R229" s="625"/>
      <c r="S229" s="625"/>
      <c r="T229" s="626"/>
      <c r="U229" s="35"/>
      <c r="V229" s="35"/>
      <c r="W229" s="36" t="s">
        <v>69</v>
      </c>
      <c r="X229" s="613">
        <v>0</v>
      </c>
      <c r="Y229" s="614">
        <f t="shared" si="42"/>
        <v>0</v>
      </c>
      <c r="Z229" s="37" t="str">
        <f>IFERROR(IF(Y229=0,"",ROUNDUP(Y229/H229,0)*0.01898),"")</f>
        <v/>
      </c>
      <c r="AA229" s="56"/>
      <c r="AB229" s="57"/>
      <c r="AC229" s="287" t="s">
        <v>385</v>
      </c>
      <c r="AG229" s="64"/>
      <c r="AJ229" s="68"/>
      <c r="AK229" s="68">
        <v>0</v>
      </c>
      <c r="BB229" s="288" t="s">
        <v>1</v>
      </c>
      <c r="BM229" s="64">
        <f t="shared" si="43"/>
        <v>0</v>
      </c>
      <c r="BN229" s="64">
        <f t="shared" si="44"/>
        <v>0</v>
      </c>
      <c r="BO229" s="64">
        <f t="shared" si="45"/>
        <v>0</v>
      </c>
      <c r="BP229" s="64">
        <f t="shared" si="46"/>
        <v>0</v>
      </c>
    </row>
    <row r="230" spans="1:68" ht="27" customHeight="1" x14ac:dyDescent="0.25">
      <c r="A230" s="54" t="s">
        <v>386</v>
      </c>
      <c r="B230" s="54" t="s">
        <v>387</v>
      </c>
      <c r="C230" s="32">
        <v>4301011721</v>
      </c>
      <c r="D230" s="617">
        <v>4680115884175</v>
      </c>
      <c r="E230" s="618"/>
      <c r="F230" s="612">
        <v>1.45</v>
      </c>
      <c r="G230" s="33">
        <v>8</v>
      </c>
      <c r="H230" s="612">
        <v>11.6</v>
      </c>
      <c r="I230" s="612">
        <v>12.035</v>
      </c>
      <c r="J230" s="33">
        <v>64</v>
      </c>
      <c r="K230" s="33" t="s">
        <v>99</v>
      </c>
      <c r="L230" s="33"/>
      <c r="M230" s="34" t="s">
        <v>100</v>
      </c>
      <c r="N230" s="34"/>
      <c r="O230" s="33">
        <v>55</v>
      </c>
      <c r="P230" s="7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625"/>
      <c r="R230" s="625"/>
      <c r="S230" s="625"/>
      <c r="T230" s="626"/>
      <c r="U230" s="35"/>
      <c r="V230" s="35"/>
      <c r="W230" s="36" t="s">
        <v>69</v>
      </c>
      <c r="X230" s="613">
        <v>0</v>
      </c>
      <c r="Y230" s="614">
        <f t="shared" si="42"/>
        <v>0</v>
      </c>
      <c r="Z230" s="37" t="str">
        <f>IFERROR(IF(Y230=0,"",ROUNDUP(Y230/H230,0)*0.01898),"")</f>
        <v/>
      </c>
      <c r="AA230" s="56"/>
      <c r="AB230" s="57"/>
      <c r="AC230" s="289" t="s">
        <v>388</v>
      </c>
      <c r="AG230" s="64"/>
      <c r="AJ230" s="68"/>
      <c r="AK230" s="68">
        <v>0</v>
      </c>
      <c r="BB230" s="290" t="s">
        <v>1</v>
      </c>
      <c r="BM230" s="64">
        <f t="shared" si="43"/>
        <v>0</v>
      </c>
      <c r="BN230" s="64">
        <f t="shared" si="44"/>
        <v>0</v>
      </c>
      <c r="BO230" s="64">
        <f t="shared" si="45"/>
        <v>0</v>
      </c>
      <c r="BP230" s="64">
        <f t="shared" si="46"/>
        <v>0</v>
      </c>
    </row>
    <row r="231" spans="1:68" ht="27" customHeight="1" x14ac:dyDescent="0.25">
      <c r="A231" s="54" t="s">
        <v>386</v>
      </c>
      <c r="B231" s="54" t="s">
        <v>389</v>
      </c>
      <c r="C231" s="32">
        <v>4301011941</v>
      </c>
      <c r="D231" s="617">
        <v>4680115884175</v>
      </c>
      <c r="E231" s="618"/>
      <c r="F231" s="612">
        <v>1.45</v>
      </c>
      <c r="G231" s="33">
        <v>8</v>
      </c>
      <c r="H231" s="612">
        <v>11.6</v>
      </c>
      <c r="I231" s="612">
        <v>12.08</v>
      </c>
      <c r="J231" s="33">
        <v>48</v>
      </c>
      <c r="K231" s="33" t="s">
        <v>99</v>
      </c>
      <c r="L231" s="33"/>
      <c r="M231" s="34" t="s">
        <v>381</v>
      </c>
      <c r="N231" s="34"/>
      <c r="O231" s="33">
        <v>55</v>
      </c>
      <c r="P231" s="63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625"/>
      <c r="R231" s="625"/>
      <c r="S231" s="625"/>
      <c r="T231" s="626"/>
      <c r="U231" s="35"/>
      <c r="V231" s="35"/>
      <c r="W231" s="36" t="s">
        <v>69</v>
      </c>
      <c r="X231" s="613">
        <v>0</v>
      </c>
      <c r="Y231" s="614">
        <f t="shared" si="42"/>
        <v>0</v>
      </c>
      <c r="Z231" s="37" t="str">
        <f>IFERROR(IF(Y231=0,"",ROUNDUP(Y231/H231,0)*0.02039),"")</f>
        <v/>
      </c>
      <c r="AA231" s="56"/>
      <c r="AB231" s="57"/>
      <c r="AC231" s="291" t="s">
        <v>382</v>
      </c>
      <c r="AG231" s="64"/>
      <c r="AJ231" s="68"/>
      <c r="AK231" s="68">
        <v>0</v>
      </c>
      <c r="BB231" s="292" t="s">
        <v>1</v>
      </c>
      <c r="BM231" s="64">
        <f t="shared" si="43"/>
        <v>0</v>
      </c>
      <c r="BN231" s="64">
        <f t="shared" si="44"/>
        <v>0</v>
      </c>
      <c r="BO231" s="64">
        <f t="shared" si="45"/>
        <v>0</v>
      </c>
      <c r="BP231" s="64">
        <f t="shared" si="46"/>
        <v>0</v>
      </c>
    </row>
    <row r="232" spans="1:68" ht="27" customHeight="1" x14ac:dyDescent="0.25">
      <c r="A232" s="54" t="s">
        <v>390</v>
      </c>
      <c r="B232" s="54" t="s">
        <v>391</v>
      </c>
      <c r="C232" s="32">
        <v>4301011824</v>
      </c>
      <c r="D232" s="617">
        <v>4680115884144</v>
      </c>
      <c r="E232" s="618"/>
      <c r="F232" s="612">
        <v>0.4</v>
      </c>
      <c r="G232" s="33">
        <v>10</v>
      </c>
      <c r="H232" s="612">
        <v>4</v>
      </c>
      <c r="I232" s="612">
        <v>4.21</v>
      </c>
      <c r="J232" s="33">
        <v>132</v>
      </c>
      <c r="K232" s="33" t="s">
        <v>104</v>
      </c>
      <c r="L232" s="33"/>
      <c r="M232" s="34" t="s">
        <v>100</v>
      </c>
      <c r="N232" s="34"/>
      <c r="O232" s="33">
        <v>55</v>
      </c>
      <c r="P232" s="83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625"/>
      <c r="R232" s="625"/>
      <c r="S232" s="625"/>
      <c r="T232" s="626"/>
      <c r="U232" s="35"/>
      <c r="V232" s="35"/>
      <c r="W232" s="36" t="s">
        <v>69</v>
      </c>
      <c r="X232" s="613">
        <v>0</v>
      </c>
      <c r="Y232" s="614">
        <f t="shared" si="42"/>
        <v>0</v>
      </c>
      <c r="Z232" s="37" t="str">
        <f>IFERROR(IF(Y232=0,"",ROUNDUP(Y232/H232,0)*0.00902),"")</f>
        <v/>
      </c>
      <c r="AA232" s="56"/>
      <c r="AB232" s="57"/>
      <c r="AC232" s="293" t="s">
        <v>379</v>
      </c>
      <c r="AG232" s="64"/>
      <c r="AJ232" s="68"/>
      <c r="AK232" s="68">
        <v>0</v>
      </c>
      <c r="BB232" s="294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392</v>
      </c>
      <c r="B233" s="54" t="s">
        <v>393</v>
      </c>
      <c r="C233" s="32">
        <v>4301011726</v>
      </c>
      <c r="D233" s="617">
        <v>4680115884182</v>
      </c>
      <c r="E233" s="618"/>
      <c r="F233" s="612">
        <v>0.37</v>
      </c>
      <c r="G233" s="33">
        <v>10</v>
      </c>
      <c r="H233" s="612">
        <v>3.7</v>
      </c>
      <c r="I233" s="612">
        <v>3.91</v>
      </c>
      <c r="J233" s="33">
        <v>132</v>
      </c>
      <c r="K233" s="33" t="s">
        <v>104</v>
      </c>
      <c r="L233" s="33"/>
      <c r="M233" s="34" t="s">
        <v>100</v>
      </c>
      <c r="N233" s="34"/>
      <c r="O233" s="33">
        <v>55</v>
      </c>
      <c r="P233" s="8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625"/>
      <c r="R233" s="625"/>
      <c r="S233" s="625"/>
      <c r="T233" s="626"/>
      <c r="U233" s="35"/>
      <c r="V233" s="35"/>
      <c r="W233" s="36" t="s">
        <v>69</v>
      </c>
      <c r="X233" s="613">
        <v>0</v>
      </c>
      <c r="Y233" s="614">
        <f t="shared" si="42"/>
        <v>0</v>
      </c>
      <c r="Z233" s="37" t="str">
        <f>IFERROR(IF(Y233=0,"",ROUNDUP(Y233/H233,0)*0.00902),"")</f>
        <v/>
      </c>
      <c r="AA233" s="56"/>
      <c r="AB233" s="57"/>
      <c r="AC233" s="295" t="s">
        <v>385</v>
      </c>
      <c r="AG233" s="64"/>
      <c r="AJ233" s="68"/>
      <c r="AK233" s="68">
        <v>0</v>
      </c>
      <c r="BB233" s="296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394</v>
      </c>
      <c r="B234" s="54" t="s">
        <v>395</v>
      </c>
      <c r="C234" s="32">
        <v>4301011722</v>
      </c>
      <c r="D234" s="617">
        <v>4680115884205</v>
      </c>
      <c r="E234" s="618"/>
      <c r="F234" s="612">
        <v>0.4</v>
      </c>
      <c r="G234" s="33">
        <v>10</v>
      </c>
      <c r="H234" s="612">
        <v>4</v>
      </c>
      <c r="I234" s="612">
        <v>4.21</v>
      </c>
      <c r="J234" s="33">
        <v>132</v>
      </c>
      <c r="K234" s="33" t="s">
        <v>104</v>
      </c>
      <c r="L234" s="33"/>
      <c r="M234" s="34" t="s">
        <v>100</v>
      </c>
      <c r="N234" s="34"/>
      <c r="O234" s="33">
        <v>55</v>
      </c>
      <c r="P234" s="67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625"/>
      <c r="R234" s="625"/>
      <c r="S234" s="625"/>
      <c r="T234" s="626"/>
      <c r="U234" s="35"/>
      <c r="V234" s="35"/>
      <c r="W234" s="36" t="s">
        <v>69</v>
      </c>
      <c r="X234" s="613">
        <v>0</v>
      </c>
      <c r="Y234" s="614">
        <f t="shared" si="42"/>
        <v>0</v>
      </c>
      <c r="Z234" s="37" t="str">
        <f>IFERROR(IF(Y234=0,"",ROUNDUP(Y234/H234,0)*0.00902),"")</f>
        <v/>
      </c>
      <c r="AA234" s="56"/>
      <c r="AB234" s="57"/>
      <c r="AC234" s="297" t="s">
        <v>388</v>
      </c>
      <c r="AG234" s="64"/>
      <c r="AJ234" s="68"/>
      <c r="AK234" s="68">
        <v>0</v>
      </c>
      <c r="BB234" s="29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x14ac:dyDescent="0.2">
      <c r="A235" s="629"/>
      <c r="B235" s="623"/>
      <c r="C235" s="623"/>
      <c r="D235" s="623"/>
      <c r="E235" s="623"/>
      <c r="F235" s="623"/>
      <c r="G235" s="623"/>
      <c r="H235" s="623"/>
      <c r="I235" s="623"/>
      <c r="J235" s="623"/>
      <c r="K235" s="623"/>
      <c r="L235" s="623"/>
      <c r="M235" s="623"/>
      <c r="N235" s="623"/>
      <c r="O235" s="630"/>
      <c r="P235" s="619" t="s">
        <v>86</v>
      </c>
      <c r="Q235" s="620"/>
      <c r="R235" s="620"/>
      <c r="S235" s="620"/>
      <c r="T235" s="620"/>
      <c r="U235" s="620"/>
      <c r="V235" s="621"/>
      <c r="W235" s="38" t="s">
        <v>87</v>
      </c>
      <c r="X235" s="615">
        <f>IFERROR(X227/H227,"0")+IFERROR(X228/H228,"0")+IFERROR(X229/H229,"0")+IFERROR(X230/H230,"0")+IFERROR(X231/H231,"0")+IFERROR(X232/H232,"0")+IFERROR(X233/H233,"0")+IFERROR(X234/H234,"0")</f>
        <v>0</v>
      </c>
      <c r="Y235" s="615">
        <f>IFERROR(Y227/H227,"0")+IFERROR(Y228/H228,"0")+IFERROR(Y229/H229,"0")+IFERROR(Y230/H230,"0")+IFERROR(Y231/H231,"0")+IFERROR(Y232/H232,"0")+IFERROR(Y233/H233,"0")+IFERROR(Y234/H234,"0")</f>
        <v>0</v>
      </c>
      <c r="Z235" s="615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16"/>
      <c r="AB235" s="616"/>
      <c r="AC235" s="616"/>
    </row>
    <row r="236" spans="1:68" x14ac:dyDescent="0.2">
      <c r="A236" s="623"/>
      <c r="B236" s="623"/>
      <c r="C236" s="623"/>
      <c r="D236" s="623"/>
      <c r="E236" s="623"/>
      <c r="F236" s="623"/>
      <c r="G236" s="623"/>
      <c r="H236" s="623"/>
      <c r="I236" s="623"/>
      <c r="J236" s="623"/>
      <c r="K236" s="623"/>
      <c r="L236" s="623"/>
      <c r="M236" s="623"/>
      <c r="N236" s="623"/>
      <c r="O236" s="630"/>
      <c r="P236" s="619" t="s">
        <v>86</v>
      </c>
      <c r="Q236" s="620"/>
      <c r="R236" s="620"/>
      <c r="S236" s="620"/>
      <c r="T236" s="620"/>
      <c r="U236" s="620"/>
      <c r="V236" s="621"/>
      <c r="W236" s="38" t="s">
        <v>69</v>
      </c>
      <c r="X236" s="615">
        <f>IFERROR(SUM(X227:X234),"0")</f>
        <v>0</v>
      </c>
      <c r="Y236" s="615">
        <f>IFERROR(SUM(Y227:Y234),"0")</f>
        <v>0</v>
      </c>
      <c r="Z236" s="38"/>
      <c r="AA236" s="616"/>
      <c r="AB236" s="616"/>
      <c r="AC236" s="616"/>
    </row>
    <row r="237" spans="1:68" ht="14.25" customHeight="1" x14ac:dyDescent="0.25">
      <c r="A237" s="622" t="s">
        <v>137</v>
      </c>
      <c r="B237" s="623"/>
      <c r="C237" s="623"/>
      <c r="D237" s="623"/>
      <c r="E237" s="623"/>
      <c r="F237" s="623"/>
      <c r="G237" s="623"/>
      <c r="H237" s="623"/>
      <c r="I237" s="623"/>
      <c r="J237" s="623"/>
      <c r="K237" s="623"/>
      <c r="L237" s="623"/>
      <c r="M237" s="623"/>
      <c r="N237" s="623"/>
      <c r="O237" s="623"/>
      <c r="P237" s="623"/>
      <c r="Q237" s="623"/>
      <c r="R237" s="623"/>
      <c r="S237" s="623"/>
      <c r="T237" s="623"/>
      <c r="U237" s="623"/>
      <c r="V237" s="623"/>
      <c r="W237" s="623"/>
      <c r="X237" s="623"/>
      <c r="Y237" s="623"/>
      <c r="Z237" s="623"/>
      <c r="AA237" s="609"/>
      <c r="AB237" s="609"/>
      <c r="AC237" s="609"/>
    </row>
    <row r="238" spans="1:68" ht="27" customHeight="1" x14ac:dyDescent="0.25">
      <c r="A238" s="54" t="s">
        <v>396</v>
      </c>
      <c r="B238" s="54" t="s">
        <v>397</v>
      </c>
      <c r="C238" s="32">
        <v>4301020377</v>
      </c>
      <c r="D238" s="617">
        <v>4680115885981</v>
      </c>
      <c r="E238" s="618"/>
      <c r="F238" s="612">
        <v>0.33</v>
      </c>
      <c r="G238" s="33">
        <v>6</v>
      </c>
      <c r="H238" s="612">
        <v>1.98</v>
      </c>
      <c r="I238" s="612">
        <v>2.08</v>
      </c>
      <c r="J238" s="33">
        <v>234</v>
      </c>
      <c r="K238" s="33" t="s">
        <v>151</v>
      </c>
      <c r="L238" s="33"/>
      <c r="M238" s="34" t="s">
        <v>106</v>
      </c>
      <c r="N238" s="34"/>
      <c r="O238" s="33">
        <v>50</v>
      </c>
      <c r="P238" s="8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5"/>
      <c r="R238" s="625"/>
      <c r="S238" s="625"/>
      <c r="T238" s="626"/>
      <c r="U238" s="35"/>
      <c r="V238" s="35"/>
      <c r="W238" s="36" t="s">
        <v>69</v>
      </c>
      <c r="X238" s="613">
        <v>0</v>
      </c>
      <c r="Y238" s="614">
        <f>IFERROR(IF(X238="",0,CEILING((X238/$H238),1)*$H238),"")</f>
        <v>0</v>
      </c>
      <c r="Z238" s="37" t="str">
        <f>IFERROR(IF(Y238=0,"",ROUNDUP(Y238/H238,0)*0.00502),"")</f>
        <v/>
      </c>
      <c r="AA238" s="56"/>
      <c r="AB238" s="57"/>
      <c r="AC238" s="299" t="s">
        <v>398</v>
      </c>
      <c r="AG238" s="64"/>
      <c r="AJ238" s="68"/>
      <c r="AK238" s="68">
        <v>0</v>
      </c>
      <c r="BB238" s="300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27" customHeight="1" x14ac:dyDescent="0.25">
      <c r="A239" s="54" t="s">
        <v>396</v>
      </c>
      <c r="B239" s="54" t="s">
        <v>399</v>
      </c>
      <c r="C239" s="32">
        <v>4301020340</v>
      </c>
      <c r="D239" s="617">
        <v>4680115885721</v>
      </c>
      <c r="E239" s="618"/>
      <c r="F239" s="612">
        <v>0.33</v>
      </c>
      <c r="G239" s="33">
        <v>6</v>
      </c>
      <c r="H239" s="612">
        <v>1.98</v>
      </c>
      <c r="I239" s="612">
        <v>2.08</v>
      </c>
      <c r="J239" s="33">
        <v>234</v>
      </c>
      <c r="K239" s="33" t="s">
        <v>151</v>
      </c>
      <c r="L239" s="33"/>
      <c r="M239" s="34" t="s">
        <v>106</v>
      </c>
      <c r="N239" s="34"/>
      <c r="O239" s="33">
        <v>50</v>
      </c>
      <c r="P239" s="7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9" s="625"/>
      <c r="R239" s="625"/>
      <c r="S239" s="625"/>
      <c r="T239" s="626"/>
      <c r="U239" s="35"/>
      <c r="V239" s="35"/>
      <c r="W239" s="36" t="s">
        <v>69</v>
      </c>
      <c r="X239" s="613">
        <v>0</v>
      </c>
      <c r="Y239" s="614">
        <f>IFERROR(IF(X239="",0,CEILING((X239/$H239),1)*$H239),"")</f>
        <v>0</v>
      </c>
      <c r="Z239" s="37" t="str">
        <f>IFERROR(IF(Y239=0,"",ROUNDUP(Y239/H239,0)*0.00502),"")</f>
        <v/>
      </c>
      <c r="AA239" s="56"/>
      <c r="AB239" s="57"/>
      <c r="AC239" s="301" t="s">
        <v>398</v>
      </c>
      <c r="AG239" s="64"/>
      <c r="AJ239" s="68"/>
      <c r="AK239" s="68">
        <v>0</v>
      </c>
      <c r="BB239" s="302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629"/>
      <c r="B240" s="623"/>
      <c r="C240" s="623"/>
      <c r="D240" s="623"/>
      <c r="E240" s="623"/>
      <c r="F240" s="623"/>
      <c r="G240" s="623"/>
      <c r="H240" s="623"/>
      <c r="I240" s="623"/>
      <c r="J240" s="623"/>
      <c r="K240" s="623"/>
      <c r="L240" s="623"/>
      <c r="M240" s="623"/>
      <c r="N240" s="623"/>
      <c r="O240" s="630"/>
      <c r="P240" s="619" t="s">
        <v>86</v>
      </c>
      <c r="Q240" s="620"/>
      <c r="R240" s="620"/>
      <c r="S240" s="620"/>
      <c r="T240" s="620"/>
      <c r="U240" s="620"/>
      <c r="V240" s="621"/>
      <c r="W240" s="38" t="s">
        <v>87</v>
      </c>
      <c r="X240" s="615">
        <f>IFERROR(X238/H238,"0")+IFERROR(X239/H239,"0")</f>
        <v>0</v>
      </c>
      <c r="Y240" s="615">
        <f>IFERROR(Y238/H238,"0")+IFERROR(Y239/H239,"0")</f>
        <v>0</v>
      </c>
      <c r="Z240" s="615">
        <f>IFERROR(IF(Z238="",0,Z238),"0")+IFERROR(IF(Z239="",0,Z239),"0")</f>
        <v>0</v>
      </c>
      <c r="AA240" s="616"/>
      <c r="AB240" s="616"/>
      <c r="AC240" s="616"/>
    </row>
    <row r="241" spans="1:68" x14ac:dyDescent="0.2">
      <c r="A241" s="623"/>
      <c r="B241" s="623"/>
      <c r="C241" s="623"/>
      <c r="D241" s="623"/>
      <c r="E241" s="623"/>
      <c r="F241" s="623"/>
      <c r="G241" s="623"/>
      <c r="H241" s="623"/>
      <c r="I241" s="623"/>
      <c r="J241" s="623"/>
      <c r="K241" s="623"/>
      <c r="L241" s="623"/>
      <c r="M241" s="623"/>
      <c r="N241" s="623"/>
      <c r="O241" s="630"/>
      <c r="P241" s="619" t="s">
        <v>86</v>
      </c>
      <c r="Q241" s="620"/>
      <c r="R241" s="620"/>
      <c r="S241" s="620"/>
      <c r="T241" s="620"/>
      <c r="U241" s="620"/>
      <c r="V241" s="621"/>
      <c r="W241" s="38" t="s">
        <v>69</v>
      </c>
      <c r="X241" s="615">
        <f>IFERROR(SUM(X238:X239),"0")</f>
        <v>0</v>
      </c>
      <c r="Y241" s="615">
        <f>IFERROR(SUM(Y238:Y239),"0")</f>
        <v>0</v>
      </c>
      <c r="Z241" s="38"/>
      <c r="AA241" s="616"/>
      <c r="AB241" s="616"/>
      <c r="AC241" s="616"/>
    </row>
    <row r="242" spans="1:68" ht="14.25" customHeight="1" x14ac:dyDescent="0.25">
      <c r="A242" s="622" t="s">
        <v>400</v>
      </c>
      <c r="B242" s="623"/>
      <c r="C242" s="623"/>
      <c r="D242" s="623"/>
      <c r="E242" s="623"/>
      <c r="F242" s="623"/>
      <c r="G242" s="623"/>
      <c r="H242" s="623"/>
      <c r="I242" s="623"/>
      <c r="J242" s="623"/>
      <c r="K242" s="623"/>
      <c r="L242" s="623"/>
      <c r="M242" s="623"/>
      <c r="N242" s="623"/>
      <c r="O242" s="623"/>
      <c r="P242" s="623"/>
      <c r="Q242" s="623"/>
      <c r="R242" s="623"/>
      <c r="S242" s="623"/>
      <c r="T242" s="623"/>
      <c r="U242" s="623"/>
      <c r="V242" s="623"/>
      <c r="W242" s="623"/>
      <c r="X242" s="623"/>
      <c r="Y242" s="623"/>
      <c r="Z242" s="623"/>
      <c r="AA242" s="609"/>
      <c r="AB242" s="609"/>
      <c r="AC242" s="609"/>
    </row>
    <row r="243" spans="1:68" ht="27" customHeight="1" x14ac:dyDescent="0.25">
      <c r="A243" s="54" t="s">
        <v>401</v>
      </c>
      <c r="B243" s="54" t="s">
        <v>402</v>
      </c>
      <c r="C243" s="32">
        <v>4301040361</v>
      </c>
      <c r="D243" s="617">
        <v>4680115886803</v>
      </c>
      <c r="E243" s="618"/>
      <c r="F243" s="612">
        <v>0.12</v>
      </c>
      <c r="G243" s="33">
        <v>18</v>
      </c>
      <c r="H243" s="612">
        <v>2.16</v>
      </c>
      <c r="I243" s="612">
        <v>2.35</v>
      </c>
      <c r="J243" s="33">
        <v>216</v>
      </c>
      <c r="K243" s="33" t="s">
        <v>301</v>
      </c>
      <c r="L243" s="33"/>
      <c r="M243" s="34" t="s">
        <v>302</v>
      </c>
      <c r="N243" s="34"/>
      <c r="O243" s="33">
        <v>45</v>
      </c>
      <c r="P243" s="956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3" s="625"/>
      <c r="R243" s="625"/>
      <c r="S243" s="625"/>
      <c r="T243" s="626"/>
      <c r="U243" s="35"/>
      <c r="V243" s="35"/>
      <c r="W243" s="36" t="s">
        <v>69</v>
      </c>
      <c r="X243" s="613">
        <v>0</v>
      </c>
      <c r="Y243" s="614">
        <f>IFERROR(IF(X243="",0,CEILING((X243/$H243),1)*$H243),"")</f>
        <v>0</v>
      </c>
      <c r="Z243" s="37" t="str">
        <f>IFERROR(IF(Y243=0,"",ROUNDUP(Y243/H243,0)*0.0059),"")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9"/>
      <c r="B244" s="623"/>
      <c r="C244" s="623"/>
      <c r="D244" s="623"/>
      <c r="E244" s="623"/>
      <c r="F244" s="623"/>
      <c r="G244" s="623"/>
      <c r="H244" s="623"/>
      <c r="I244" s="623"/>
      <c r="J244" s="623"/>
      <c r="K244" s="623"/>
      <c r="L244" s="623"/>
      <c r="M244" s="623"/>
      <c r="N244" s="623"/>
      <c r="O244" s="630"/>
      <c r="P244" s="619" t="s">
        <v>86</v>
      </c>
      <c r="Q244" s="620"/>
      <c r="R244" s="620"/>
      <c r="S244" s="620"/>
      <c r="T244" s="620"/>
      <c r="U244" s="620"/>
      <c r="V244" s="621"/>
      <c r="W244" s="38" t="s">
        <v>87</v>
      </c>
      <c r="X244" s="615">
        <f>IFERROR(X243/H243,"0")</f>
        <v>0</v>
      </c>
      <c r="Y244" s="615">
        <f>IFERROR(Y243/H243,"0")</f>
        <v>0</v>
      </c>
      <c r="Z244" s="615">
        <f>IFERROR(IF(Z243="",0,Z243),"0")</f>
        <v>0</v>
      </c>
      <c r="AA244" s="616"/>
      <c r="AB244" s="616"/>
      <c r="AC244" s="616"/>
    </row>
    <row r="245" spans="1:68" x14ac:dyDescent="0.2">
      <c r="A245" s="623"/>
      <c r="B245" s="623"/>
      <c r="C245" s="623"/>
      <c r="D245" s="623"/>
      <c r="E245" s="623"/>
      <c r="F245" s="623"/>
      <c r="G245" s="623"/>
      <c r="H245" s="623"/>
      <c r="I245" s="623"/>
      <c r="J245" s="623"/>
      <c r="K245" s="623"/>
      <c r="L245" s="623"/>
      <c r="M245" s="623"/>
      <c r="N245" s="623"/>
      <c r="O245" s="630"/>
      <c r="P245" s="619" t="s">
        <v>86</v>
      </c>
      <c r="Q245" s="620"/>
      <c r="R245" s="620"/>
      <c r="S245" s="620"/>
      <c r="T245" s="620"/>
      <c r="U245" s="620"/>
      <c r="V245" s="621"/>
      <c r="W245" s="38" t="s">
        <v>69</v>
      </c>
      <c r="X245" s="615">
        <f>IFERROR(SUM(X243:X243),"0")</f>
        <v>0</v>
      </c>
      <c r="Y245" s="615">
        <f>IFERROR(SUM(Y243:Y243),"0")</f>
        <v>0</v>
      </c>
      <c r="Z245" s="38"/>
      <c r="AA245" s="616"/>
      <c r="AB245" s="616"/>
      <c r="AC245" s="616"/>
    </row>
    <row r="246" spans="1:68" ht="14.25" customHeight="1" x14ac:dyDescent="0.25">
      <c r="A246" s="622" t="s">
        <v>404</v>
      </c>
      <c r="B246" s="623"/>
      <c r="C246" s="623"/>
      <c r="D246" s="623"/>
      <c r="E246" s="623"/>
      <c r="F246" s="623"/>
      <c r="G246" s="623"/>
      <c r="H246" s="623"/>
      <c r="I246" s="623"/>
      <c r="J246" s="623"/>
      <c r="K246" s="623"/>
      <c r="L246" s="623"/>
      <c r="M246" s="623"/>
      <c r="N246" s="623"/>
      <c r="O246" s="623"/>
      <c r="P246" s="623"/>
      <c r="Q246" s="623"/>
      <c r="R246" s="623"/>
      <c r="S246" s="623"/>
      <c r="T246" s="623"/>
      <c r="U246" s="623"/>
      <c r="V246" s="623"/>
      <c r="W246" s="623"/>
      <c r="X246" s="623"/>
      <c r="Y246" s="623"/>
      <c r="Z246" s="623"/>
      <c r="AA246" s="609"/>
      <c r="AB246" s="609"/>
      <c r="AC246" s="609"/>
    </row>
    <row r="247" spans="1:68" ht="27" customHeight="1" x14ac:dyDescent="0.25">
      <c r="A247" s="54" t="s">
        <v>405</v>
      </c>
      <c r="B247" s="54" t="s">
        <v>406</v>
      </c>
      <c r="C247" s="32">
        <v>4301041004</v>
      </c>
      <c r="D247" s="617">
        <v>4680115886704</v>
      </c>
      <c r="E247" s="618"/>
      <c r="F247" s="612">
        <v>5.5E-2</v>
      </c>
      <c r="G247" s="33">
        <v>18</v>
      </c>
      <c r="H247" s="612">
        <v>0.99</v>
      </c>
      <c r="I247" s="612">
        <v>1.18</v>
      </c>
      <c r="J247" s="33">
        <v>216</v>
      </c>
      <c r="K247" s="33" t="s">
        <v>301</v>
      </c>
      <c r="L247" s="33"/>
      <c r="M247" s="34" t="s">
        <v>302</v>
      </c>
      <c r="N247" s="34"/>
      <c r="O247" s="33">
        <v>90</v>
      </c>
      <c r="P247" s="901" t="s">
        <v>407</v>
      </c>
      <c r="Q247" s="625"/>
      <c r="R247" s="625"/>
      <c r="S247" s="625"/>
      <c r="T247" s="626"/>
      <c r="U247" s="35"/>
      <c r="V247" s="35"/>
      <c r="W247" s="36" t="s">
        <v>69</v>
      </c>
      <c r="X247" s="613">
        <v>0</v>
      </c>
      <c r="Y247" s="614">
        <f>IFERROR(IF(X247="",0,CEILING((X247/$H247),1)*$H247),"")</f>
        <v>0</v>
      </c>
      <c r="Z247" s="37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409</v>
      </c>
      <c r="B248" s="54" t="s">
        <v>410</v>
      </c>
      <c r="C248" s="32">
        <v>4301041003</v>
      </c>
      <c r="D248" s="617">
        <v>4680115886681</v>
      </c>
      <c r="E248" s="618"/>
      <c r="F248" s="612">
        <v>0.12</v>
      </c>
      <c r="G248" s="33">
        <v>18</v>
      </c>
      <c r="H248" s="612">
        <v>2.16</v>
      </c>
      <c r="I248" s="612">
        <v>2.35</v>
      </c>
      <c r="J248" s="33">
        <v>216</v>
      </c>
      <c r="K248" s="33" t="s">
        <v>301</v>
      </c>
      <c r="L248" s="33"/>
      <c r="M248" s="34" t="s">
        <v>302</v>
      </c>
      <c r="N248" s="34"/>
      <c r="O248" s="33">
        <v>90</v>
      </c>
      <c r="P248" s="8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625"/>
      <c r="R248" s="625"/>
      <c r="S248" s="625"/>
      <c r="T248" s="626"/>
      <c r="U248" s="35"/>
      <c r="V248" s="35"/>
      <c r="W248" s="36" t="s">
        <v>69</v>
      </c>
      <c r="X248" s="613">
        <v>0</v>
      </c>
      <c r="Y248" s="614">
        <f>IFERROR(IF(X248="",0,CEILING((X248/$H248),1)*$H248),"")</f>
        <v>0</v>
      </c>
      <c r="Z248" s="37" t="str">
        <f>IFERROR(IF(Y248=0,"",ROUNDUP(Y248/H248,0)*0.0059),"")</f>
        <v/>
      </c>
      <c r="AA248" s="56"/>
      <c r="AB248" s="57"/>
      <c r="AC248" s="307" t="s">
        <v>408</v>
      </c>
      <c r="AG248" s="64"/>
      <c r="AJ248" s="68"/>
      <c r="AK248" s="68">
        <v>0</v>
      </c>
      <c r="BB248" s="30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411</v>
      </c>
      <c r="B249" s="54" t="s">
        <v>412</v>
      </c>
      <c r="C249" s="32">
        <v>4301041007</v>
      </c>
      <c r="D249" s="617">
        <v>4680115886735</v>
      </c>
      <c r="E249" s="618"/>
      <c r="F249" s="612">
        <v>0.05</v>
      </c>
      <c r="G249" s="33">
        <v>18</v>
      </c>
      <c r="H249" s="612">
        <v>0.9</v>
      </c>
      <c r="I249" s="612">
        <v>1.0900000000000001</v>
      </c>
      <c r="J249" s="33">
        <v>216</v>
      </c>
      <c r="K249" s="33" t="s">
        <v>301</v>
      </c>
      <c r="L249" s="33"/>
      <c r="M249" s="34" t="s">
        <v>302</v>
      </c>
      <c r="N249" s="34"/>
      <c r="O249" s="33">
        <v>90</v>
      </c>
      <c r="P249" s="649" t="s">
        <v>413</v>
      </c>
      <c r="Q249" s="625"/>
      <c r="R249" s="625"/>
      <c r="S249" s="625"/>
      <c r="T249" s="626"/>
      <c r="U249" s="35"/>
      <c r="V249" s="35"/>
      <c r="W249" s="36" t="s">
        <v>69</v>
      </c>
      <c r="X249" s="613">
        <v>0</v>
      </c>
      <c r="Y249" s="614">
        <f>IFERROR(IF(X249="",0,CEILING((X249/$H249),1)*$H249),"")</f>
        <v>0</v>
      </c>
      <c r="Z249" s="37" t="str">
        <f>IFERROR(IF(Y249=0,"",ROUNDUP(Y249/H249,0)*0.0059),"")</f>
        <v/>
      </c>
      <c r="AA249" s="56"/>
      <c r="AB249" s="57"/>
      <c r="AC249" s="309" t="s">
        <v>408</v>
      </c>
      <c r="AG249" s="64"/>
      <c r="AJ249" s="68"/>
      <c r="AK249" s="68">
        <v>0</v>
      </c>
      <c r="BB249" s="31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2">
        <v>4301041006</v>
      </c>
      <c r="D250" s="617">
        <v>4680115886728</v>
      </c>
      <c r="E250" s="618"/>
      <c r="F250" s="612">
        <v>5.5E-2</v>
      </c>
      <c r="G250" s="33">
        <v>18</v>
      </c>
      <c r="H250" s="612">
        <v>0.99</v>
      </c>
      <c r="I250" s="612">
        <v>1.18</v>
      </c>
      <c r="J250" s="33">
        <v>216</v>
      </c>
      <c r="K250" s="33" t="s">
        <v>301</v>
      </c>
      <c r="L250" s="33"/>
      <c r="M250" s="34" t="s">
        <v>302</v>
      </c>
      <c r="N250" s="34"/>
      <c r="O250" s="33">
        <v>90</v>
      </c>
      <c r="P250" s="730" t="s">
        <v>416</v>
      </c>
      <c r="Q250" s="625"/>
      <c r="R250" s="625"/>
      <c r="S250" s="625"/>
      <c r="T250" s="626"/>
      <c r="U250" s="35"/>
      <c r="V250" s="35"/>
      <c r="W250" s="36" t="s">
        <v>69</v>
      </c>
      <c r="X250" s="613">
        <v>0</v>
      </c>
      <c r="Y250" s="614">
        <f>IFERROR(IF(X250="",0,CEILING((X250/$H250),1)*$H250),"")</f>
        <v>0</v>
      </c>
      <c r="Z250" s="37" t="str">
        <f>IFERROR(IF(Y250=0,"",ROUNDUP(Y250/H250,0)*0.0059),"")</f>
        <v/>
      </c>
      <c r="AA250" s="56"/>
      <c r="AB250" s="57"/>
      <c r="AC250" s="311" t="s">
        <v>408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417</v>
      </c>
      <c r="B251" s="54" t="s">
        <v>418</v>
      </c>
      <c r="C251" s="32">
        <v>4301041005</v>
      </c>
      <c r="D251" s="617">
        <v>4680115886711</v>
      </c>
      <c r="E251" s="618"/>
      <c r="F251" s="612">
        <v>5.5E-2</v>
      </c>
      <c r="G251" s="33">
        <v>18</v>
      </c>
      <c r="H251" s="612">
        <v>0.99</v>
      </c>
      <c r="I251" s="612">
        <v>1.18</v>
      </c>
      <c r="J251" s="33">
        <v>216</v>
      </c>
      <c r="K251" s="33" t="s">
        <v>301</v>
      </c>
      <c r="L251" s="33"/>
      <c r="M251" s="34" t="s">
        <v>302</v>
      </c>
      <c r="N251" s="34"/>
      <c r="O251" s="33">
        <v>90</v>
      </c>
      <c r="P251" s="851" t="s">
        <v>419</v>
      </c>
      <c r="Q251" s="625"/>
      <c r="R251" s="625"/>
      <c r="S251" s="625"/>
      <c r="T251" s="626"/>
      <c r="U251" s="35"/>
      <c r="V251" s="35"/>
      <c r="W251" s="36" t="s">
        <v>69</v>
      </c>
      <c r="X251" s="613">
        <v>0</v>
      </c>
      <c r="Y251" s="614">
        <f>IFERROR(IF(X251="",0,CEILING((X251/$H251),1)*$H251),"")</f>
        <v>0</v>
      </c>
      <c r="Z251" s="37" t="str">
        <f>IFERROR(IF(Y251=0,"",ROUNDUP(Y251/H251,0)*0.0059),"")</f>
        <v/>
      </c>
      <c r="AA251" s="56"/>
      <c r="AB251" s="57"/>
      <c r="AC251" s="313" t="s">
        <v>408</v>
      </c>
      <c r="AG251" s="64"/>
      <c r="AJ251" s="68"/>
      <c r="AK251" s="68">
        <v>0</v>
      </c>
      <c r="BB251" s="314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x14ac:dyDescent="0.2">
      <c r="A252" s="629"/>
      <c r="B252" s="623"/>
      <c r="C252" s="623"/>
      <c r="D252" s="623"/>
      <c r="E252" s="623"/>
      <c r="F252" s="623"/>
      <c r="G252" s="623"/>
      <c r="H252" s="623"/>
      <c r="I252" s="623"/>
      <c r="J252" s="623"/>
      <c r="K252" s="623"/>
      <c r="L252" s="623"/>
      <c r="M252" s="623"/>
      <c r="N252" s="623"/>
      <c r="O252" s="630"/>
      <c r="P252" s="619" t="s">
        <v>86</v>
      </c>
      <c r="Q252" s="620"/>
      <c r="R252" s="620"/>
      <c r="S252" s="620"/>
      <c r="T252" s="620"/>
      <c r="U252" s="620"/>
      <c r="V252" s="621"/>
      <c r="W252" s="38" t="s">
        <v>87</v>
      </c>
      <c r="X252" s="615">
        <f>IFERROR(X247/H247,"0")+IFERROR(X248/H248,"0")+IFERROR(X249/H249,"0")+IFERROR(X250/H250,"0")+IFERROR(X251/H251,"0")</f>
        <v>0</v>
      </c>
      <c r="Y252" s="615">
        <f>IFERROR(Y247/H247,"0")+IFERROR(Y248/H248,"0")+IFERROR(Y249/H249,"0")+IFERROR(Y250/H250,"0")+IFERROR(Y251/H251,"0")</f>
        <v>0</v>
      </c>
      <c r="Z252" s="615">
        <f>IFERROR(IF(Z247="",0,Z247),"0")+IFERROR(IF(Z248="",0,Z248),"0")+IFERROR(IF(Z249="",0,Z249),"0")+IFERROR(IF(Z250="",0,Z250),"0")+IFERROR(IF(Z251="",0,Z251),"0")</f>
        <v>0</v>
      </c>
      <c r="AA252" s="616"/>
      <c r="AB252" s="616"/>
      <c r="AC252" s="616"/>
    </row>
    <row r="253" spans="1:68" x14ac:dyDescent="0.2">
      <c r="A253" s="623"/>
      <c r="B253" s="623"/>
      <c r="C253" s="623"/>
      <c r="D253" s="623"/>
      <c r="E253" s="623"/>
      <c r="F253" s="623"/>
      <c r="G253" s="623"/>
      <c r="H253" s="623"/>
      <c r="I253" s="623"/>
      <c r="J253" s="623"/>
      <c r="K253" s="623"/>
      <c r="L253" s="623"/>
      <c r="M253" s="623"/>
      <c r="N253" s="623"/>
      <c r="O253" s="630"/>
      <c r="P253" s="619" t="s">
        <v>86</v>
      </c>
      <c r="Q253" s="620"/>
      <c r="R253" s="620"/>
      <c r="S253" s="620"/>
      <c r="T253" s="620"/>
      <c r="U253" s="620"/>
      <c r="V253" s="621"/>
      <c r="W253" s="38" t="s">
        <v>69</v>
      </c>
      <c r="X253" s="615">
        <f>IFERROR(SUM(X247:X251),"0")</f>
        <v>0</v>
      </c>
      <c r="Y253" s="615">
        <f>IFERROR(SUM(Y247:Y251),"0")</f>
        <v>0</v>
      </c>
      <c r="Z253" s="38"/>
      <c r="AA253" s="616"/>
      <c r="AB253" s="616"/>
      <c r="AC253" s="616"/>
    </row>
    <row r="254" spans="1:68" ht="16.5" customHeight="1" x14ac:dyDescent="0.25">
      <c r="A254" s="673" t="s">
        <v>420</v>
      </c>
      <c r="B254" s="623"/>
      <c r="C254" s="623"/>
      <c r="D254" s="623"/>
      <c r="E254" s="623"/>
      <c r="F254" s="623"/>
      <c r="G254" s="623"/>
      <c r="H254" s="623"/>
      <c r="I254" s="623"/>
      <c r="J254" s="623"/>
      <c r="K254" s="623"/>
      <c r="L254" s="623"/>
      <c r="M254" s="623"/>
      <c r="N254" s="623"/>
      <c r="O254" s="623"/>
      <c r="P254" s="623"/>
      <c r="Q254" s="623"/>
      <c r="R254" s="623"/>
      <c r="S254" s="623"/>
      <c r="T254" s="623"/>
      <c r="U254" s="623"/>
      <c r="V254" s="623"/>
      <c r="W254" s="623"/>
      <c r="X254" s="623"/>
      <c r="Y254" s="623"/>
      <c r="Z254" s="623"/>
      <c r="AA254" s="608"/>
      <c r="AB254" s="608"/>
      <c r="AC254" s="608"/>
    </row>
    <row r="255" spans="1:68" ht="14.25" customHeight="1" x14ac:dyDescent="0.25">
      <c r="A255" s="622" t="s">
        <v>96</v>
      </c>
      <c r="B255" s="623"/>
      <c r="C255" s="623"/>
      <c r="D255" s="623"/>
      <c r="E255" s="623"/>
      <c r="F255" s="623"/>
      <c r="G255" s="623"/>
      <c r="H255" s="623"/>
      <c r="I255" s="623"/>
      <c r="J255" s="623"/>
      <c r="K255" s="623"/>
      <c r="L255" s="623"/>
      <c r="M255" s="623"/>
      <c r="N255" s="623"/>
      <c r="O255" s="623"/>
      <c r="P255" s="623"/>
      <c r="Q255" s="623"/>
      <c r="R255" s="623"/>
      <c r="S255" s="623"/>
      <c r="T255" s="623"/>
      <c r="U255" s="623"/>
      <c r="V255" s="623"/>
      <c r="W255" s="623"/>
      <c r="X255" s="623"/>
      <c r="Y255" s="623"/>
      <c r="Z255" s="623"/>
      <c r="AA255" s="609"/>
      <c r="AB255" s="609"/>
      <c r="AC255" s="609"/>
    </row>
    <row r="256" spans="1:68" ht="27" customHeight="1" x14ac:dyDescent="0.25">
      <c r="A256" s="54" t="s">
        <v>421</v>
      </c>
      <c r="B256" s="54" t="s">
        <v>422</v>
      </c>
      <c r="C256" s="32">
        <v>4301011855</v>
      </c>
      <c r="D256" s="617">
        <v>4680115885837</v>
      </c>
      <c r="E256" s="618"/>
      <c r="F256" s="612">
        <v>1.35</v>
      </c>
      <c r="G256" s="33">
        <v>8</v>
      </c>
      <c r="H256" s="612">
        <v>10.8</v>
      </c>
      <c r="I256" s="612">
        <v>11.234999999999999</v>
      </c>
      <c r="J256" s="33">
        <v>64</v>
      </c>
      <c r="K256" s="33" t="s">
        <v>99</v>
      </c>
      <c r="L256" s="33"/>
      <c r="M256" s="34" t="s">
        <v>100</v>
      </c>
      <c r="N256" s="34"/>
      <c r="O256" s="33">
        <v>55</v>
      </c>
      <c r="P256" s="8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625"/>
      <c r="R256" s="625"/>
      <c r="S256" s="625"/>
      <c r="T256" s="626"/>
      <c r="U256" s="35"/>
      <c r="V256" s="35"/>
      <c r="W256" s="36" t="s">
        <v>69</v>
      </c>
      <c r="X256" s="613">
        <v>0</v>
      </c>
      <c r="Y256" s="614">
        <f t="shared" ref="Y256:Y261" si="47">IFERROR(IF(X256="",0,CEILING((X256/$H256),1)*$H256),"")</f>
        <v>0</v>
      </c>
      <c r="Z256" s="37" t="str">
        <f>IFERROR(IF(Y256=0,"",ROUNDUP(Y256/H256,0)*0.01898),"")</f>
        <v/>
      </c>
      <c r="AA256" s="56"/>
      <c r="AB256" s="57"/>
      <c r="AC256" s="315" t="s">
        <v>423</v>
      </c>
      <c r="AG256" s="64"/>
      <c r="AJ256" s="68"/>
      <c r="AK256" s="68">
        <v>0</v>
      </c>
      <c r="BB256" s="316" t="s">
        <v>1</v>
      </c>
      <c r="BM256" s="64">
        <f t="shared" ref="BM256:BM261" si="48">IFERROR(X256*I256/H256,"0")</f>
        <v>0</v>
      </c>
      <c r="BN256" s="64">
        <f t="shared" ref="BN256:BN261" si="49">IFERROR(Y256*I256/H256,"0")</f>
        <v>0</v>
      </c>
      <c r="BO256" s="64">
        <f t="shared" ref="BO256:BO261" si="50">IFERROR(1/J256*(X256/H256),"0")</f>
        <v>0</v>
      </c>
      <c r="BP256" s="64">
        <f t="shared" ref="BP256:BP261" si="51">IFERROR(1/J256*(Y256/H256),"0")</f>
        <v>0</v>
      </c>
    </row>
    <row r="257" spans="1:68" ht="27" customHeight="1" x14ac:dyDescent="0.25">
      <c r="A257" s="54" t="s">
        <v>424</v>
      </c>
      <c r="B257" s="54" t="s">
        <v>425</v>
      </c>
      <c r="C257" s="32">
        <v>4301011910</v>
      </c>
      <c r="D257" s="617">
        <v>4680115885806</v>
      </c>
      <c r="E257" s="618"/>
      <c r="F257" s="612">
        <v>1.35</v>
      </c>
      <c r="G257" s="33">
        <v>8</v>
      </c>
      <c r="H257" s="612">
        <v>10.8</v>
      </c>
      <c r="I257" s="612">
        <v>11.28</v>
      </c>
      <c r="J257" s="33">
        <v>48</v>
      </c>
      <c r="K257" s="33" t="s">
        <v>99</v>
      </c>
      <c r="L257" s="33"/>
      <c r="M257" s="34" t="s">
        <v>381</v>
      </c>
      <c r="N257" s="34"/>
      <c r="O257" s="33">
        <v>55</v>
      </c>
      <c r="P257" s="86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5"/>
      <c r="R257" s="625"/>
      <c r="S257" s="625"/>
      <c r="T257" s="626"/>
      <c r="U257" s="35"/>
      <c r="V257" s="35"/>
      <c r="W257" s="36" t="s">
        <v>69</v>
      </c>
      <c r="X257" s="613">
        <v>0</v>
      </c>
      <c r="Y257" s="614">
        <f t="shared" si="47"/>
        <v>0</v>
      </c>
      <c r="Z257" s="37" t="str">
        <f>IFERROR(IF(Y257=0,"",ROUNDUP(Y257/H257,0)*0.02039),"")</f>
        <v/>
      </c>
      <c r="AA257" s="56"/>
      <c r="AB257" s="57"/>
      <c r="AC257" s="317" t="s">
        <v>426</v>
      </c>
      <c r="AG257" s="64"/>
      <c r="AJ257" s="68"/>
      <c r="AK257" s="68">
        <v>0</v>
      </c>
      <c r="BB257" s="31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424</v>
      </c>
      <c r="B258" s="54" t="s">
        <v>427</v>
      </c>
      <c r="C258" s="32">
        <v>4301011850</v>
      </c>
      <c r="D258" s="617">
        <v>4680115885806</v>
      </c>
      <c r="E258" s="618"/>
      <c r="F258" s="612">
        <v>1.35</v>
      </c>
      <c r="G258" s="33">
        <v>8</v>
      </c>
      <c r="H258" s="612">
        <v>10.8</v>
      </c>
      <c r="I258" s="612">
        <v>11.234999999999999</v>
      </c>
      <c r="J258" s="33">
        <v>64</v>
      </c>
      <c r="K258" s="33" t="s">
        <v>99</v>
      </c>
      <c r="L258" s="33"/>
      <c r="M258" s="34" t="s">
        <v>100</v>
      </c>
      <c r="N258" s="34"/>
      <c r="O258" s="33">
        <v>55</v>
      </c>
      <c r="P258" s="7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8" s="625"/>
      <c r="R258" s="625"/>
      <c r="S258" s="625"/>
      <c r="T258" s="626"/>
      <c r="U258" s="35"/>
      <c r="V258" s="35"/>
      <c r="W258" s="36" t="s">
        <v>69</v>
      </c>
      <c r="X258" s="613">
        <v>30</v>
      </c>
      <c r="Y258" s="614">
        <f t="shared" si="47"/>
        <v>32.400000000000006</v>
      </c>
      <c r="Z258" s="37">
        <f>IFERROR(IF(Y258=0,"",ROUNDUP(Y258/H258,0)*0.01898),"")</f>
        <v>5.6940000000000004E-2</v>
      </c>
      <c r="AA258" s="56"/>
      <c r="AB258" s="57"/>
      <c r="AC258" s="319" t="s">
        <v>428</v>
      </c>
      <c r="AG258" s="64"/>
      <c r="AJ258" s="68"/>
      <c r="AK258" s="68">
        <v>0</v>
      </c>
      <c r="BB258" s="320" t="s">
        <v>1</v>
      </c>
      <c r="BM258" s="64">
        <f t="shared" si="48"/>
        <v>31.208333333333329</v>
      </c>
      <c r="BN258" s="64">
        <f t="shared" si="49"/>
        <v>33.705000000000005</v>
      </c>
      <c r="BO258" s="64">
        <f t="shared" si="50"/>
        <v>4.3402777777777776E-2</v>
      </c>
      <c r="BP258" s="64">
        <f t="shared" si="51"/>
        <v>4.6875000000000007E-2</v>
      </c>
    </row>
    <row r="259" spans="1:68" ht="37.5" customHeight="1" x14ac:dyDescent="0.25">
      <c r="A259" s="54" t="s">
        <v>429</v>
      </c>
      <c r="B259" s="54" t="s">
        <v>430</v>
      </c>
      <c r="C259" s="32">
        <v>4301011853</v>
      </c>
      <c r="D259" s="617">
        <v>4680115885851</v>
      </c>
      <c r="E259" s="618"/>
      <c r="F259" s="612">
        <v>1.35</v>
      </c>
      <c r="G259" s="33">
        <v>8</v>
      </c>
      <c r="H259" s="612">
        <v>10.8</v>
      </c>
      <c r="I259" s="612">
        <v>11.234999999999999</v>
      </c>
      <c r="J259" s="33">
        <v>64</v>
      </c>
      <c r="K259" s="33" t="s">
        <v>99</v>
      </c>
      <c r="L259" s="33"/>
      <c r="M259" s="34" t="s">
        <v>100</v>
      </c>
      <c r="N259" s="34"/>
      <c r="O259" s="33">
        <v>55</v>
      </c>
      <c r="P259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9" s="625"/>
      <c r="R259" s="625"/>
      <c r="S259" s="625"/>
      <c r="T259" s="626"/>
      <c r="U259" s="35"/>
      <c r="V259" s="35"/>
      <c r="W259" s="36" t="s">
        <v>69</v>
      </c>
      <c r="X259" s="613">
        <v>0</v>
      </c>
      <c r="Y259" s="614">
        <f t="shared" si="47"/>
        <v>0</v>
      </c>
      <c r="Z259" s="37" t="str">
        <f>IFERROR(IF(Y259=0,"",ROUNDUP(Y259/H259,0)*0.01898),"")</f>
        <v/>
      </c>
      <c r="AA259" s="56"/>
      <c r="AB259" s="57"/>
      <c r="AC259" s="321" t="s">
        <v>431</v>
      </c>
      <c r="AG259" s="64"/>
      <c r="AJ259" s="68"/>
      <c r="AK259" s="68">
        <v>0</v>
      </c>
      <c r="BB259" s="322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432</v>
      </c>
      <c r="B260" s="54" t="s">
        <v>433</v>
      </c>
      <c r="C260" s="32">
        <v>4301011852</v>
      </c>
      <c r="D260" s="617">
        <v>4680115885844</v>
      </c>
      <c r="E260" s="618"/>
      <c r="F260" s="612">
        <v>0.4</v>
      </c>
      <c r="G260" s="33">
        <v>10</v>
      </c>
      <c r="H260" s="612">
        <v>4</v>
      </c>
      <c r="I260" s="612">
        <v>4.21</v>
      </c>
      <c r="J260" s="33">
        <v>132</v>
      </c>
      <c r="K260" s="33" t="s">
        <v>104</v>
      </c>
      <c r="L260" s="33"/>
      <c r="M260" s="34" t="s">
        <v>100</v>
      </c>
      <c r="N260" s="34"/>
      <c r="O260" s="33">
        <v>55</v>
      </c>
      <c r="P260" s="8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0" s="625"/>
      <c r="R260" s="625"/>
      <c r="S260" s="625"/>
      <c r="T260" s="626"/>
      <c r="U260" s="35"/>
      <c r="V260" s="35"/>
      <c r="W260" s="36" t="s">
        <v>69</v>
      </c>
      <c r="X260" s="613">
        <v>0</v>
      </c>
      <c r="Y260" s="614">
        <f t="shared" si="47"/>
        <v>0</v>
      </c>
      <c r="Z260" s="37" t="str">
        <f>IFERROR(IF(Y260=0,"",ROUNDUP(Y260/H260,0)*0.00902),"")</f>
        <v/>
      </c>
      <c r="AA260" s="56"/>
      <c r="AB260" s="57"/>
      <c r="AC260" s="323" t="s">
        <v>434</v>
      </c>
      <c r="AG260" s="64"/>
      <c r="AJ260" s="68"/>
      <c r="AK260" s="68">
        <v>0</v>
      </c>
      <c r="BB260" s="324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435</v>
      </c>
      <c r="B261" s="54" t="s">
        <v>436</v>
      </c>
      <c r="C261" s="32">
        <v>4301011851</v>
      </c>
      <c r="D261" s="617">
        <v>4680115885820</v>
      </c>
      <c r="E261" s="618"/>
      <c r="F261" s="612">
        <v>0.4</v>
      </c>
      <c r="G261" s="33">
        <v>10</v>
      </c>
      <c r="H261" s="612">
        <v>4</v>
      </c>
      <c r="I261" s="612">
        <v>4.21</v>
      </c>
      <c r="J261" s="33">
        <v>132</v>
      </c>
      <c r="K261" s="33" t="s">
        <v>104</v>
      </c>
      <c r="L261" s="33"/>
      <c r="M261" s="34" t="s">
        <v>100</v>
      </c>
      <c r="N261" s="34"/>
      <c r="O261" s="33">
        <v>55</v>
      </c>
      <c r="P261" s="83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1" s="625"/>
      <c r="R261" s="625"/>
      <c r="S261" s="625"/>
      <c r="T261" s="626"/>
      <c r="U261" s="35"/>
      <c r="V261" s="35"/>
      <c r="W261" s="36" t="s">
        <v>69</v>
      </c>
      <c r="X261" s="613">
        <v>0</v>
      </c>
      <c r="Y261" s="614">
        <f t="shared" si="47"/>
        <v>0</v>
      </c>
      <c r="Z261" s="37" t="str">
        <f>IFERROR(IF(Y261=0,"",ROUNDUP(Y261/H261,0)*0.00902),"")</f>
        <v/>
      </c>
      <c r="AA261" s="56"/>
      <c r="AB261" s="57"/>
      <c r="AC261" s="325" t="s">
        <v>437</v>
      </c>
      <c r="AG261" s="64"/>
      <c r="AJ261" s="68"/>
      <c r="AK261" s="68">
        <v>0</v>
      </c>
      <c r="BB261" s="326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629"/>
      <c r="B262" s="623"/>
      <c r="C262" s="623"/>
      <c r="D262" s="623"/>
      <c r="E262" s="623"/>
      <c r="F262" s="623"/>
      <c r="G262" s="623"/>
      <c r="H262" s="623"/>
      <c r="I262" s="623"/>
      <c r="J262" s="623"/>
      <c r="K262" s="623"/>
      <c r="L262" s="623"/>
      <c r="M262" s="623"/>
      <c r="N262" s="623"/>
      <c r="O262" s="630"/>
      <c r="P262" s="619" t="s">
        <v>86</v>
      </c>
      <c r="Q262" s="620"/>
      <c r="R262" s="620"/>
      <c r="S262" s="620"/>
      <c r="T262" s="620"/>
      <c r="U262" s="620"/>
      <c r="V262" s="621"/>
      <c r="W262" s="38" t="s">
        <v>87</v>
      </c>
      <c r="X262" s="615">
        <f>IFERROR(X256/H256,"0")+IFERROR(X257/H257,"0")+IFERROR(X258/H258,"0")+IFERROR(X259/H259,"0")+IFERROR(X260/H260,"0")+IFERROR(X261/H261,"0")</f>
        <v>2.7777777777777777</v>
      </c>
      <c r="Y262" s="615">
        <f>IFERROR(Y256/H256,"0")+IFERROR(Y257/H257,"0")+IFERROR(Y258/H258,"0")+IFERROR(Y259/H259,"0")+IFERROR(Y260/H260,"0")+IFERROR(Y261/H261,"0")</f>
        <v>3.0000000000000004</v>
      </c>
      <c r="Z262" s="615">
        <f>IFERROR(IF(Z256="",0,Z256),"0")+IFERROR(IF(Z257="",0,Z257),"0")+IFERROR(IF(Z258="",0,Z258),"0")+IFERROR(IF(Z259="",0,Z259),"0")+IFERROR(IF(Z260="",0,Z260),"0")+IFERROR(IF(Z261="",0,Z261),"0")</f>
        <v>5.6940000000000004E-2</v>
      </c>
      <c r="AA262" s="616"/>
      <c r="AB262" s="616"/>
      <c r="AC262" s="616"/>
    </row>
    <row r="263" spans="1:68" x14ac:dyDescent="0.2">
      <c r="A263" s="623"/>
      <c r="B263" s="623"/>
      <c r="C263" s="623"/>
      <c r="D263" s="623"/>
      <c r="E263" s="623"/>
      <c r="F263" s="623"/>
      <c r="G263" s="623"/>
      <c r="H263" s="623"/>
      <c r="I263" s="623"/>
      <c r="J263" s="623"/>
      <c r="K263" s="623"/>
      <c r="L263" s="623"/>
      <c r="M263" s="623"/>
      <c r="N263" s="623"/>
      <c r="O263" s="630"/>
      <c r="P263" s="619" t="s">
        <v>86</v>
      </c>
      <c r="Q263" s="620"/>
      <c r="R263" s="620"/>
      <c r="S263" s="620"/>
      <c r="T263" s="620"/>
      <c r="U263" s="620"/>
      <c r="V263" s="621"/>
      <c r="W263" s="38" t="s">
        <v>69</v>
      </c>
      <c r="X263" s="615">
        <f>IFERROR(SUM(X256:X261),"0")</f>
        <v>30</v>
      </c>
      <c r="Y263" s="615">
        <f>IFERROR(SUM(Y256:Y261),"0")</f>
        <v>32.400000000000006</v>
      </c>
      <c r="Z263" s="38"/>
      <c r="AA263" s="616"/>
      <c r="AB263" s="616"/>
      <c r="AC263" s="616"/>
    </row>
    <row r="264" spans="1:68" ht="16.5" customHeight="1" x14ac:dyDescent="0.25">
      <c r="A264" s="673" t="s">
        <v>438</v>
      </c>
      <c r="B264" s="623"/>
      <c r="C264" s="623"/>
      <c r="D264" s="623"/>
      <c r="E264" s="623"/>
      <c r="F264" s="623"/>
      <c r="G264" s="623"/>
      <c r="H264" s="623"/>
      <c r="I264" s="623"/>
      <c r="J264" s="623"/>
      <c r="K264" s="623"/>
      <c r="L264" s="623"/>
      <c r="M264" s="623"/>
      <c r="N264" s="623"/>
      <c r="O264" s="623"/>
      <c r="P264" s="623"/>
      <c r="Q264" s="623"/>
      <c r="R264" s="623"/>
      <c r="S264" s="623"/>
      <c r="T264" s="623"/>
      <c r="U264" s="623"/>
      <c r="V264" s="623"/>
      <c r="W264" s="623"/>
      <c r="X264" s="623"/>
      <c r="Y264" s="623"/>
      <c r="Z264" s="623"/>
      <c r="AA264" s="608"/>
      <c r="AB264" s="608"/>
      <c r="AC264" s="608"/>
    </row>
    <row r="265" spans="1:68" ht="14.25" customHeight="1" x14ac:dyDescent="0.25">
      <c r="A265" s="622" t="s">
        <v>96</v>
      </c>
      <c r="B265" s="623"/>
      <c r="C265" s="623"/>
      <c r="D265" s="623"/>
      <c r="E265" s="623"/>
      <c r="F265" s="623"/>
      <c r="G265" s="623"/>
      <c r="H265" s="623"/>
      <c r="I265" s="623"/>
      <c r="J265" s="623"/>
      <c r="K265" s="623"/>
      <c r="L265" s="623"/>
      <c r="M265" s="623"/>
      <c r="N265" s="623"/>
      <c r="O265" s="623"/>
      <c r="P265" s="623"/>
      <c r="Q265" s="623"/>
      <c r="R265" s="623"/>
      <c r="S265" s="623"/>
      <c r="T265" s="623"/>
      <c r="U265" s="623"/>
      <c r="V265" s="623"/>
      <c r="W265" s="623"/>
      <c r="X265" s="623"/>
      <c r="Y265" s="623"/>
      <c r="Z265" s="623"/>
      <c r="AA265" s="609"/>
      <c r="AB265" s="609"/>
      <c r="AC265" s="609"/>
    </row>
    <row r="266" spans="1:68" ht="27" customHeight="1" x14ac:dyDescent="0.25">
      <c r="A266" s="54" t="s">
        <v>439</v>
      </c>
      <c r="B266" s="54" t="s">
        <v>440</v>
      </c>
      <c r="C266" s="32">
        <v>4301011223</v>
      </c>
      <c r="D266" s="617">
        <v>4607091383423</v>
      </c>
      <c r="E266" s="618"/>
      <c r="F266" s="612">
        <v>1.35</v>
      </c>
      <c r="G266" s="33">
        <v>8</v>
      </c>
      <c r="H266" s="612">
        <v>10.8</v>
      </c>
      <c r="I266" s="612">
        <v>11.331</v>
      </c>
      <c r="J266" s="33">
        <v>64</v>
      </c>
      <c r="K266" s="33" t="s">
        <v>99</v>
      </c>
      <c r="L266" s="33"/>
      <c r="M266" s="34" t="s">
        <v>106</v>
      </c>
      <c r="N266" s="34"/>
      <c r="O266" s="33">
        <v>35</v>
      </c>
      <c r="P266" s="6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25"/>
      <c r="R266" s="625"/>
      <c r="S266" s="625"/>
      <c r="T266" s="626"/>
      <c r="U266" s="35"/>
      <c r="V266" s="35"/>
      <c r="W266" s="36" t="s">
        <v>69</v>
      </c>
      <c r="X266" s="613">
        <v>0</v>
      </c>
      <c r="Y266" s="614">
        <f>IFERROR(IF(X266="",0,CEILING((X266/$H266),1)*$H266),"")</f>
        <v>0</v>
      </c>
      <c r="Z266" s="37" t="str">
        <f>IFERROR(IF(Y266=0,"",ROUNDUP(Y266/H266,0)*0.01898),"")</f>
        <v/>
      </c>
      <c r="AA266" s="56"/>
      <c r="AB266" s="57"/>
      <c r="AC266" s="327" t="s">
        <v>101</v>
      </c>
      <c r="AG266" s="64"/>
      <c r="AJ266" s="68"/>
      <c r="AK266" s="68">
        <v>0</v>
      </c>
      <c r="BB266" s="32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2">
        <v>4301012099</v>
      </c>
      <c r="D267" s="617">
        <v>4680115885691</v>
      </c>
      <c r="E267" s="618"/>
      <c r="F267" s="612">
        <v>1.35</v>
      </c>
      <c r="G267" s="33">
        <v>8</v>
      </c>
      <c r="H267" s="612">
        <v>10.8</v>
      </c>
      <c r="I267" s="612">
        <v>11.234999999999999</v>
      </c>
      <c r="J267" s="33">
        <v>64</v>
      </c>
      <c r="K267" s="33" t="s">
        <v>99</v>
      </c>
      <c r="L267" s="33"/>
      <c r="M267" s="34" t="s">
        <v>106</v>
      </c>
      <c r="N267" s="34"/>
      <c r="O267" s="33">
        <v>30</v>
      </c>
      <c r="P267" s="7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25"/>
      <c r="R267" s="625"/>
      <c r="S267" s="625"/>
      <c r="T267" s="626"/>
      <c r="U267" s="35"/>
      <c r="V267" s="35"/>
      <c r="W267" s="36" t="s">
        <v>69</v>
      </c>
      <c r="X267" s="613">
        <v>0</v>
      </c>
      <c r="Y267" s="614">
        <f>IFERROR(IF(X267="",0,CEILING((X267/$H267),1)*$H267),"")</f>
        <v>0</v>
      </c>
      <c r="Z267" s="37" t="str">
        <f>IFERROR(IF(Y267=0,"",ROUNDUP(Y267/H267,0)*0.01898),"")</f>
        <v/>
      </c>
      <c r="AA267" s="56"/>
      <c r="AB267" s="57"/>
      <c r="AC267" s="329" t="s">
        <v>443</v>
      </c>
      <c r="AG267" s="64"/>
      <c r="AJ267" s="68"/>
      <c r="AK267" s="68">
        <v>0</v>
      </c>
      <c r="BB267" s="33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2">
        <v>4301012098</v>
      </c>
      <c r="D268" s="617">
        <v>4680115885660</v>
      </c>
      <c r="E268" s="618"/>
      <c r="F268" s="612">
        <v>1.35</v>
      </c>
      <c r="G268" s="33">
        <v>8</v>
      </c>
      <c r="H268" s="612">
        <v>10.8</v>
      </c>
      <c r="I268" s="612">
        <v>11.234999999999999</v>
      </c>
      <c r="J268" s="33">
        <v>64</v>
      </c>
      <c r="K268" s="33" t="s">
        <v>99</v>
      </c>
      <c r="L268" s="33"/>
      <c r="M268" s="34" t="s">
        <v>106</v>
      </c>
      <c r="N268" s="34"/>
      <c r="O268" s="33">
        <v>35</v>
      </c>
      <c r="P268" s="71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25"/>
      <c r="R268" s="625"/>
      <c r="S268" s="625"/>
      <c r="T268" s="626"/>
      <c r="U268" s="35"/>
      <c r="V268" s="35"/>
      <c r="W268" s="36" t="s">
        <v>69</v>
      </c>
      <c r="X268" s="613">
        <v>0</v>
      </c>
      <c r="Y268" s="614">
        <f>IFERROR(IF(X268="",0,CEILING((X268/$H268),1)*$H268),"")</f>
        <v>0</v>
      </c>
      <c r="Z268" s="37" t="str">
        <f>IFERROR(IF(Y268=0,"",ROUNDUP(Y268/H268,0)*0.01898),"")</f>
        <v/>
      </c>
      <c r="AA268" s="56"/>
      <c r="AB268" s="57"/>
      <c r="AC268" s="331" t="s">
        <v>446</v>
      </c>
      <c r="AG268" s="64"/>
      <c r="AJ268" s="68"/>
      <c r="AK268" s="68">
        <v>0</v>
      </c>
      <c r="BB268" s="33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447</v>
      </c>
      <c r="B269" s="54" t="s">
        <v>448</v>
      </c>
      <c r="C269" s="32">
        <v>4301012176</v>
      </c>
      <c r="D269" s="617">
        <v>4680115886773</v>
      </c>
      <c r="E269" s="618"/>
      <c r="F269" s="612">
        <v>0.9</v>
      </c>
      <c r="G269" s="33">
        <v>10</v>
      </c>
      <c r="H269" s="612">
        <v>9</v>
      </c>
      <c r="I269" s="612">
        <v>9.4350000000000005</v>
      </c>
      <c r="J269" s="33">
        <v>64</v>
      </c>
      <c r="K269" s="33" t="s">
        <v>99</v>
      </c>
      <c r="L269" s="33"/>
      <c r="M269" s="34" t="s">
        <v>100</v>
      </c>
      <c r="N269" s="34"/>
      <c r="O269" s="33">
        <v>31</v>
      </c>
      <c r="P269" s="884" t="s">
        <v>449</v>
      </c>
      <c r="Q269" s="625"/>
      <c r="R269" s="625"/>
      <c r="S269" s="625"/>
      <c r="T269" s="626"/>
      <c r="U269" s="35"/>
      <c r="V269" s="35"/>
      <c r="W269" s="36" t="s">
        <v>69</v>
      </c>
      <c r="X269" s="613">
        <v>0</v>
      </c>
      <c r="Y269" s="614">
        <f>IFERROR(IF(X269="",0,CEILING((X269/$H269),1)*$H269),"")</f>
        <v>0</v>
      </c>
      <c r="Z269" s="37" t="str">
        <f>IFERROR(IF(Y269=0,"",ROUNDUP(Y269/H269,0)*0.01898),"")</f>
        <v/>
      </c>
      <c r="AA269" s="56"/>
      <c r="AB269" s="57"/>
      <c r="AC269" s="333" t="s">
        <v>450</v>
      </c>
      <c r="AG269" s="64"/>
      <c r="AJ269" s="68"/>
      <c r="AK269" s="68">
        <v>0</v>
      </c>
      <c r="BB269" s="334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629"/>
      <c r="B270" s="623"/>
      <c r="C270" s="623"/>
      <c r="D270" s="623"/>
      <c r="E270" s="623"/>
      <c r="F270" s="623"/>
      <c r="G270" s="623"/>
      <c r="H270" s="623"/>
      <c r="I270" s="623"/>
      <c r="J270" s="623"/>
      <c r="K270" s="623"/>
      <c r="L270" s="623"/>
      <c r="M270" s="623"/>
      <c r="N270" s="623"/>
      <c r="O270" s="630"/>
      <c r="P270" s="619" t="s">
        <v>86</v>
      </c>
      <c r="Q270" s="620"/>
      <c r="R270" s="620"/>
      <c r="S270" s="620"/>
      <c r="T270" s="620"/>
      <c r="U270" s="620"/>
      <c r="V270" s="621"/>
      <c r="W270" s="38" t="s">
        <v>87</v>
      </c>
      <c r="X270" s="615">
        <f>IFERROR(X266/H266,"0")+IFERROR(X267/H267,"0")+IFERROR(X268/H268,"0")+IFERROR(X269/H269,"0")</f>
        <v>0</v>
      </c>
      <c r="Y270" s="615">
        <f>IFERROR(Y266/H266,"0")+IFERROR(Y267/H267,"0")+IFERROR(Y268/H268,"0")+IFERROR(Y269/H269,"0")</f>
        <v>0</v>
      </c>
      <c r="Z270" s="615">
        <f>IFERROR(IF(Z266="",0,Z266),"0")+IFERROR(IF(Z267="",0,Z267),"0")+IFERROR(IF(Z268="",0,Z268),"0")+IFERROR(IF(Z269="",0,Z269),"0")</f>
        <v>0</v>
      </c>
      <c r="AA270" s="616"/>
      <c r="AB270" s="616"/>
      <c r="AC270" s="616"/>
    </row>
    <row r="271" spans="1:68" x14ac:dyDescent="0.2">
      <c r="A271" s="623"/>
      <c r="B271" s="623"/>
      <c r="C271" s="623"/>
      <c r="D271" s="623"/>
      <c r="E271" s="623"/>
      <c r="F271" s="623"/>
      <c r="G271" s="623"/>
      <c r="H271" s="623"/>
      <c r="I271" s="623"/>
      <c r="J271" s="623"/>
      <c r="K271" s="623"/>
      <c r="L271" s="623"/>
      <c r="M271" s="623"/>
      <c r="N271" s="623"/>
      <c r="O271" s="630"/>
      <c r="P271" s="619" t="s">
        <v>86</v>
      </c>
      <c r="Q271" s="620"/>
      <c r="R271" s="620"/>
      <c r="S271" s="620"/>
      <c r="T271" s="620"/>
      <c r="U271" s="620"/>
      <c r="V271" s="621"/>
      <c r="W271" s="38" t="s">
        <v>69</v>
      </c>
      <c r="X271" s="615">
        <f>IFERROR(SUM(X266:X269),"0")</f>
        <v>0</v>
      </c>
      <c r="Y271" s="615">
        <f>IFERROR(SUM(Y266:Y269),"0")</f>
        <v>0</v>
      </c>
      <c r="Z271" s="38"/>
      <c r="AA271" s="616"/>
      <c r="AB271" s="616"/>
      <c r="AC271" s="616"/>
    </row>
    <row r="272" spans="1:68" ht="16.5" customHeight="1" x14ac:dyDescent="0.25">
      <c r="A272" s="673" t="s">
        <v>451</v>
      </c>
      <c r="B272" s="623"/>
      <c r="C272" s="623"/>
      <c r="D272" s="623"/>
      <c r="E272" s="623"/>
      <c r="F272" s="623"/>
      <c r="G272" s="623"/>
      <c r="H272" s="623"/>
      <c r="I272" s="623"/>
      <c r="J272" s="623"/>
      <c r="K272" s="623"/>
      <c r="L272" s="623"/>
      <c r="M272" s="623"/>
      <c r="N272" s="623"/>
      <c r="O272" s="623"/>
      <c r="P272" s="623"/>
      <c r="Q272" s="623"/>
      <c r="R272" s="623"/>
      <c r="S272" s="623"/>
      <c r="T272" s="623"/>
      <c r="U272" s="623"/>
      <c r="V272" s="623"/>
      <c r="W272" s="623"/>
      <c r="X272" s="623"/>
      <c r="Y272" s="623"/>
      <c r="Z272" s="623"/>
      <c r="AA272" s="608"/>
      <c r="AB272" s="608"/>
      <c r="AC272" s="608"/>
    </row>
    <row r="273" spans="1:68" ht="14.25" customHeight="1" x14ac:dyDescent="0.25">
      <c r="A273" s="622" t="s">
        <v>64</v>
      </c>
      <c r="B273" s="623"/>
      <c r="C273" s="623"/>
      <c r="D273" s="623"/>
      <c r="E273" s="623"/>
      <c r="F273" s="623"/>
      <c r="G273" s="623"/>
      <c r="H273" s="623"/>
      <c r="I273" s="623"/>
      <c r="J273" s="623"/>
      <c r="K273" s="623"/>
      <c r="L273" s="623"/>
      <c r="M273" s="623"/>
      <c r="N273" s="623"/>
      <c r="O273" s="623"/>
      <c r="P273" s="623"/>
      <c r="Q273" s="623"/>
      <c r="R273" s="623"/>
      <c r="S273" s="623"/>
      <c r="T273" s="623"/>
      <c r="U273" s="623"/>
      <c r="V273" s="623"/>
      <c r="W273" s="623"/>
      <c r="X273" s="623"/>
      <c r="Y273" s="623"/>
      <c r="Z273" s="623"/>
      <c r="AA273" s="609"/>
      <c r="AB273" s="609"/>
      <c r="AC273" s="609"/>
    </row>
    <row r="274" spans="1:68" ht="27" customHeight="1" x14ac:dyDescent="0.25">
      <c r="A274" s="54" t="s">
        <v>452</v>
      </c>
      <c r="B274" s="54" t="s">
        <v>453</v>
      </c>
      <c r="C274" s="32">
        <v>4301051893</v>
      </c>
      <c r="D274" s="617">
        <v>4680115886186</v>
      </c>
      <c r="E274" s="618"/>
      <c r="F274" s="612">
        <v>0.3</v>
      </c>
      <c r="G274" s="33">
        <v>6</v>
      </c>
      <c r="H274" s="612">
        <v>1.8</v>
      </c>
      <c r="I274" s="612">
        <v>1.98</v>
      </c>
      <c r="J274" s="33">
        <v>182</v>
      </c>
      <c r="K274" s="33" t="s">
        <v>67</v>
      </c>
      <c r="L274" s="33"/>
      <c r="M274" s="34" t="s">
        <v>106</v>
      </c>
      <c r="N274" s="34"/>
      <c r="O274" s="33">
        <v>45</v>
      </c>
      <c r="P274" s="8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25"/>
      <c r="R274" s="625"/>
      <c r="S274" s="625"/>
      <c r="T274" s="626"/>
      <c r="U274" s="35"/>
      <c r="V274" s="35"/>
      <c r="W274" s="36" t="s">
        <v>69</v>
      </c>
      <c r="X274" s="613">
        <v>0</v>
      </c>
      <c r="Y274" s="614">
        <f>IFERROR(IF(X274="",0,CEILING((X274/$H274),1)*$H274),"")</f>
        <v>0</v>
      </c>
      <c r="Z274" s="37" t="str">
        <f>IFERROR(IF(Y274=0,"",ROUNDUP(Y274/H274,0)*0.00651),"")</f>
        <v/>
      </c>
      <c r="AA274" s="56"/>
      <c r="AB274" s="57"/>
      <c r="AC274" s="335" t="s">
        <v>454</v>
      </c>
      <c r="AG274" s="64"/>
      <c r="AJ274" s="68"/>
      <c r="AK274" s="68">
        <v>0</v>
      </c>
      <c r="BB274" s="33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455</v>
      </c>
      <c r="B275" s="54" t="s">
        <v>456</v>
      </c>
      <c r="C275" s="32">
        <v>4301051795</v>
      </c>
      <c r="D275" s="617">
        <v>4680115881228</v>
      </c>
      <c r="E275" s="618"/>
      <c r="F275" s="612">
        <v>0.4</v>
      </c>
      <c r="G275" s="33">
        <v>6</v>
      </c>
      <c r="H275" s="612">
        <v>2.4</v>
      </c>
      <c r="I275" s="612">
        <v>2.6520000000000001</v>
      </c>
      <c r="J275" s="33">
        <v>182</v>
      </c>
      <c r="K275" s="33" t="s">
        <v>67</v>
      </c>
      <c r="L275" s="33"/>
      <c r="M275" s="34" t="s">
        <v>132</v>
      </c>
      <c r="N275" s="34"/>
      <c r="O275" s="33">
        <v>40</v>
      </c>
      <c r="P275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25"/>
      <c r="R275" s="625"/>
      <c r="S275" s="625"/>
      <c r="T275" s="626"/>
      <c r="U275" s="35"/>
      <c r="V275" s="35"/>
      <c r="W275" s="36" t="s">
        <v>69</v>
      </c>
      <c r="X275" s="613">
        <v>0</v>
      </c>
      <c r="Y275" s="614">
        <f>IFERROR(IF(X275="",0,CEILING((X275/$H275),1)*$H275),"")</f>
        <v>0</v>
      </c>
      <c r="Z275" s="37" t="str">
        <f>IFERROR(IF(Y275=0,"",ROUNDUP(Y275/H275,0)*0.00651),"")</f>
        <v/>
      </c>
      <c r="AA275" s="56"/>
      <c r="AB275" s="57"/>
      <c r="AC275" s="337" t="s">
        <v>457</v>
      </c>
      <c r="AG275" s="64"/>
      <c r="AJ275" s="68"/>
      <c r="AK275" s="68">
        <v>0</v>
      </c>
      <c r="BB275" s="33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458</v>
      </c>
      <c r="B276" s="54" t="s">
        <v>459</v>
      </c>
      <c r="C276" s="32">
        <v>4301051388</v>
      </c>
      <c r="D276" s="617">
        <v>4680115881211</v>
      </c>
      <c r="E276" s="618"/>
      <c r="F276" s="612">
        <v>0.4</v>
      </c>
      <c r="G276" s="33">
        <v>6</v>
      </c>
      <c r="H276" s="612">
        <v>2.4</v>
      </c>
      <c r="I276" s="612">
        <v>2.58</v>
      </c>
      <c r="J276" s="33">
        <v>182</v>
      </c>
      <c r="K276" s="33" t="s">
        <v>67</v>
      </c>
      <c r="L276" s="33" t="s">
        <v>105</v>
      </c>
      <c r="M276" s="34" t="s">
        <v>106</v>
      </c>
      <c r="N276" s="34"/>
      <c r="O276" s="33">
        <v>45</v>
      </c>
      <c r="P276" s="90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25"/>
      <c r="R276" s="625"/>
      <c r="S276" s="625"/>
      <c r="T276" s="626"/>
      <c r="U276" s="35"/>
      <c r="V276" s="35"/>
      <c r="W276" s="36" t="s">
        <v>69</v>
      </c>
      <c r="X276" s="613">
        <v>0</v>
      </c>
      <c r="Y276" s="614">
        <f>IFERROR(IF(X276="",0,CEILING((X276/$H276),1)*$H276),"")</f>
        <v>0</v>
      </c>
      <c r="Z276" s="37" t="str">
        <f>IFERROR(IF(Y276=0,"",ROUNDUP(Y276/H276,0)*0.00651),"")</f>
        <v/>
      </c>
      <c r="AA276" s="56"/>
      <c r="AB276" s="57"/>
      <c r="AC276" s="339" t="s">
        <v>460</v>
      </c>
      <c r="AG276" s="64"/>
      <c r="AJ276" s="68" t="s">
        <v>107</v>
      </c>
      <c r="AK276" s="68">
        <v>33.6</v>
      </c>
      <c r="BB276" s="34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27" customHeight="1" x14ac:dyDescent="0.25">
      <c r="A277" s="54" t="s">
        <v>461</v>
      </c>
      <c r="B277" s="54" t="s">
        <v>462</v>
      </c>
      <c r="C277" s="32">
        <v>4301051386</v>
      </c>
      <c r="D277" s="617">
        <v>4680115881020</v>
      </c>
      <c r="E277" s="618"/>
      <c r="F277" s="612">
        <v>0.84</v>
      </c>
      <c r="G277" s="33">
        <v>4</v>
      </c>
      <c r="H277" s="612">
        <v>3.36</v>
      </c>
      <c r="I277" s="612">
        <v>3.57</v>
      </c>
      <c r="J277" s="33">
        <v>132</v>
      </c>
      <c r="K277" s="33" t="s">
        <v>104</v>
      </c>
      <c r="L277" s="33"/>
      <c r="M277" s="34" t="s">
        <v>106</v>
      </c>
      <c r="N277" s="34"/>
      <c r="O277" s="33">
        <v>45</v>
      </c>
      <c r="P277" s="78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25"/>
      <c r="R277" s="625"/>
      <c r="S277" s="625"/>
      <c r="T277" s="626"/>
      <c r="U277" s="35"/>
      <c r="V277" s="35"/>
      <c r="W277" s="36" t="s">
        <v>69</v>
      </c>
      <c r="X277" s="613">
        <v>0</v>
      </c>
      <c r="Y277" s="614">
        <f>IFERROR(IF(X277="",0,CEILING((X277/$H277),1)*$H277),"")</f>
        <v>0</v>
      </c>
      <c r="Z277" s="37" t="str">
        <f>IFERROR(IF(Y277=0,"",ROUNDUP(Y277/H277,0)*0.00902),"")</f>
        <v/>
      </c>
      <c r="AA277" s="56"/>
      <c r="AB277" s="57"/>
      <c r="AC277" s="341" t="s">
        <v>454</v>
      </c>
      <c r="AG277" s="64"/>
      <c r="AJ277" s="68"/>
      <c r="AK277" s="68">
        <v>0</v>
      </c>
      <c r="BB277" s="34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629"/>
      <c r="B278" s="623"/>
      <c r="C278" s="623"/>
      <c r="D278" s="623"/>
      <c r="E278" s="623"/>
      <c r="F278" s="623"/>
      <c r="G278" s="623"/>
      <c r="H278" s="623"/>
      <c r="I278" s="623"/>
      <c r="J278" s="623"/>
      <c r="K278" s="623"/>
      <c r="L278" s="623"/>
      <c r="M278" s="623"/>
      <c r="N278" s="623"/>
      <c r="O278" s="630"/>
      <c r="P278" s="619" t="s">
        <v>86</v>
      </c>
      <c r="Q278" s="620"/>
      <c r="R278" s="620"/>
      <c r="S278" s="620"/>
      <c r="T278" s="620"/>
      <c r="U278" s="620"/>
      <c r="V278" s="621"/>
      <c r="W278" s="38" t="s">
        <v>87</v>
      </c>
      <c r="X278" s="615">
        <f>IFERROR(X274/H274,"0")+IFERROR(X275/H275,"0")+IFERROR(X276/H276,"0")+IFERROR(X277/H277,"0")</f>
        <v>0</v>
      </c>
      <c r="Y278" s="615">
        <f>IFERROR(Y274/H274,"0")+IFERROR(Y275/H275,"0")+IFERROR(Y276/H276,"0")+IFERROR(Y277/H277,"0")</f>
        <v>0</v>
      </c>
      <c r="Z278" s="615">
        <f>IFERROR(IF(Z274="",0,Z274),"0")+IFERROR(IF(Z275="",0,Z275),"0")+IFERROR(IF(Z276="",0,Z276),"0")+IFERROR(IF(Z277="",0,Z277),"0")</f>
        <v>0</v>
      </c>
      <c r="AA278" s="616"/>
      <c r="AB278" s="616"/>
      <c r="AC278" s="616"/>
    </row>
    <row r="279" spans="1:68" x14ac:dyDescent="0.2">
      <c r="A279" s="623"/>
      <c r="B279" s="623"/>
      <c r="C279" s="623"/>
      <c r="D279" s="623"/>
      <c r="E279" s="623"/>
      <c r="F279" s="623"/>
      <c r="G279" s="623"/>
      <c r="H279" s="623"/>
      <c r="I279" s="623"/>
      <c r="J279" s="623"/>
      <c r="K279" s="623"/>
      <c r="L279" s="623"/>
      <c r="M279" s="623"/>
      <c r="N279" s="623"/>
      <c r="O279" s="630"/>
      <c r="P279" s="619" t="s">
        <v>86</v>
      </c>
      <c r="Q279" s="620"/>
      <c r="R279" s="620"/>
      <c r="S279" s="620"/>
      <c r="T279" s="620"/>
      <c r="U279" s="620"/>
      <c r="V279" s="621"/>
      <c r="W279" s="38" t="s">
        <v>69</v>
      </c>
      <c r="X279" s="615">
        <f>IFERROR(SUM(X274:X277),"0")</f>
        <v>0</v>
      </c>
      <c r="Y279" s="615">
        <f>IFERROR(SUM(Y274:Y277),"0")</f>
        <v>0</v>
      </c>
      <c r="Z279" s="38"/>
      <c r="AA279" s="616"/>
      <c r="AB279" s="616"/>
      <c r="AC279" s="616"/>
    </row>
    <row r="280" spans="1:68" ht="16.5" customHeight="1" x14ac:dyDescent="0.25">
      <c r="A280" s="673" t="s">
        <v>463</v>
      </c>
      <c r="B280" s="623"/>
      <c r="C280" s="623"/>
      <c r="D280" s="623"/>
      <c r="E280" s="623"/>
      <c r="F280" s="623"/>
      <c r="G280" s="623"/>
      <c r="H280" s="623"/>
      <c r="I280" s="623"/>
      <c r="J280" s="623"/>
      <c r="K280" s="623"/>
      <c r="L280" s="623"/>
      <c r="M280" s="623"/>
      <c r="N280" s="623"/>
      <c r="O280" s="623"/>
      <c r="P280" s="623"/>
      <c r="Q280" s="623"/>
      <c r="R280" s="623"/>
      <c r="S280" s="623"/>
      <c r="T280" s="623"/>
      <c r="U280" s="623"/>
      <c r="V280" s="623"/>
      <c r="W280" s="623"/>
      <c r="X280" s="623"/>
      <c r="Y280" s="623"/>
      <c r="Z280" s="623"/>
      <c r="AA280" s="608"/>
      <c r="AB280" s="608"/>
      <c r="AC280" s="608"/>
    </row>
    <row r="281" spans="1:68" ht="14.25" customHeight="1" x14ac:dyDescent="0.25">
      <c r="A281" s="622" t="s">
        <v>148</v>
      </c>
      <c r="B281" s="623"/>
      <c r="C281" s="623"/>
      <c r="D281" s="623"/>
      <c r="E281" s="623"/>
      <c r="F281" s="623"/>
      <c r="G281" s="623"/>
      <c r="H281" s="623"/>
      <c r="I281" s="623"/>
      <c r="J281" s="623"/>
      <c r="K281" s="623"/>
      <c r="L281" s="623"/>
      <c r="M281" s="623"/>
      <c r="N281" s="623"/>
      <c r="O281" s="623"/>
      <c r="P281" s="623"/>
      <c r="Q281" s="623"/>
      <c r="R281" s="623"/>
      <c r="S281" s="623"/>
      <c r="T281" s="623"/>
      <c r="U281" s="623"/>
      <c r="V281" s="623"/>
      <c r="W281" s="623"/>
      <c r="X281" s="623"/>
      <c r="Y281" s="623"/>
      <c r="Z281" s="623"/>
      <c r="AA281" s="609"/>
      <c r="AB281" s="609"/>
      <c r="AC281" s="609"/>
    </row>
    <row r="282" spans="1:68" ht="27" customHeight="1" x14ac:dyDescent="0.25">
      <c r="A282" s="54" t="s">
        <v>464</v>
      </c>
      <c r="B282" s="54" t="s">
        <v>465</v>
      </c>
      <c r="C282" s="32">
        <v>4301031307</v>
      </c>
      <c r="D282" s="617">
        <v>4680115880344</v>
      </c>
      <c r="E282" s="618"/>
      <c r="F282" s="612">
        <v>0.28000000000000003</v>
      </c>
      <c r="G282" s="33">
        <v>6</v>
      </c>
      <c r="H282" s="612">
        <v>1.68</v>
      </c>
      <c r="I282" s="612">
        <v>1.78</v>
      </c>
      <c r="J282" s="33">
        <v>234</v>
      </c>
      <c r="K282" s="33" t="s">
        <v>151</v>
      </c>
      <c r="L282" s="33"/>
      <c r="M282" s="34" t="s">
        <v>68</v>
      </c>
      <c r="N282" s="34"/>
      <c r="O282" s="33">
        <v>40</v>
      </c>
      <c r="P282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2" s="625"/>
      <c r="R282" s="625"/>
      <c r="S282" s="625"/>
      <c r="T282" s="626"/>
      <c r="U282" s="35"/>
      <c r="V282" s="35"/>
      <c r="W282" s="36" t="s">
        <v>69</v>
      </c>
      <c r="X282" s="613">
        <v>0</v>
      </c>
      <c r="Y282" s="614">
        <f>IFERROR(IF(X282="",0,CEILING((X282/$H282),1)*$H282),"")</f>
        <v>0</v>
      </c>
      <c r="Z282" s="37" t="str">
        <f>IFERROR(IF(Y282=0,"",ROUNDUP(Y282/H282,0)*0.00502),"")</f>
        <v/>
      </c>
      <c r="AA282" s="56"/>
      <c r="AB282" s="57"/>
      <c r="AC282" s="343" t="s">
        <v>466</v>
      </c>
      <c r="AG282" s="64"/>
      <c r="AJ282" s="68"/>
      <c r="AK282" s="68">
        <v>0</v>
      </c>
      <c r="BB282" s="34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629"/>
      <c r="B283" s="623"/>
      <c r="C283" s="623"/>
      <c r="D283" s="623"/>
      <c r="E283" s="623"/>
      <c r="F283" s="623"/>
      <c r="G283" s="623"/>
      <c r="H283" s="623"/>
      <c r="I283" s="623"/>
      <c r="J283" s="623"/>
      <c r="K283" s="623"/>
      <c r="L283" s="623"/>
      <c r="M283" s="623"/>
      <c r="N283" s="623"/>
      <c r="O283" s="630"/>
      <c r="P283" s="619" t="s">
        <v>86</v>
      </c>
      <c r="Q283" s="620"/>
      <c r="R283" s="620"/>
      <c r="S283" s="620"/>
      <c r="T283" s="620"/>
      <c r="U283" s="620"/>
      <c r="V283" s="621"/>
      <c r="W283" s="38" t="s">
        <v>87</v>
      </c>
      <c r="X283" s="615">
        <f>IFERROR(X282/H282,"0")</f>
        <v>0</v>
      </c>
      <c r="Y283" s="615">
        <f>IFERROR(Y282/H282,"0")</f>
        <v>0</v>
      </c>
      <c r="Z283" s="615">
        <f>IFERROR(IF(Z282="",0,Z282),"0")</f>
        <v>0</v>
      </c>
      <c r="AA283" s="616"/>
      <c r="AB283" s="616"/>
      <c r="AC283" s="616"/>
    </row>
    <row r="284" spans="1:68" x14ac:dyDescent="0.2">
      <c r="A284" s="623"/>
      <c r="B284" s="623"/>
      <c r="C284" s="623"/>
      <c r="D284" s="623"/>
      <c r="E284" s="623"/>
      <c r="F284" s="623"/>
      <c r="G284" s="623"/>
      <c r="H284" s="623"/>
      <c r="I284" s="623"/>
      <c r="J284" s="623"/>
      <c r="K284" s="623"/>
      <c r="L284" s="623"/>
      <c r="M284" s="623"/>
      <c r="N284" s="623"/>
      <c r="O284" s="630"/>
      <c r="P284" s="619" t="s">
        <v>86</v>
      </c>
      <c r="Q284" s="620"/>
      <c r="R284" s="620"/>
      <c r="S284" s="620"/>
      <c r="T284" s="620"/>
      <c r="U284" s="620"/>
      <c r="V284" s="621"/>
      <c r="W284" s="38" t="s">
        <v>69</v>
      </c>
      <c r="X284" s="615">
        <f>IFERROR(SUM(X282:X282),"0")</f>
        <v>0</v>
      </c>
      <c r="Y284" s="615">
        <f>IFERROR(SUM(Y282:Y282),"0")</f>
        <v>0</v>
      </c>
      <c r="Z284" s="38"/>
      <c r="AA284" s="616"/>
      <c r="AB284" s="616"/>
      <c r="AC284" s="616"/>
    </row>
    <row r="285" spans="1:68" ht="14.25" customHeight="1" x14ac:dyDescent="0.25">
      <c r="A285" s="622" t="s">
        <v>64</v>
      </c>
      <c r="B285" s="623"/>
      <c r="C285" s="623"/>
      <c r="D285" s="623"/>
      <c r="E285" s="623"/>
      <c r="F285" s="623"/>
      <c r="G285" s="623"/>
      <c r="H285" s="623"/>
      <c r="I285" s="623"/>
      <c r="J285" s="623"/>
      <c r="K285" s="623"/>
      <c r="L285" s="623"/>
      <c r="M285" s="623"/>
      <c r="N285" s="623"/>
      <c r="O285" s="623"/>
      <c r="P285" s="623"/>
      <c r="Q285" s="623"/>
      <c r="R285" s="623"/>
      <c r="S285" s="623"/>
      <c r="T285" s="623"/>
      <c r="U285" s="623"/>
      <c r="V285" s="623"/>
      <c r="W285" s="623"/>
      <c r="X285" s="623"/>
      <c r="Y285" s="623"/>
      <c r="Z285" s="623"/>
      <c r="AA285" s="609"/>
      <c r="AB285" s="609"/>
      <c r="AC285" s="609"/>
    </row>
    <row r="286" spans="1:68" ht="27" customHeight="1" x14ac:dyDescent="0.25">
      <c r="A286" s="54" t="s">
        <v>467</v>
      </c>
      <c r="B286" s="54" t="s">
        <v>468</v>
      </c>
      <c r="C286" s="32">
        <v>4301051782</v>
      </c>
      <c r="D286" s="617">
        <v>4680115884618</v>
      </c>
      <c r="E286" s="618"/>
      <c r="F286" s="612">
        <v>0.6</v>
      </c>
      <c r="G286" s="33">
        <v>6</v>
      </c>
      <c r="H286" s="612">
        <v>3.6</v>
      </c>
      <c r="I286" s="612">
        <v>3.81</v>
      </c>
      <c r="J286" s="33">
        <v>132</v>
      </c>
      <c r="K286" s="33" t="s">
        <v>104</v>
      </c>
      <c r="L286" s="33"/>
      <c r="M286" s="34" t="s">
        <v>106</v>
      </c>
      <c r="N286" s="34"/>
      <c r="O286" s="33">
        <v>45</v>
      </c>
      <c r="P286" s="7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6" s="625"/>
      <c r="R286" s="625"/>
      <c r="S286" s="625"/>
      <c r="T286" s="626"/>
      <c r="U286" s="35"/>
      <c r="V286" s="35"/>
      <c r="W286" s="36" t="s">
        <v>69</v>
      </c>
      <c r="X286" s="613">
        <v>0</v>
      </c>
      <c r="Y286" s="614">
        <f>IFERROR(IF(X286="",0,CEILING((X286/$H286),1)*$H286),"")</f>
        <v>0</v>
      </c>
      <c r="Z286" s="37" t="str">
        <f>IFERROR(IF(Y286=0,"",ROUNDUP(Y286/H286,0)*0.00902),"")</f>
        <v/>
      </c>
      <c r="AA286" s="56"/>
      <c r="AB286" s="57"/>
      <c r="AC286" s="345" t="s">
        <v>469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9"/>
      <c r="B287" s="623"/>
      <c r="C287" s="623"/>
      <c r="D287" s="623"/>
      <c r="E287" s="623"/>
      <c r="F287" s="623"/>
      <c r="G287" s="623"/>
      <c r="H287" s="623"/>
      <c r="I287" s="623"/>
      <c r="J287" s="623"/>
      <c r="K287" s="623"/>
      <c r="L287" s="623"/>
      <c r="M287" s="623"/>
      <c r="N287" s="623"/>
      <c r="O287" s="630"/>
      <c r="P287" s="619" t="s">
        <v>86</v>
      </c>
      <c r="Q287" s="620"/>
      <c r="R287" s="620"/>
      <c r="S287" s="620"/>
      <c r="T287" s="620"/>
      <c r="U287" s="620"/>
      <c r="V287" s="621"/>
      <c r="W287" s="38" t="s">
        <v>87</v>
      </c>
      <c r="X287" s="615">
        <f>IFERROR(X286/H286,"0")</f>
        <v>0</v>
      </c>
      <c r="Y287" s="615">
        <f>IFERROR(Y286/H286,"0")</f>
        <v>0</v>
      </c>
      <c r="Z287" s="615">
        <f>IFERROR(IF(Z286="",0,Z286),"0")</f>
        <v>0</v>
      </c>
      <c r="AA287" s="616"/>
      <c r="AB287" s="616"/>
      <c r="AC287" s="616"/>
    </row>
    <row r="288" spans="1:68" x14ac:dyDescent="0.2">
      <c r="A288" s="623"/>
      <c r="B288" s="623"/>
      <c r="C288" s="623"/>
      <c r="D288" s="623"/>
      <c r="E288" s="623"/>
      <c r="F288" s="623"/>
      <c r="G288" s="623"/>
      <c r="H288" s="623"/>
      <c r="I288" s="623"/>
      <c r="J288" s="623"/>
      <c r="K288" s="623"/>
      <c r="L288" s="623"/>
      <c r="M288" s="623"/>
      <c r="N288" s="623"/>
      <c r="O288" s="630"/>
      <c r="P288" s="619" t="s">
        <v>86</v>
      </c>
      <c r="Q288" s="620"/>
      <c r="R288" s="620"/>
      <c r="S288" s="620"/>
      <c r="T288" s="620"/>
      <c r="U288" s="620"/>
      <c r="V288" s="621"/>
      <c r="W288" s="38" t="s">
        <v>69</v>
      </c>
      <c r="X288" s="615">
        <f>IFERROR(SUM(X286:X286),"0")</f>
        <v>0</v>
      </c>
      <c r="Y288" s="615">
        <f>IFERROR(SUM(Y286:Y286),"0")</f>
        <v>0</v>
      </c>
      <c r="Z288" s="38"/>
      <c r="AA288" s="616"/>
      <c r="AB288" s="616"/>
      <c r="AC288" s="616"/>
    </row>
    <row r="289" spans="1:68" ht="16.5" customHeight="1" x14ac:dyDescent="0.25">
      <c r="A289" s="673" t="s">
        <v>470</v>
      </c>
      <c r="B289" s="623"/>
      <c r="C289" s="623"/>
      <c r="D289" s="623"/>
      <c r="E289" s="623"/>
      <c r="F289" s="623"/>
      <c r="G289" s="623"/>
      <c r="H289" s="623"/>
      <c r="I289" s="623"/>
      <c r="J289" s="623"/>
      <c r="K289" s="623"/>
      <c r="L289" s="623"/>
      <c r="M289" s="623"/>
      <c r="N289" s="623"/>
      <c r="O289" s="623"/>
      <c r="P289" s="623"/>
      <c r="Q289" s="623"/>
      <c r="R289" s="623"/>
      <c r="S289" s="623"/>
      <c r="T289" s="623"/>
      <c r="U289" s="623"/>
      <c r="V289" s="623"/>
      <c r="W289" s="623"/>
      <c r="X289" s="623"/>
      <c r="Y289" s="623"/>
      <c r="Z289" s="623"/>
      <c r="AA289" s="608"/>
      <c r="AB289" s="608"/>
      <c r="AC289" s="608"/>
    </row>
    <row r="290" spans="1:68" ht="14.25" customHeight="1" x14ac:dyDescent="0.25">
      <c r="A290" s="622" t="s">
        <v>64</v>
      </c>
      <c r="B290" s="623"/>
      <c r="C290" s="623"/>
      <c r="D290" s="623"/>
      <c r="E290" s="623"/>
      <c r="F290" s="623"/>
      <c r="G290" s="623"/>
      <c r="H290" s="623"/>
      <c r="I290" s="623"/>
      <c r="J290" s="623"/>
      <c r="K290" s="623"/>
      <c r="L290" s="623"/>
      <c r="M290" s="623"/>
      <c r="N290" s="623"/>
      <c r="O290" s="623"/>
      <c r="P290" s="623"/>
      <c r="Q290" s="623"/>
      <c r="R290" s="623"/>
      <c r="S290" s="623"/>
      <c r="T290" s="623"/>
      <c r="U290" s="623"/>
      <c r="V290" s="623"/>
      <c r="W290" s="623"/>
      <c r="X290" s="623"/>
      <c r="Y290" s="623"/>
      <c r="Z290" s="623"/>
      <c r="AA290" s="609"/>
      <c r="AB290" s="609"/>
      <c r="AC290" s="609"/>
    </row>
    <row r="291" spans="1:68" ht="27" customHeight="1" x14ac:dyDescent="0.25">
      <c r="A291" s="54" t="s">
        <v>471</v>
      </c>
      <c r="B291" s="54" t="s">
        <v>472</v>
      </c>
      <c r="C291" s="32">
        <v>4301051277</v>
      </c>
      <c r="D291" s="617">
        <v>4680115880511</v>
      </c>
      <c r="E291" s="618"/>
      <c r="F291" s="612">
        <v>0.33</v>
      </c>
      <c r="G291" s="33">
        <v>6</v>
      </c>
      <c r="H291" s="612">
        <v>1.98</v>
      </c>
      <c r="I291" s="612">
        <v>2.16</v>
      </c>
      <c r="J291" s="33">
        <v>182</v>
      </c>
      <c r="K291" s="33" t="s">
        <v>67</v>
      </c>
      <c r="L291" s="33"/>
      <c r="M291" s="34" t="s">
        <v>106</v>
      </c>
      <c r="N291" s="34"/>
      <c r="O291" s="33">
        <v>40</v>
      </c>
      <c r="P29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1" s="625"/>
      <c r="R291" s="625"/>
      <c r="S291" s="625"/>
      <c r="T291" s="626"/>
      <c r="U291" s="35"/>
      <c r="V291" s="35"/>
      <c r="W291" s="36" t="s">
        <v>69</v>
      </c>
      <c r="X291" s="613">
        <v>0</v>
      </c>
      <c r="Y291" s="614">
        <f>IFERROR(IF(X291="",0,CEILING((X291/$H291),1)*$H291),"")</f>
        <v>0</v>
      </c>
      <c r="Z291" s="37" t="str">
        <f>IFERROR(IF(Y291=0,"",ROUNDUP(Y291/H291,0)*0.00651),"")</f>
        <v/>
      </c>
      <c r="AA291" s="56"/>
      <c r="AB291" s="57"/>
      <c r="AC291" s="347" t="s">
        <v>473</v>
      </c>
      <c r="AG291" s="64"/>
      <c r="AJ291" s="68"/>
      <c r="AK291" s="68">
        <v>0</v>
      </c>
      <c r="BB291" s="34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629"/>
      <c r="B292" s="623"/>
      <c r="C292" s="623"/>
      <c r="D292" s="623"/>
      <c r="E292" s="623"/>
      <c r="F292" s="623"/>
      <c r="G292" s="623"/>
      <c r="H292" s="623"/>
      <c r="I292" s="623"/>
      <c r="J292" s="623"/>
      <c r="K292" s="623"/>
      <c r="L292" s="623"/>
      <c r="M292" s="623"/>
      <c r="N292" s="623"/>
      <c r="O292" s="630"/>
      <c r="P292" s="619" t="s">
        <v>86</v>
      </c>
      <c r="Q292" s="620"/>
      <c r="R292" s="620"/>
      <c r="S292" s="620"/>
      <c r="T292" s="620"/>
      <c r="U292" s="620"/>
      <c r="V292" s="621"/>
      <c r="W292" s="38" t="s">
        <v>87</v>
      </c>
      <c r="X292" s="615">
        <f>IFERROR(X291/H291,"0")</f>
        <v>0</v>
      </c>
      <c r="Y292" s="615">
        <f>IFERROR(Y291/H291,"0")</f>
        <v>0</v>
      </c>
      <c r="Z292" s="615">
        <f>IFERROR(IF(Z291="",0,Z291),"0")</f>
        <v>0</v>
      </c>
      <c r="AA292" s="616"/>
      <c r="AB292" s="616"/>
      <c r="AC292" s="616"/>
    </row>
    <row r="293" spans="1:68" x14ac:dyDescent="0.2">
      <c r="A293" s="623"/>
      <c r="B293" s="623"/>
      <c r="C293" s="623"/>
      <c r="D293" s="623"/>
      <c r="E293" s="623"/>
      <c r="F293" s="623"/>
      <c r="G293" s="623"/>
      <c r="H293" s="623"/>
      <c r="I293" s="623"/>
      <c r="J293" s="623"/>
      <c r="K293" s="623"/>
      <c r="L293" s="623"/>
      <c r="M293" s="623"/>
      <c r="N293" s="623"/>
      <c r="O293" s="630"/>
      <c r="P293" s="619" t="s">
        <v>86</v>
      </c>
      <c r="Q293" s="620"/>
      <c r="R293" s="620"/>
      <c r="S293" s="620"/>
      <c r="T293" s="620"/>
      <c r="U293" s="620"/>
      <c r="V293" s="621"/>
      <c r="W293" s="38" t="s">
        <v>69</v>
      </c>
      <c r="X293" s="615">
        <f>IFERROR(SUM(X291:X291),"0")</f>
        <v>0</v>
      </c>
      <c r="Y293" s="615">
        <f>IFERROR(SUM(Y291:Y291),"0")</f>
        <v>0</v>
      </c>
      <c r="Z293" s="38"/>
      <c r="AA293" s="616"/>
      <c r="AB293" s="616"/>
      <c r="AC293" s="616"/>
    </row>
    <row r="294" spans="1:68" ht="16.5" customHeight="1" x14ac:dyDescent="0.25">
      <c r="A294" s="673" t="s">
        <v>474</v>
      </c>
      <c r="B294" s="623"/>
      <c r="C294" s="623"/>
      <c r="D294" s="623"/>
      <c r="E294" s="623"/>
      <c r="F294" s="623"/>
      <c r="G294" s="623"/>
      <c r="H294" s="623"/>
      <c r="I294" s="623"/>
      <c r="J294" s="623"/>
      <c r="K294" s="623"/>
      <c r="L294" s="623"/>
      <c r="M294" s="623"/>
      <c r="N294" s="623"/>
      <c r="O294" s="623"/>
      <c r="P294" s="623"/>
      <c r="Q294" s="623"/>
      <c r="R294" s="623"/>
      <c r="S294" s="623"/>
      <c r="T294" s="623"/>
      <c r="U294" s="623"/>
      <c r="V294" s="623"/>
      <c r="W294" s="623"/>
      <c r="X294" s="623"/>
      <c r="Y294" s="623"/>
      <c r="Z294" s="623"/>
      <c r="AA294" s="608"/>
      <c r="AB294" s="608"/>
      <c r="AC294" s="608"/>
    </row>
    <row r="295" spans="1:68" ht="14.25" customHeight="1" x14ac:dyDescent="0.25">
      <c r="A295" s="622" t="s">
        <v>148</v>
      </c>
      <c r="B295" s="623"/>
      <c r="C295" s="623"/>
      <c r="D295" s="623"/>
      <c r="E295" s="623"/>
      <c r="F295" s="623"/>
      <c r="G295" s="623"/>
      <c r="H295" s="623"/>
      <c r="I295" s="623"/>
      <c r="J295" s="623"/>
      <c r="K295" s="623"/>
      <c r="L295" s="623"/>
      <c r="M295" s="623"/>
      <c r="N295" s="623"/>
      <c r="O295" s="623"/>
      <c r="P295" s="623"/>
      <c r="Q295" s="623"/>
      <c r="R295" s="623"/>
      <c r="S295" s="623"/>
      <c r="T295" s="623"/>
      <c r="U295" s="623"/>
      <c r="V295" s="623"/>
      <c r="W295" s="623"/>
      <c r="X295" s="623"/>
      <c r="Y295" s="623"/>
      <c r="Z295" s="623"/>
      <c r="AA295" s="609"/>
      <c r="AB295" s="609"/>
      <c r="AC295" s="609"/>
    </row>
    <row r="296" spans="1:68" ht="27" customHeight="1" x14ac:dyDescent="0.25">
      <c r="A296" s="54" t="s">
        <v>475</v>
      </c>
      <c r="B296" s="54" t="s">
        <v>476</v>
      </c>
      <c r="C296" s="32">
        <v>4301031305</v>
      </c>
      <c r="D296" s="617">
        <v>4607091389845</v>
      </c>
      <c r="E296" s="618"/>
      <c r="F296" s="612">
        <v>0.35</v>
      </c>
      <c r="G296" s="33">
        <v>6</v>
      </c>
      <c r="H296" s="612">
        <v>2.1</v>
      </c>
      <c r="I296" s="612">
        <v>2.2000000000000002</v>
      </c>
      <c r="J296" s="33">
        <v>234</v>
      </c>
      <c r="K296" s="33" t="s">
        <v>151</v>
      </c>
      <c r="L296" s="33"/>
      <c r="M296" s="34" t="s">
        <v>68</v>
      </c>
      <c r="N296" s="34"/>
      <c r="O296" s="33">
        <v>40</v>
      </c>
      <c r="P296" s="8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6" s="625"/>
      <c r="R296" s="625"/>
      <c r="S296" s="625"/>
      <c r="T296" s="626"/>
      <c r="U296" s="35"/>
      <c r="V296" s="35"/>
      <c r="W296" s="36" t="s">
        <v>69</v>
      </c>
      <c r="X296" s="613">
        <v>0</v>
      </c>
      <c r="Y296" s="614">
        <f>IFERROR(IF(X296="",0,CEILING((X296/$H296),1)*$H296),"")</f>
        <v>0</v>
      </c>
      <c r="Z296" s="37" t="str">
        <f>IFERROR(IF(Y296=0,"",ROUNDUP(Y296/H296,0)*0.00502),"")</f>
        <v/>
      </c>
      <c r="AA296" s="56"/>
      <c r="AB296" s="57"/>
      <c r="AC296" s="349" t="s">
        <v>477</v>
      </c>
      <c r="AG296" s="64"/>
      <c r="AJ296" s="68"/>
      <c r="AK296" s="68">
        <v>0</v>
      </c>
      <c r="BB296" s="35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customHeight="1" x14ac:dyDescent="0.25">
      <c r="A297" s="54" t="s">
        <v>478</v>
      </c>
      <c r="B297" s="54" t="s">
        <v>479</v>
      </c>
      <c r="C297" s="32">
        <v>4301031306</v>
      </c>
      <c r="D297" s="617">
        <v>4680115882881</v>
      </c>
      <c r="E297" s="618"/>
      <c r="F297" s="612">
        <v>0.28000000000000003</v>
      </c>
      <c r="G297" s="33">
        <v>6</v>
      </c>
      <c r="H297" s="612">
        <v>1.68</v>
      </c>
      <c r="I297" s="612">
        <v>1.81</v>
      </c>
      <c r="J297" s="33">
        <v>234</v>
      </c>
      <c r="K297" s="33" t="s">
        <v>151</v>
      </c>
      <c r="L297" s="33"/>
      <c r="M297" s="34" t="s">
        <v>68</v>
      </c>
      <c r="N297" s="34"/>
      <c r="O297" s="33">
        <v>40</v>
      </c>
      <c r="P297" s="9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7" s="625"/>
      <c r="R297" s="625"/>
      <c r="S297" s="625"/>
      <c r="T297" s="626"/>
      <c r="U297" s="35"/>
      <c r="V297" s="35"/>
      <c r="W297" s="36" t="s">
        <v>69</v>
      </c>
      <c r="X297" s="613">
        <v>0</v>
      </c>
      <c r="Y297" s="614">
        <f>IFERROR(IF(X297="",0,CEILING((X297/$H297),1)*$H297),"")</f>
        <v>0</v>
      </c>
      <c r="Z297" s="37" t="str">
        <f>IFERROR(IF(Y297=0,"",ROUNDUP(Y297/H297,0)*0.00502),"")</f>
        <v/>
      </c>
      <c r="AA297" s="56"/>
      <c r="AB297" s="57"/>
      <c r="AC297" s="351" t="s">
        <v>477</v>
      </c>
      <c r="AG297" s="64"/>
      <c r="AJ297" s="68"/>
      <c r="AK297" s="68">
        <v>0</v>
      </c>
      <c r="BB297" s="35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629"/>
      <c r="B298" s="623"/>
      <c r="C298" s="623"/>
      <c r="D298" s="623"/>
      <c r="E298" s="623"/>
      <c r="F298" s="623"/>
      <c r="G298" s="623"/>
      <c r="H298" s="623"/>
      <c r="I298" s="623"/>
      <c r="J298" s="623"/>
      <c r="K298" s="623"/>
      <c r="L298" s="623"/>
      <c r="M298" s="623"/>
      <c r="N298" s="623"/>
      <c r="O298" s="630"/>
      <c r="P298" s="619" t="s">
        <v>86</v>
      </c>
      <c r="Q298" s="620"/>
      <c r="R298" s="620"/>
      <c r="S298" s="620"/>
      <c r="T298" s="620"/>
      <c r="U298" s="620"/>
      <c r="V298" s="621"/>
      <c r="W298" s="38" t="s">
        <v>87</v>
      </c>
      <c r="X298" s="615">
        <f>IFERROR(X296/H296,"0")+IFERROR(X297/H297,"0")</f>
        <v>0</v>
      </c>
      <c r="Y298" s="615">
        <f>IFERROR(Y296/H296,"0")+IFERROR(Y297/H297,"0")</f>
        <v>0</v>
      </c>
      <c r="Z298" s="615">
        <f>IFERROR(IF(Z296="",0,Z296),"0")+IFERROR(IF(Z297="",0,Z297),"0")</f>
        <v>0</v>
      </c>
      <c r="AA298" s="616"/>
      <c r="AB298" s="616"/>
      <c r="AC298" s="616"/>
    </row>
    <row r="299" spans="1:68" x14ac:dyDescent="0.2">
      <c r="A299" s="623"/>
      <c r="B299" s="623"/>
      <c r="C299" s="623"/>
      <c r="D299" s="623"/>
      <c r="E299" s="623"/>
      <c r="F299" s="623"/>
      <c r="G299" s="623"/>
      <c r="H299" s="623"/>
      <c r="I299" s="623"/>
      <c r="J299" s="623"/>
      <c r="K299" s="623"/>
      <c r="L299" s="623"/>
      <c r="M299" s="623"/>
      <c r="N299" s="623"/>
      <c r="O299" s="630"/>
      <c r="P299" s="619" t="s">
        <v>86</v>
      </c>
      <c r="Q299" s="620"/>
      <c r="R299" s="620"/>
      <c r="S299" s="620"/>
      <c r="T299" s="620"/>
      <c r="U299" s="620"/>
      <c r="V299" s="621"/>
      <c r="W299" s="38" t="s">
        <v>69</v>
      </c>
      <c r="X299" s="615">
        <f>IFERROR(SUM(X296:X297),"0")</f>
        <v>0</v>
      </c>
      <c r="Y299" s="615">
        <f>IFERROR(SUM(Y296:Y297),"0")</f>
        <v>0</v>
      </c>
      <c r="Z299" s="38"/>
      <c r="AA299" s="616"/>
      <c r="AB299" s="616"/>
      <c r="AC299" s="616"/>
    </row>
    <row r="300" spans="1:68" ht="16.5" customHeight="1" x14ac:dyDescent="0.25">
      <c r="A300" s="673" t="s">
        <v>480</v>
      </c>
      <c r="B300" s="623"/>
      <c r="C300" s="623"/>
      <c r="D300" s="623"/>
      <c r="E300" s="623"/>
      <c r="F300" s="623"/>
      <c r="G300" s="623"/>
      <c r="H300" s="623"/>
      <c r="I300" s="623"/>
      <c r="J300" s="623"/>
      <c r="K300" s="623"/>
      <c r="L300" s="623"/>
      <c r="M300" s="623"/>
      <c r="N300" s="623"/>
      <c r="O300" s="623"/>
      <c r="P300" s="623"/>
      <c r="Q300" s="623"/>
      <c r="R300" s="623"/>
      <c r="S300" s="623"/>
      <c r="T300" s="623"/>
      <c r="U300" s="623"/>
      <c r="V300" s="623"/>
      <c r="W300" s="623"/>
      <c r="X300" s="623"/>
      <c r="Y300" s="623"/>
      <c r="Z300" s="623"/>
      <c r="AA300" s="608"/>
      <c r="AB300" s="608"/>
      <c r="AC300" s="608"/>
    </row>
    <row r="301" spans="1:68" ht="14.25" customHeight="1" x14ac:dyDescent="0.25">
      <c r="A301" s="622" t="s">
        <v>96</v>
      </c>
      <c r="B301" s="623"/>
      <c r="C301" s="623"/>
      <c r="D301" s="623"/>
      <c r="E301" s="623"/>
      <c r="F301" s="623"/>
      <c r="G301" s="623"/>
      <c r="H301" s="623"/>
      <c r="I301" s="623"/>
      <c r="J301" s="623"/>
      <c r="K301" s="623"/>
      <c r="L301" s="623"/>
      <c r="M301" s="623"/>
      <c r="N301" s="623"/>
      <c r="O301" s="623"/>
      <c r="P301" s="623"/>
      <c r="Q301" s="623"/>
      <c r="R301" s="623"/>
      <c r="S301" s="623"/>
      <c r="T301" s="623"/>
      <c r="U301" s="623"/>
      <c r="V301" s="623"/>
      <c r="W301" s="623"/>
      <c r="X301" s="623"/>
      <c r="Y301" s="623"/>
      <c r="Z301" s="623"/>
      <c r="AA301" s="609"/>
      <c r="AB301" s="609"/>
      <c r="AC301" s="609"/>
    </row>
    <row r="302" spans="1:68" ht="27" customHeight="1" x14ac:dyDescent="0.25">
      <c r="A302" s="54" t="s">
        <v>481</v>
      </c>
      <c r="B302" s="54" t="s">
        <v>482</v>
      </c>
      <c r="C302" s="32">
        <v>4301011662</v>
      </c>
      <c r="D302" s="617">
        <v>4680115883703</v>
      </c>
      <c r="E302" s="618"/>
      <c r="F302" s="612">
        <v>1.35</v>
      </c>
      <c r="G302" s="33">
        <v>8</v>
      </c>
      <c r="H302" s="612">
        <v>10.8</v>
      </c>
      <c r="I302" s="612">
        <v>11.234999999999999</v>
      </c>
      <c r="J302" s="33">
        <v>64</v>
      </c>
      <c r="K302" s="33" t="s">
        <v>99</v>
      </c>
      <c r="L302" s="33"/>
      <c r="M302" s="34" t="s">
        <v>100</v>
      </c>
      <c r="N302" s="34"/>
      <c r="O302" s="33">
        <v>55</v>
      </c>
      <c r="P302" s="6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2" s="625"/>
      <c r="R302" s="625"/>
      <c r="S302" s="625"/>
      <c r="T302" s="626"/>
      <c r="U302" s="35"/>
      <c r="V302" s="35"/>
      <c r="W302" s="36" t="s">
        <v>69</v>
      </c>
      <c r="X302" s="613">
        <v>0</v>
      </c>
      <c r="Y302" s="614">
        <f>IFERROR(IF(X302="",0,CEILING((X302/$H302),1)*$H302),"")</f>
        <v>0</v>
      </c>
      <c r="Z302" s="37" t="str">
        <f>IFERROR(IF(Y302=0,"",ROUNDUP(Y302/H302,0)*0.01898),"")</f>
        <v/>
      </c>
      <c r="AA302" s="56" t="s">
        <v>483</v>
      </c>
      <c r="AB302" s="57"/>
      <c r="AC302" s="353" t="s">
        <v>484</v>
      </c>
      <c r="AG302" s="64"/>
      <c r="AJ302" s="68"/>
      <c r="AK302" s="68">
        <v>0</v>
      </c>
      <c r="BB302" s="354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629"/>
      <c r="B303" s="623"/>
      <c r="C303" s="623"/>
      <c r="D303" s="623"/>
      <c r="E303" s="623"/>
      <c r="F303" s="623"/>
      <c r="G303" s="623"/>
      <c r="H303" s="623"/>
      <c r="I303" s="623"/>
      <c r="J303" s="623"/>
      <c r="K303" s="623"/>
      <c r="L303" s="623"/>
      <c r="M303" s="623"/>
      <c r="N303" s="623"/>
      <c r="O303" s="630"/>
      <c r="P303" s="619" t="s">
        <v>86</v>
      </c>
      <c r="Q303" s="620"/>
      <c r="R303" s="620"/>
      <c r="S303" s="620"/>
      <c r="T303" s="620"/>
      <c r="U303" s="620"/>
      <c r="V303" s="621"/>
      <c r="W303" s="38" t="s">
        <v>87</v>
      </c>
      <c r="X303" s="615">
        <f>IFERROR(X302/H302,"0")</f>
        <v>0</v>
      </c>
      <c r="Y303" s="615">
        <f>IFERROR(Y302/H302,"0")</f>
        <v>0</v>
      </c>
      <c r="Z303" s="615">
        <f>IFERROR(IF(Z302="",0,Z302),"0")</f>
        <v>0</v>
      </c>
      <c r="AA303" s="616"/>
      <c r="AB303" s="616"/>
      <c r="AC303" s="616"/>
    </row>
    <row r="304" spans="1:68" x14ac:dyDescent="0.2">
      <c r="A304" s="623"/>
      <c r="B304" s="623"/>
      <c r="C304" s="623"/>
      <c r="D304" s="623"/>
      <c r="E304" s="623"/>
      <c r="F304" s="623"/>
      <c r="G304" s="623"/>
      <c r="H304" s="623"/>
      <c r="I304" s="623"/>
      <c r="J304" s="623"/>
      <c r="K304" s="623"/>
      <c r="L304" s="623"/>
      <c r="M304" s="623"/>
      <c r="N304" s="623"/>
      <c r="O304" s="630"/>
      <c r="P304" s="619" t="s">
        <v>86</v>
      </c>
      <c r="Q304" s="620"/>
      <c r="R304" s="620"/>
      <c r="S304" s="620"/>
      <c r="T304" s="620"/>
      <c r="U304" s="620"/>
      <c r="V304" s="621"/>
      <c r="W304" s="38" t="s">
        <v>69</v>
      </c>
      <c r="X304" s="615">
        <f>IFERROR(SUM(X302:X302),"0")</f>
        <v>0</v>
      </c>
      <c r="Y304" s="615">
        <f>IFERROR(SUM(Y302:Y302),"0")</f>
        <v>0</v>
      </c>
      <c r="Z304" s="38"/>
      <c r="AA304" s="616"/>
      <c r="AB304" s="616"/>
      <c r="AC304" s="616"/>
    </row>
    <row r="305" spans="1:68" ht="16.5" customHeight="1" x14ac:dyDescent="0.25">
      <c r="A305" s="673" t="s">
        <v>485</v>
      </c>
      <c r="B305" s="623"/>
      <c r="C305" s="623"/>
      <c r="D305" s="623"/>
      <c r="E305" s="623"/>
      <c r="F305" s="623"/>
      <c r="G305" s="623"/>
      <c r="H305" s="623"/>
      <c r="I305" s="623"/>
      <c r="J305" s="623"/>
      <c r="K305" s="623"/>
      <c r="L305" s="623"/>
      <c r="M305" s="623"/>
      <c r="N305" s="623"/>
      <c r="O305" s="623"/>
      <c r="P305" s="623"/>
      <c r="Q305" s="623"/>
      <c r="R305" s="623"/>
      <c r="S305" s="623"/>
      <c r="T305" s="623"/>
      <c r="U305" s="623"/>
      <c r="V305" s="623"/>
      <c r="W305" s="623"/>
      <c r="X305" s="623"/>
      <c r="Y305" s="623"/>
      <c r="Z305" s="623"/>
      <c r="AA305" s="608"/>
      <c r="AB305" s="608"/>
      <c r="AC305" s="608"/>
    </row>
    <row r="306" spans="1:68" ht="14.25" customHeight="1" x14ac:dyDescent="0.25">
      <c r="A306" s="622" t="s">
        <v>96</v>
      </c>
      <c r="B306" s="623"/>
      <c r="C306" s="623"/>
      <c r="D306" s="623"/>
      <c r="E306" s="623"/>
      <c r="F306" s="623"/>
      <c r="G306" s="623"/>
      <c r="H306" s="623"/>
      <c r="I306" s="623"/>
      <c r="J306" s="623"/>
      <c r="K306" s="623"/>
      <c r="L306" s="623"/>
      <c r="M306" s="623"/>
      <c r="N306" s="623"/>
      <c r="O306" s="623"/>
      <c r="P306" s="623"/>
      <c r="Q306" s="623"/>
      <c r="R306" s="623"/>
      <c r="S306" s="623"/>
      <c r="T306" s="623"/>
      <c r="U306" s="623"/>
      <c r="V306" s="623"/>
      <c r="W306" s="623"/>
      <c r="X306" s="623"/>
      <c r="Y306" s="623"/>
      <c r="Z306" s="623"/>
      <c r="AA306" s="609"/>
      <c r="AB306" s="609"/>
      <c r="AC306" s="609"/>
    </row>
    <row r="307" spans="1:68" ht="27" customHeight="1" x14ac:dyDescent="0.25">
      <c r="A307" s="54" t="s">
        <v>486</v>
      </c>
      <c r="B307" s="54" t="s">
        <v>487</v>
      </c>
      <c r="C307" s="32">
        <v>4301012024</v>
      </c>
      <c r="D307" s="617">
        <v>4680115885615</v>
      </c>
      <c r="E307" s="618"/>
      <c r="F307" s="612">
        <v>1.35</v>
      </c>
      <c r="G307" s="33">
        <v>8</v>
      </c>
      <c r="H307" s="612">
        <v>10.8</v>
      </c>
      <c r="I307" s="612">
        <v>11.234999999999999</v>
      </c>
      <c r="J307" s="33">
        <v>64</v>
      </c>
      <c r="K307" s="33" t="s">
        <v>99</v>
      </c>
      <c r="L307" s="33"/>
      <c r="M307" s="34" t="s">
        <v>106</v>
      </c>
      <c r="N307" s="34"/>
      <c r="O307" s="33">
        <v>55</v>
      </c>
      <c r="P307" s="97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7" s="625"/>
      <c r="R307" s="625"/>
      <c r="S307" s="625"/>
      <c r="T307" s="626"/>
      <c r="U307" s="35"/>
      <c r="V307" s="35"/>
      <c r="W307" s="36" t="s">
        <v>69</v>
      </c>
      <c r="X307" s="613">
        <v>10</v>
      </c>
      <c r="Y307" s="614">
        <f t="shared" ref="Y307:Y312" si="52">IFERROR(IF(X307="",0,CEILING((X307/$H307),1)*$H307),"")</f>
        <v>10.8</v>
      </c>
      <c r="Z307" s="37">
        <f>IFERROR(IF(Y307=0,"",ROUNDUP(Y307/H307,0)*0.01898),"")</f>
        <v>1.898E-2</v>
      </c>
      <c r="AA307" s="56"/>
      <c r="AB307" s="57"/>
      <c r="AC307" s="355" t="s">
        <v>488</v>
      </c>
      <c r="AG307" s="64"/>
      <c r="AJ307" s="68"/>
      <c r="AK307" s="68">
        <v>0</v>
      </c>
      <c r="BB307" s="356" t="s">
        <v>1</v>
      </c>
      <c r="BM307" s="64">
        <f t="shared" ref="BM307:BM312" si="53">IFERROR(X307*I307/H307,"0")</f>
        <v>10.402777777777777</v>
      </c>
      <c r="BN307" s="64">
        <f t="shared" ref="BN307:BN312" si="54">IFERROR(Y307*I307/H307,"0")</f>
        <v>11.234999999999999</v>
      </c>
      <c r="BO307" s="64">
        <f t="shared" ref="BO307:BO312" si="55">IFERROR(1/J307*(X307/H307),"0")</f>
        <v>1.4467592592592591E-2</v>
      </c>
      <c r="BP307" s="64">
        <f t="shared" ref="BP307:BP312" si="56">IFERROR(1/J307*(Y307/H307),"0")</f>
        <v>1.5625E-2</v>
      </c>
    </row>
    <row r="308" spans="1:68" ht="27" customHeight="1" x14ac:dyDescent="0.25">
      <c r="A308" s="54" t="s">
        <v>489</v>
      </c>
      <c r="B308" s="54" t="s">
        <v>490</v>
      </c>
      <c r="C308" s="32">
        <v>4301011911</v>
      </c>
      <c r="D308" s="617">
        <v>4680115885554</v>
      </c>
      <c r="E308" s="618"/>
      <c r="F308" s="612">
        <v>1.35</v>
      </c>
      <c r="G308" s="33">
        <v>8</v>
      </c>
      <c r="H308" s="612">
        <v>10.8</v>
      </c>
      <c r="I308" s="612">
        <v>11.28</v>
      </c>
      <c r="J308" s="33">
        <v>48</v>
      </c>
      <c r="K308" s="33" t="s">
        <v>99</v>
      </c>
      <c r="L308" s="33"/>
      <c r="M308" s="34" t="s">
        <v>381</v>
      </c>
      <c r="N308" s="34"/>
      <c r="O308" s="33">
        <v>55</v>
      </c>
      <c r="P308" s="7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8" s="625"/>
      <c r="R308" s="625"/>
      <c r="S308" s="625"/>
      <c r="T308" s="626"/>
      <c r="U308" s="35"/>
      <c r="V308" s="35"/>
      <c r="W308" s="36" t="s">
        <v>69</v>
      </c>
      <c r="X308" s="613">
        <v>0</v>
      </c>
      <c r="Y308" s="614">
        <f t="shared" si="52"/>
        <v>0</v>
      </c>
      <c r="Z308" s="37" t="str">
        <f>IFERROR(IF(Y308=0,"",ROUNDUP(Y308/H308,0)*0.02039),"")</f>
        <v/>
      </c>
      <c r="AA308" s="56"/>
      <c r="AB308" s="57"/>
      <c r="AC308" s="357" t="s">
        <v>491</v>
      </c>
      <c r="AG308" s="64"/>
      <c r="AJ308" s="68"/>
      <c r="AK308" s="68">
        <v>0</v>
      </c>
      <c r="BB308" s="358" t="s">
        <v>1</v>
      </c>
      <c r="BM308" s="64">
        <f t="shared" si="53"/>
        <v>0</v>
      </c>
      <c r="BN308" s="64">
        <f t="shared" si="54"/>
        <v>0</v>
      </c>
      <c r="BO308" s="64">
        <f t="shared" si="55"/>
        <v>0</v>
      </c>
      <c r="BP308" s="64">
        <f t="shared" si="56"/>
        <v>0</v>
      </c>
    </row>
    <row r="309" spans="1:68" ht="27" customHeight="1" x14ac:dyDescent="0.25">
      <c r="A309" s="54" t="s">
        <v>489</v>
      </c>
      <c r="B309" s="54" t="s">
        <v>492</v>
      </c>
      <c r="C309" s="32">
        <v>4301012016</v>
      </c>
      <c r="D309" s="617">
        <v>4680115885554</v>
      </c>
      <c r="E309" s="618"/>
      <c r="F309" s="612">
        <v>1.35</v>
      </c>
      <c r="G309" s="33">
        <v>8</v>
      </c>
      <c r="H309" s="612">
        <v>10.8</v>
      </c>
      <c r="I309" s="612">
        <v>11.234999999999999</v>
      </c>
      <c r="J309" s="33">
        <v>64</v>
      </c>
      <c r="K309" s="33" t="s">
        <v>99</v>
      </c>
      <c r="L309" s="33" t="s">
        <v>122</v>
      </c>
      <c r="M309" s="34" t="s">
        <v>106</v>
      </c>
      <c r="N309" s="34"/>
      <c r="O309" s="33">
        <v>55</v>
      </c>
      <c r="P309" s="8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9" s="625"/>
      <c r="R309" s="625"/>
      <c r="S309" s="625"/>
      <c r="T309" s="626"/>
      <c r="U309" s="35"/>
      <c r="V309" s="35"/>
      <c r="W309" s="36" t="s">
        <v>69</v>
      </c>
      <c r="X309" s="613">
        <v>100</v>
      </c>
      <c r="Y309" s="614">
        <f t="shared" si="52"/>
        <v>108</v>
      </c>
      <c r="Z309" s="37">
        <f>IFERROR(IF(Y309=0,"",ROUNDUP(Y309/H309,0)*0.01898),"")</f>
        <v>0.1898</v>
      </c>
      <c r="AA309" s="56"/>
      <c r="AB309" s="57"/>
      <c r="AC309" s="359" t="s">
        <v>493</v>
      </c>
      <c r="AG309" s="64"/>
      <c r="AJ309" s="68" t="s">
        <v>124</v>
      </c>
      <c r="AK309" s="68">
        <v>691.2</v>
      </c>
      <c r="BB309" s="360" t="s">
        <v>1</v>
      </c>
      <c r="BM309" s="64">
        <f t="shared" si="53"/>
        <v>104.02777777777777</v>
      </c>
      <c r="BN309" s="64">
        <f t="shared" si="54"/>
        <v>112.34999999999998</v>
      </c>
      <c r="BO309" s="64">
        <f t="shared" si="55"/>
        <v>0.14467592592592593</v>
      </c>
      <c r="BP309" s="64">
        <f t="shared" si="56"/>
        <v>0.15625</v>
      </c>
    </row>
    <row r="310" spans="1:68" ht="37.5" customHeight="1" x14ac:dyDescent="0.25">
      <c r="A310" s="54" t="s">
        <v>494</v>
      </c>
      <c r="B310" s="54" t="s">
        <v>495</v>
      </c>
      <c r="C310" s="32">
        <v>4301011858</v>
      </c>
      <c r="D310" s="617">
        <v>4680115885646</v>
      </c>
      <c r="E310" s="618"/>
      <c r="F310" s="612">
        <v>1.35</v>
      </c>
      <c r="G310" s="33">
        <v>8</v>
      </c>
      <c r="H310" s="612">
        <v>10.8</v>
      </c>
      <c r="I310" s="612">
        <v>11.234999999999999</v>
      </c>
      <c r="J310" s="33">
        <v>64</v>
      </c>
      <c r="K310" s="33" t="s">
        <v>99</v>
      </c>
      <c r="L310" s="33"/>
      <c r="M310" s="34" t="s">
        <v>100</v>
      </c>
      <c r="N310" s="34"/>
      <c r="O310" s="33">
        <v>55</v>
      </c>
      <c r="P310" s="78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0" s="625"/>
      <c r="R310" s="625"/>
      <c r="S310" s="625"/>
      <c r="T310" s="626"/>
      <c r="U310" s="35"/>
      <c r="V310" s="35"/>
      <c r="W310" s="36" t="s">
        <v>69</v>
      </c>
      <c r="X310" s="613">
        <v>0</v>
      </c>
      <c r="Y310" s="614">
        <f t="shared" si="52"/>
        <v>0</v>
      </c>
      <c r="Z310" s="37" t="str">
        <f>IFERROR(IF(Y310=0,"",ROUNDUP(Y310/H310,0)*0.01898),"")</f>
        <v/>
      </c>
      <c r="AA310" s="56"/>
      <c r="AB310" s="57"/>
      <c r="AC310" s="361" t="s">
        <v>496</v>
      </c>
      <c r="AG310" s="64"/>
      <c r="AJ310" s="68"/>
      <c r="AK310" s="68">
        <v>0</v>
      </c>
      <c r="BB310" s="362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497</v>
      </c>
      <c r="B311" s="54" t="s">
        <v>498</v>
      </c>
      <c r="C311" s="32">
        <v>4301011857</v>
      </c>
      <c r="D311" s="617">
        <v>4680115885622</v>
      </c>
      <c r="E311" s="618"/>
      <c r="F311" s="612">
        <v>0.4</v>
      </c>
      <c r="G311" s="33">
        <v>10</v>
      </c>
      <c r="H311" s="612">
        <v>4</v>
      </c>
      <c r="I311" s="612">
        <v>4.21</v>
      </c>
      <c r="J311" s="33">
        <v>132</v>
      </c>
      <c r="K311" s="33" t="s">
        <v>104</v>
      </c>
      <c r="L311" s="33"/>
      <c r="M311" s="34" t="s">
        <v>100</v>
      </c>
      <c r="N311" s="34"/>
      <c r="O311" s="33">
        <v>55</v>
      </c>
      <c r="P311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1" s="625"/>
      <c r="R311" s="625"/>
      <c r="S311" s="625"/>
      <c r="T311" s="626"/>
      <c r="U311" s="35"/>
      <c r="V311" s="35"/>
      <c r="W311" s="36" t="s">
        <v>69</v>
      </c>
      <c r="X311" s="613">
        <v>0</v>
      </c>
      <c r="Y311" s="614">
        <f t="shared" si="52"/>
        <v>0</v>
      </c>
      <c r="Z311" s="37" t="str">
        <f>IFERROR(IF(Y311=0,"",ROUNDUP(Y311/H311,0)*0.00902),"")</f>
        <v/>
      </c>
      <c r="AA311" s="56"/>
      <c r="AB311" s="57"/>
      <c r="AC311" s="363" t="s">
        <v>499</v>
      </c>
      <c r="AG311" s="64"/>
      <c r="AJ311" s="68"/>
      <c r="AK311" s="68">
        <v>0</v>
      </c>
      <c r="BB311" s="364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500</v>
      </c>
      <c r="B312" s="54" t="s">
        <v>501</v>
      </c>
      <c r="C312" s="32">
        <v>4301011859</v>
      </c>
      <c r="D312" s="617">
        <v>4680115885608</v>
      </c>
      <c r="E312" s="618"/>
      <c r="F312" s="612">
        <v>0.4</v>
      </c>
      <c r="G312" s="33">
        <v>10</v>
      </c>
      <c r="H312" s="612">
        <v>4</v>
      </c>
      <c r="I312" s="612">
        <v>4.21</v>
      </c>
      <c r="J312" s="33">
        <v>132</v>
      </c>
      <c r="K312" s="33" t="s">
        <v>104</v>
      </c>
      <c r="L312" s="33"/>
      <c r="M312" s="34" t="s">
        <v>100</v>
      </c>
      <c r="N312" s="34"/>
      <c r="O312" s="33">
        <v>55</v>
      </c>
      <c r="P312" s="7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2" s="625"/>
      <c r="R312" s="625"/>
      <c r="S312" s="625"/>
      <c r="T312" s="626"/>
      <c r="U312" s="35"/>
      <c r="V312" s="35"/>
      <c r="W312" s="36" t="s">
        <v>69</v>
      </c>
      <c r="X312" s="613">
        <v>0</v>
      </c>
      <c r="Y312" s="614">
        <f t="shared" si="52"/>
        <v>0</v>
      </c>
      <c r="Z312" s="37" t="str">
        <f>IFERROR(IF(Y312=0,"",ROUNDUP(Y312/H312,0)*0.00902),"")</f>
        <v/>
      </c>
      <c r="AA312" s="56"/>
      <c r="AB312" s="57"/>
      <c r="AC312" s="365" t="s">
        <v>493</v>
      </c>
      <c r="AG312" s="64"/>
      <c r="AJ312" s="68"/>
      <c r="AK312" s="68">
        <v>0</v>
      </c>
      <c r="BB312" s="366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x14ac:dyDescent="0.2">
      <c r="A313" s="629"/>
      <c r="B313" s="623"/>
      <c r="C313" s="623"/>
      <c r="D313" s="623"/>
      <c r="E313" s="623"/>
      <c r="F313" s="623"/>
      <c r="G313" s="623"/>
      <c r="H313" s="623"/>
      <c r="I313" s="623"/>
      <c r="J313" s="623"/>
      <c r="K313" s="623"/>
      <c r="L313" s="623"/>
      <c r="M313" s="623"/>
      <c r="N313" s="623"/>
      <c r="O313" s="630"/>
      <c r="P313" s="619" t="s">
        <v>86</v>
      </c>
      <c r="Q313" s="620"/>
      <c r="R313" s="620"/>
      <c r="S313" s="620"/>
      <c r="T313" s="620"/>
      <c r="U313" s="620"/>
      <c r="V313" s="621"/>
      <c r="W313" s="38" t="s">
        <v>87</v>
      </c>
      <c r="X313" s="615">
        <f>IFERROR(X307/H307,"0")+IFERROR(X308/H308,"0")+IFERROR(X309/H309,"0")+IFERROR(X310/H310,"0")+IFERROR(X311/H311,"0")+IFERROR(X312/H312,"0")</f>
        <v>10.185185185185185</v>
      </c>
      <c r="Y313" s="615">
        <f>IFERROR(Y307/H307,"0")+IFERROR(Y308/H308,"0")+IFERROR(Y309/H309,"0")+IFERROR(Y310/H310,"0")+IFERROR(Y311/H311,"0")+IFERROR(Y312/H312,"0")</f>
        <v>11</v>
      </c>
      <c r="Z313" s="615">
        <f>IFERROR(IF(Z307="",0,Z307),"0")+IFERROR(IF(Z308="",0,Z308),"0")+IFERROR(IF(Z309="",0,Z309),"0")+IFERROR(IF(Z310="",0,Z310),"0")+IFERROR(IF(Z311="",0,Z311),"0")+IFERROR(IF(Z312="",0,Z312),"0")</f>
        <v>0.20877999999999999</v>
      </c>
      <c r="AA313" s="616"/>
      <c r="AB313" s="616"/>
      <c r="AC313" s="616"/>
    </row>
    <row r="314" spans="1:68" x14ac:dyDescent="0.2">
      <c r="A314" s="623"/>
      <c r="B314" s="623"/>
      <c r="C314" s="623"/>
      <c r="D314" s="623"/>
      <c r="E314" s="623"/>
      <c r="F314" s="623"/>
      <c r="G314" s="623"/>
      <c r="H314" s="623"/>
      <c r="I314" s="623"/>
      <c r="J314" s="623"/>
      <c r="K314" s="623"/>
      <c r="L314" s="623"/>
      <c r="M314" s="623"/>
      <c r="N314" s="623"/>
      <c r="O314" s="630"/>
      <c r="P314" s="619" t="s">
        <v>86</v>
      </c>
      <c r="Q314" s="620"/>
      <c r="R314" s="620"/>
      <c r="S314" s="620"/>
      <c r="T314" s="620"/>
      <c r="U314" s="620"/>
      <c r="V314" s="621"/>
      <c r="W314" s="38" t="s">
        <v>69</v>
      </c>
      <c r="X314" s="615">
        <f>IFERROR(SUM(X307:X312),"0")</f>
        <v>110</v>
      </c>
      <c r="Y314" s="615">
        <f>IFERROR(SUM(Y307:Y312),"0")</f>
        <v>118.8</v>
      </c>
      <c r="Z314" s="38"/>
      <c r="AA314" s="616"/>
      <c r="AB314" s="616"/>
      <c r="AC314" s="616"/>
    </row>
    <row r="315" spans="1:68" ht="14.25" customHeight="1" x14ac:dyDescent="0.25">
      <c r="A315" s="622" t="s">
        <v>148</v>
      </c>
      <c r="B315" s="623"/>
      <c r="C315" s="623"/>
      <c r="D315" s="623"/>
      <c r="E315" s="623"/>
      <c r="F315" s="623"/>
      <c r="G315" s="623"/>
      <c r="H315" s="623"/>
      <c r="I315" s="623"/>
      <c r="J315" s="623"/>
      <c r="K315" s="623"/>
      <c r="L315" s="623"/>
      <c r="M315" s="623"/>
      <c r="N315" s="623"/>
      <c r="O315" s="623"/>
      <c r="P315" s="623"/>
      <c r="Q315" s="623"/>
      <c r="R315" s="623"/>
      <c r="S315" s="623"/>
      <c r="T315" s="623"/>
      <c r="U315" s="623"/>
      <c r="V315" s="623"/>
      <c r="W315" s="623"/>
      <c r="X315" s="623"/>
      <c r="Y315" s="623"/>
      <c r="Z315" s="623"/>
      <c r="AA315" s="609"/>
      <c r="AB315" s="609"/>
      <c r="AC315" s="609"/>
    </row>
    <row r="316" spans="1:68" ht="27" customHeight="1" x14ac:dyDescent="0.25">
      <c r="A316" s="54" t="s">
        <v>502</v>
      </c>
      <c r="B316" s="54" t="s">
        <v>503</v>
      </c>
      <c r="C316" s="32">
        <v>4301030878</v>
      </c>
      <c r="D316" s="617">
        <v>4607091387193</v>
      </c>
      <c r="E316" s="618"/>
      <c r="F316" s="612">
        <v>0.7</v>
      </c>
      <c r="G316" s="33">
        <v>6</v>
      </c>
      <c r="H316" s="612">
        <v>4.2</v>
      </c>
      <c r="I316" s="612">
        <v>4.47</v>
      </c>
      <c r="J316" s="33">
        <v>132</v>
      </c>
      <c r="K316" s="33" t="s">
        <v>104</v>
      </c>
      <c r="L316" s="33"/>
      <c r="M316" s="34" t="s">
        <v>68</v>
      </c>
      <c r="N316" s="34"/>
      <c r="O316" s="33">
        <v>35</v>
      </c>
      <c r="P316" s="6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6" s="625"/>
      <c r="R316" s="625"/>
      <c r="S316" s="625"/>
      <c r="T316" s="626"/>
      <c r="U316" s="35"/>
      <c r="V316" s="35"/>
      <c r="W316" s="36" t="s">
        <v>69</v>
      </c>
      <c r="X316" s="613">
        <v>20</v>
      </c>
      <c r="Y316" s="614">
        <f>IFERROR(IF(X316="",0,CEILING((X316/$H316),1)*$H316),"")</f>
        <v>21</v>
      </c>
      <c r="Z316" s="37">
        <f>IFERROR(IF(Y316=0,"",ROUNDUP(Y316/H316,0)*0.00902),"")</f>
        <v>4.5100000000000001E-2</v>
      </c>
      <c r="AA316" s="56"/>
      <c r="AB316" s="57"/>
      <c r="AC316" s="367" t="s">
        <v>504</v>
      </c>
      <c r="AG316" s="64"/>
      <c r="AJ316" s="68"/>
      <c r="AK316" s="68">
        <v>0</v>
      </c>
      <c r="BB316" s="368" t="s">
        <v>1</v>
      </c>
      <c r="BM316" s="64">
        <f>IFERROR(X316*I316/H316,"0")</f>
        <v>21.285714285714281</v>
      </c>
      <c r="BN316" s="64">
        <f>IFERROR(Y316*I316/H316,"0")</f>
        <v>22.349999999999998</v>
      </c>
      <c r="BO316" s="64">
        <f>IFERROR(1/J316*(X316/H316),"0")</f>
        <v>3.6075036075036072E-2</v>
      </c>
      <c r="BP316" s="64">
        <f>IFERROR(1/J316*(Y316/H316),"0")</f>
        <v>3.787878787878788E-2</v>
      </c>
    </row>
    <row r="317" spans="1:68" ht="27" customHeight="1" x14ac:dyDescent="0.25">
      <c r="A317" s="54" t="s">
        <v>505</v>
      </c>
      <c r="B317" s="54" t="s">
        <v>506</v>
      </c>
      <c r="C317" s="32">
        <v>4301031153</v>
      </c>
      <c r="D317" s="617">
        <v>4607091387230</v>
      </c>
      <c r="E317" s="618"/>
      <c r="F317" s="612">
        <v>0.7</v>
      </c>
      <c r="G317" s="33">
        <v>6</v>
      </c>
      <c r="H317" s="612">
        <v>4.2</v>
      </c>
      <c r="I317" s="612">
        <v>4.47</v>
      </c>
      <c r="J317" s="33">
        <v>132</v>
      </c>
      <c r="K317" s="33" t="s">
        <v>104</v>
      </c>
      <c r="L317" s="33"/>
      <c r="M317" s="34" t="s">
        <v>68</v>
      </c>
      <c r="N317" s="34"/>
      <c r="O317" s="33">
        <v>40</v>
      </c>
      <c r="P317" s="9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7" s="625"/>
      <c r="R317" s="625"/>
      <c r="S317" s="625"/>
      <c r="T317" s="626"/>
      <c r="U317" s="35"/>
      <c r="V317" s="35"/>
      <c r="W317" s="36" t="s">
        <v>69</v>
      </c>
      <c r="X317" s="613">
        <v>20</v>
      </c>
      <c r="Y317" s="614">
        <f>IFERROR(IF(X317="",0,CEILING((X317/$H317),1)*$H317),"")</f>
        <v>21</v>
      </c>
      <c r="Z317" s="37">
        <f>IFERROR(IF(Y317=0,"",ROUNDUP(Y317/H317,0)*0.00902),"")</f>
        <v>4.5100000000000001E-2</v>
      </c>
      <c r="AA317" s="56"/>
      <c r="AB317" s="57"/>
      <c r="AC317" s="369" t="s">
        <v>507</v>
      </c>
      <c r="AG317" s="64"/>
      <c r="AJ317" s="68"/>
      <c r="AK317" s="68">
        <v>0</v>
      </c>
      <c r="BB317" s="370" t="s">
        <v>1</v>
      </c>
      <c r="BM317" s="64">
        <f>IFERROR(X317*I317/H317,"0")</f>
        <v>21.285714285714281</v>
      </c>
      <c r="BN317" s="64">
        <f>IFERROR(Y317*I317/H317,"0")</f>
        <v>22.349999999999998</v>
      </c>
      <c r="BO317" s="64">
        <f>IFERROR(1/J317*(X317/H317),"0")</f>
        <v>3.6075036075036072E-2</v>
      </c>
      <c r="BP317" s="64">
        <f>IFERROR(1/J317*(Y317/H317),"0")</f>
        <v>3.787878787878788E-2</v>
      </c>
    </row>
    <row r="318" spans="1:68" ht="27" customHeight="1" x14ac:dyDescent="0.25">
      <c r="A318" s="54" t="s">
        <v>508</v>
      </c>
      <c r="B318" s="54" t="s">
        <v>509</v>
      </c>
      <c r="C318" s="32">
        <v>4301031154</v>
      </c>
      <c r="D318" s="617">
        <v>4607091387292</v>
      </c>
      <c r="E318" s="618"/>
      <c r="F318" s="612">
        <v>0.73</v>
      </c>
      <c r="G318" s="33">
        <v>6</v>
      </c>
      <c r="H318" s="612">
        <v>4.38</v>
      </c>
      <c r="I318" s="612">
        <v>4.6500000000000004</v>
      </c>
      <c r="J318" s="33">
        <v>132</v>
      </c>
      <c r="K318" s="33" t="s">
        <v>104</v>
      </c>
      <c r="L318" s="33"/>
      <c r="M318" s="34" t="s">
        <v>68</v>
      </c>
      <c r="N318" s="34"/>
      <c r="O318" s="33">
        <v>45</v>
      </c>
      <c r="P318" s="8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8" s="625"/>
      <c r="R318" s="625"/>
      <c r="S318" s="625"/>
      <c r="T318" s="626"/>
      <c r="U318" s="35"/>
      <c r="V318" s="35"/>
      <c r="W318" s="36" t="s">
        <v>69</v>
      </c>
      <c r="X318" s="613">
        <v>0</v>
      </c>
      <c r="Y318" s="614">
        <f>IFERROR(IF(X318="",0,CEILING((X318/$H318),1)*$H318),"")</f>
        <v>0</v>
      </c>
      <c r="Z318" s="37" t="str">
        <f>IFERROR(IF(Y318=0,"",ROUNDUP(Y318/H318,0)*0.00902),"")</f>
        <v/>
      </c>
      <c r="AA318" s="56"/>
      <c r="AB318" s="57"/>
      <c r="AC318" s="371" t="s">
        <v>510</v>
      </c>
      <c r="AG318" s="64"/>
      <c r="AJ318" s="68"/>
      <c r="AK318" s="68">
        <v>0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511</v>
      </c>
      <c r="B319" s="54" t="s">
        <v>512</v>
      </c>
      <c r="C319" s="32">
        <v>4301031152</v>
      </c>
      <c r="D319" s="617">
        <v>4607091387285</v>
      </c>
      <c r="E319" s="618"/>
      <c r="F319" s="612">
        <v>0.35</v>
      </c>
      <c r="G319" s="33">
        <v>6</v>
      </c>
      <c r="H319" s="612">
        <v>2.1</v>
      </c>
      <c r="I319" s="612">
        <v>2.23</v>
      </c>
      <c r="J319" s="33">
        <v>234</v>
      </c>
      <c r="K319" s="33" t="s">
        <v>151</v>
      </c>
      <c r="L319" s="33"/>
      <c r="M319" s="34" t="s">
        <v>68</v>
      </c>
      <c r="N319" s="34"/>
      <c r="O319" s="33">
        <v>40</v>
      </c>
      <c r="P319" s="9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9" s="625"/>
      <c r="R319" s="625"/>
      <c r="S319" s="625"/>
      <c r="T319" s="626"/>
      <c r="U319" s="35"/>
      <c r="V319" s="35"/>
      <c r="W319" s="36" t="s">
        <v>69</v>
      </c>
      <c r="X319" s="613">
        <v>0</v>
      </c>
      <c r="Y319" s="614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373" t="s">
        <v>507</v>
      </c>
      <c r="AG319" s="64"/>
      <c r="AJ319" s="68"/>
      <c r="AK319" s="68">
        <v>0</v>
      </c>
      <c r="BB319" s="374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629"/>
      <c r="B320" s="623"/>
      <c r="C320" s="623"/>
      <c r="D320" s="623"/>
      <c r="E320" s="623"/>
      <c r="F320" s="623"/>
      <c r="G320" s="623"/>
      <c r="H320" s="623"/>
      <c r="I320" s="623"/>
      <c r="J320" s="623"/>
      <c r="K320" s="623"/>
      <c r="L320" s="623"/>
      <c r="M320" s="623"/>
      <c r="N320" s="623"/>
      <c r="O320" s="630"/>
      <c r="P320" s="619" t="s">
        <v>86</v>
      </c>
      <c r="Q320" s="620"/>
      <c r="R320" s="620"/>
      <c r="S320" s="620"/>
      <c r="T320" s="620"/>
      <c r="U320" s="620"/>
      <c r="V320" s="621"/>
      <c r="W320" s="38" t="s">
        <v>87</v>
      </c>
      <c r="X320" s="615">
        <f>IFERROR(X316/H316,"0")+IFERROR(X317/H317,"0")+IFERROR(X318/H318,"0")+IFERROR(X319/H319,"0")</f>
        <v>9.5238095238095237</v>
      </c>
      <c r="Y320" s="615">
        <f>IFERROR(Y316/H316,"0")+IFERROR(Y317/H317,"0")+IFERROR(Y318/H318,"0")+IFERROR(Y319/H319,"0")</f>
        <v>10</v>
      </c>
      <c r="Z320" s="615">
        <f>IFERROR(IF(Z316="",0,Z316),"0")+IFERROR(IF(Z317="",0,Z317),"0")+IFERROR(IF(Z318="",0,Z318),"0")+IFERROR(IF(Z319="",0,Z319),"0")</f>
        <v>9.0200000000000002E-2</v>
      </c>
      <c r="AA320" s="616"/>
      <c r="AB320" s="616"/>
      <c r="AC320" s="616"/>
    </row>
    <row r="321" spans="1:68" x14ac:dyDescent="0.2">
      <c r="A321" s="623"/>
      <c r="B321" s="623"/>
      <c r="C321" s="623"/>
      <c r="D321" s="623"/>
      <c r="E321" s="623"/>
      <c r="F321" s="623"/>
      <c r="G321" s="623"/>
      <c r="H321" s="623"/>
      <c r="I321" s="623"/>
      <c r="J321" s="623"/>
      <c r="K321" s="623"/>
      <c r="L321" s="623"/>
      <c r="M321" s="623"/>
      <c r="N321" s="623"/>
      <c r="O321" s="630"/>
      <c r="P321" s="619" t="s">
        <v>86</v>
      </c>
      <c r="Q321" s="620"/>
      <c r="R321" s="620"/>
      <c r="S321" s="620"/>
      <c r="T321" s="620"/>
      <c r="U321" s="620"/>
      <c r="V321" s="621"/>
      <c r="W321" s="38" t="s">
        <v>69</v>
      </c>
      <c r="X321" s="615">
        <f>IFERROR(SUM(X316:X319),"0")</f>
        <v>40</v>
      </c>
      <c r="Y321" s="615">
        <f>IFERROR(SUM(Y316:Y319),"0")</f>
        <v>42</v>
      </c>
      <c r="Z321" s="38"/>
      <c r="AA321" s="616"/>
      <c r="AB321" s="616"/>
      <c r="AC321" s="616"/>
    </row>
    <row r="322" spans="1:68" ht="14.25" customHeight="1" x14ac:dyDescent="0.25">
      <c r="A322" s="622" t="s">
        <v>64</v>
      </c>
      <c r="B322" s="623"/>
      <c r="C322" s="623"/>
      <c r="D322" s="623"/>
      <c r="E322" s="623"/>
      <c r="F322" s="623"/>
      <c r="G322" s="623"/>
      <c r="H322" s="623"/>
      <c r="I322" s="623"/>
      <c r="J322" s="623"/>
      <c r="K322" s="623"/>
      <c r="L322" s="623"/>
      <c r="M322" s="623"/>
      <c r="N322" s="623"/>
      <c r="O322" s="623"/>
      <c r="P322" s="623"/>
      <c r="Q322" s="623"/>
      <c r="R322" s="623"/>
      <c r="S322" s="623"/>
      <c r="T322" s="623"/>
      <c r="U322" s="623"/>
      <c r="V322" s="623"/>
      <c r="W322" s="623"/>
      <c r="X322" s="623"/>
      <c r="Y322" s="623"/>
      <c r="Z322" s="623"/>
      <c r="AA322" s="609"/>
      <c r="AB322" s="609"/>
      <c r="AC322" s="609"/>
    </row>
    <row r="323" spans="1:68" ht="27" customHeight="1" x14ac:dyDescent="0.25">
      <c r="A323" s="54" t="s">
        <v>513</v>
      </c>
      <c r="B323" s="54" t="s">
        <v>514</v>
      </c>
      <c r="C323" s="32">
        <v>4301051100</v>
      </c>
      <c r="D323" s="617">
        <v>4607091387766</v>
      </c>
      <c r="E323" s="618"/>
      <c r="F323" s="612">
        <v>1.3</v>
      </c>
      <c r="G323" s="33">
        <v>6</v>
      </c>
      <c r="H323" s="612">
        <v>7.8</v>
      </c>
      <c r="I323" s="612">
        <v>8.3130000000000006</v>
      </c>
      <c r="J323" s="33">
        <v>64</v>
      </c>
      <c r="K323" s="33" t="s">
        <v>99</v>
      </c>
      <c r="L323" s="33"/>
      <c r="M323" s="34" t="s">
        <v>106</v>
      </c>
      <c r="N323" s="34"/>
      <c r="O323" s="33">
        <v>40</v>
      </c>
      <c r="P323" s="8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3" s="625"/>
      <c r="R323" s="625"/>
      <c r="S323" s="625"/>
      <c r="T323" s="626"/>
      <c r="U323" s="35"/>
      <c r="V323" s="35"/>
      <c r="W323" s="36" t="s">
        <v>69</v>
      </c>
      <c r="X323" s="613">
        <v>300</v>
      </c>
      <c r="Y323" s="614">
        <f>IFERROR(IF(X323="",0,CEILING((X323/$H323),1)*$H323),"")</f>
        <v>304.2</v>
      </c>
      <c r="Z323" s="37">
        <f>IFERROR(IF(Y323=0,"",ROUNDUP(Y323/H323,0)*0.01898),"")</f>
        <v>0.74021999999999999</v>
      </c>
      <c r="AA323" s="56"/>
      <c r="AB323" s="57"/>
      <c r="AC323" s="375" t="s">
        <v>515</v>
      </c>
      <c r="AG323" s="64"/>
      <c r="AJ323" s="68"/>
      <c r="AK323" s="68">
        <v>0</v>
      </c>
      <c r="BB323" s="376" t="s">
        <v>1</v>
      </c>
      <c r="BM323" s="64">
        <f>IFERROR(X323*I323/H323,"0")</f>
        <v>319.73076923076923</v>
      </c>
      <c r="BN323" s="64">
        <f>IFERROR(Y323*I323/H323,"0")</f>
        <v>324.20700000000005</v>
      </c>
      <c r="BO323" s="64">
        <f>IFERROR(1/J323*(X323/H323),"0")</f>
        <v>0.60096153846153844</v>
      </c>
      <c r="BP323" s="64">
        <f>IFERROR(1/J323*(Y323/H323),"0")</f>
        <v>0.609375</v>
      </c>
    </row>
    <row r="324" spans="1:68" ht="27" customHeight="1" x14ac:dyDescent="0.25">
      <c r="A324" s="54" t="s">
        <v>516</v>
      </c>
      <c r="B324" s="54" t="s">
        <v>517</v>
      </c>
      <c r="C324" s="32">
        <v>4301051818</v>
      </c>
      <c r="D324" s="617">
        <v>4607091387957</v>
      </c>
      <c r="E324" s="618"/>
      <c r="F324" s="612">
        <v>1.3</v>
      </c>
      <c r="G324" s="33">
        <v>6</v>
      </c>
      <c r="H324" s="612">
        <v>7.8</v>
      </c>
      <c r="I324" s="612">
        <v>8.3190000000000008</v>
      </c>
      <c r="J324" s="33">
        <v>64</v>
      </c>
      <c r="K324" s="33" t="s">
        <v>99</v>
      </c>
      <c r="L324" s="33"/>
      <c r="M324" s="34" t="s">
        <v>106</v>
      </c>
      <c r="N324" s="34"/>
      <c r="O324" s="33">
        <v>40</v>
      </c>
      <c r="P324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4" s="625"/>
      <c r="R324" s="625"/>
      <c r="S324" s="625"/>
      <c r="T324" s="626"/>
      <c r="U324" s="35"/>
      <c r="V324" s="35"/>
      <c r="W324" s="36" t="s">
        <v>69</v>
      </c>
      <c r="X324" s="613">
        <v>0</v>
      </c>
      <c r="Y324" s="614">
        <f>IFERROR(IF(X324="",0,CEILING((X324/$H324),1)*$H324),"")</f>
        <v>0</v>
      </c>
      <c r="Z324" s="37" t="str">
        <f>IFERROR(IF(Y324=0,"",ROUNDUP(Y324/H324,0)*0.01898),"")</f>
        <v/>
      </c>
      <c r="AA324" s="56"/>
      <c r="AB324" s="57"/>
      <c r="AC324" s="377" t="s">
        <v>518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2">
        <v>4301051819</v>
      </c>
      <c r="D325" s="617">
        <v>4607091387964</v>
      </c>
      <c r="E325" s="618"/>
      <c r="F325" s="612">
        <v>1.35</v>
      </c>
      <c r="G325" s="33">
        <v>6</v>
      </c>
      <c r="H325" s="612">
        <v>8.1</v>
      </c>
      <c r="I325" s="612">
        <v>8.6010000000000009</v>
      </c>
      <c r="J325" s="33">
        <v>64</v>
      </c>
      <c r="K325" s="33" t="s">
        <v>99</v>
      </c>
      <c r="L325" s="33"/>
      <c r="M325" s="34" t="s">
        <v>106</v>
      </c>
      <c r="N325" s="34"/>
      <c r="O325" s="33">
        <v>40</v>
      </c>
      <c r="P325" s="8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5" s="625"/>
      <c r="R325" s="625"/>
      <c r="S325" s="625"/>
      <c r="T325" s="626"/>
      <c r="U325" s="35"/>
      <c r="V325" s="35"/>
      <c r="W325" s="36" t="s">
        <v>69</v>
      </c>
      <c r="X325" s="613">
        <v>0</v>
      </c>
      <c r="Y325" s="614">
        <f>IFERROR(IF(X325="",0,CEILING((X325/$H325),1)*$H325),"")</f>
        <v>0</v>
      </c>
      <c r="Z325" s="37" t="str">
        <f>IFERROR(IF(Y325=0,"",ROUNDUP(Y325/H325,0)*0.01898),"")</f>
        <v/>
      </c>
      <c r="AA325" s="56"/>
      <c r="AB325" s="57"/>
      <c r="AC325" s="379" t="s">
        <v>521</v>
      </c>
      <c r="AG325" s="64"/>
      <c r="AJ325" s="68"/>
      <c r="AK325" s="68">
        <v>0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522</v>
      </c>
      <c r="B326" s="54" t="s">
        <v>523</v>
      </c>
      <c r="C326" s="32">
        <v>4301051734</v>
      </c>
      <c r="D326" s="617">
        <v>4680115884588</v>
      </c>
      <c r="E326" s="618"/>
      <c r="F326" s="612">
        <v>0.5</v>
      </c>
      <c r="G326" s="33">
        <v>6</v>
      </c>
      <c r="H326" s="612">
        <v>3</v>
      </c>
      <c r="I326" s="612">
        <v>3.246</v>
      </c>
      <c r="J326" s="33">
        <v>182</v>
      </c>
      <c r="K326" s="33" t="s">
        <v>67</v>
      </c>
      <c r="L326" s="33"/>
      <c r="M326" s="34" t="s">
        <v>106</v>
      </c>
      <c r="N326" s="34"/>
      <c r="O326" s="33">
        <v>40</v>
      </c>
      <c r="P326" s="6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6" s="625"/>
      <c r="R326" s="625"/>
      <c r="S326" s="625"/>
      <c r="T326" s="626"/>
      <c r="U326" s="35"/>
      <c r="V326" s="35"/>
      <c r="W326" s="36" t="s">
        <v>69</v>
      </c>
      <c r="X326" s="613">
        <v>0</v>
      </c>
      <c r="Y326" s="614">
        <f>IFERROR(IF(X326="",0,CEILING((X326/$H326),1)*$H326),"")</f>
        <v>0</v>
      </c>
      <c r="Z326" s="37" t="str">
        <f>IFERROR(IF(Y326=0,"",ROUNDUP(Y326/H326,0)*0.00651),"")</f>
        <v/>
      </c>
      <c r="AA326" s="56"/>
      <c r="AB326" s="57"/>
      <c r="AC326" s="381" t="s">
        <v>524</v>
      </c>
      <c r="AG326" s="64"/>
      <c r="AJ326" s="68"/>
      <c r="AK326" s="68">
        <v>0</v>
      </c>
      <c r="BB326" s="38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525</v>
      </c>
      <c r="B327" s="54" t="s">
        <v>526</v>
      </c>
      <c r="C327" s="32">
        <v>4301051578</v>
      </c>
      <c r="D327" s="617">
        <v>4607091387513</v>
      </c>
      <c r="E327" s="618"/>
      <c r="F327" s="612">
        <v>0.45</v>
      </c>
      <c r="G327" s="33">
        <v>6</v>
      </c>
      <c r="H327" s="612">
        <v>2.7</v>
      </c>
      <c r="I327" s="612">
        <v>2.9580000000000002</v>
      </c>
      <c r="J327" s="33">
        <v>182</v>
      </c>
      <c r="K327" s="33" t="s">
        <v>67</v>
      </c>
      <c r="L327" s="33"/>
      <c r="M327" s="34" t="s">
        <v>132</v>
      </c>
      <c r="N327" s="34"/>
      <c r="O327" s="33">
        <v>40</v>
      </c>
      <c r="P327" s="8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7" s="625"/>
      <c r="R327" s="625"/>
      <c r="S327" s="625"/>
      <c r="T327" s="626"/>
      <c r="U327" s="35"/>
      <c r="V327" s="35"/>
      <c r="W327" s="36" t="s">
        <v>69</v>
      </c>
      <c r="X327" s="613">
        <v>0</v>
      </c>
      <c r="Y327" s="614">
        <f>IFERROR(IF(X327="",0,CEILING((X327/$H327),1)*$H327),"")</f>
        <v>0</v>
      </c>
      <c r="Z327" s="37" t="str">
        <f>IFERROR(IF(Y327=0,"",ROUNDUP(Y327/H327,0)*0.00651),"")</f>
        <v/>
      </c>
      <c r="AA327" s="56"/>
      <c r="AB327" s="57"/>
      <c r="AC327" s="383" t="s">
        <v>527</v>
      </c>
      <c r="AG327" s="64"/>
      <c r="AJ327" s="68"/>
      <c r="AK327" s="68">
        <v>0</v>
      </c>
      <c r="BB327" s="38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629"/>
      <c r="B328" s="623"/>
      <c r="C328" s="623"/>
      <c r="D328" s="623"/>
      <c r="E328" s="623"/>
      <c r="F328" s="623"/>
      <c r="G328" s="623"/>
      <c r="H328" s="623"/>
      <c r="I328" s="623"/>
      <c r="J328" s="623"/>
      <c r="K328" s="623"/>
      <c r="L328" s="623"/>
      <c r="M328" s="623"/>
      <c r="N328" s="623"/>
      <c r="O328" s="630"/>
      <c r="P328" s="619" t="s">
        <v>86</v>
      </c>
      <c r="Q328" s="620"/>
      <c r="R328" s="620"/>
      <c r="S328" s="620"/>
      <c r="T328" s="620"/>
      <c r="U328" s="620"/>
      <c r="V328" s="621"/>
      <c r="W328" s="38" t="s">
        <v>87</v>
      </c>
      <c r="X328" s="615">
        <f>IFERROR(X323/H323,"0")+IFERROR(X324/H324,"0")+IFERROR(X325/H325,"0")+IFERROR(X326/H326,"0")+IFERROR(X327/H327,"0")</f>
        <v>38.46153846153846</v>
      </c>
      <c r="Y328" s="615">
        <f>IFERROR(Y323/H323,"0")+IFERROR(Y324/H324,"0")+IFERROR(Y325/H325,"0")+IFERROR(Y326/H326,"0")+IFERROR(Y327/H327,"0")</f>
        <v>39</v>
      </c>
      <c r="Z328" s="615">
        <f>IFERROR(IF(Z323="",0,Z323),"0")+IFERROR(IF(Z324="",0,Z324),"0")+IFERROR(IF(Z325="",0,Z325),"0")+IFERROR(IF(Z326="",0,Z326),"0")+IFERROR(IF(Z327="",0,Z327),"0")</f>
        <v>0.74021999999999999</v>
      </c>
      <c r="AA328" s="616"/>
      <c r="AB328" s="616"/>
      <c r="AC328" s="616"/>
    </row>
    <row r="329" spans="1:68" x14ac:dyDescent="0.2">
      <c r="A329" s="623"/>
      <c r="B329" s="623"/>
      <c r="C329" s="623"/>
      <c r="D329" s="623"/>
      <c r="E329" s="623"/>
      <c r="F329" s="623"/>
      <c r="G329" s="623"/>
      <c r="H329" s="623"/>
      <c r="I329" s="623"/>
      <c r="J329" s="623"/>
      <c r="K329" s="623"/>
      <c r="L329" s="623"/>
      <c r="M329" s="623"/>
      <c r="N329" s="623"/>
      <c r="O329" s="630"/>
      <c r="P329" s="619" t="s">
        <v>86</v>
      </c>
      <c r="Q329" s="620"/>
      <c r="R329" s="620"/>
      <c r="S329" s="620"/>
      <c r="T329" s="620"/>
      <c r="U329" s="620"/>
      <c r="V329" s="621"/>
      <c r="W329" s="38" t="s">
        <v>69</v>
      </c>
      <c r="X329" s="615">
        <f>IFERROR(SUM(X323:X327),"0")</f>
        <v>300</v>
      </c>
      <c r="Y329" s="615">
        <f>IFERROR(SUM(Y323:Y327),"0")</f>
        <v>304.2</v>
      </c>
      <c r="Z329" s="38"/>
      <c r="AA329" s="616"/>
      <c r="AB329" s="616"/>
      <c r="AC329" s="616"/>
    </row>
    <row r="330" spans="1:68" ht="14.25" customHeight="1" x14ac:dyDescent="0.25">
      <c r="A330" s="622" t="s">
        <v>174</v>
      </c>
      <c r="B330" s="623"/>
      <c r="C330" s="623"/>
      <c r="D330" s="623"/>
      <c r="E330" s="623"/>
      <c r="F330" s="623"/>
      <c r="G330" s="623"/>
      <c r="H330" s="623"/>
      <c r="I330" s="623"/>
      <c r="J330" s="623"/>
      <c r="K330" s="623"/>
      <c r="L330" s="623"/>
      <c r="M330" s="623"/>
      <c r="N330" s="623"/>
      <c r="O330" s="623"/>
      <c r="P330" s="623"/>
      <c r="Q330" s="623"/>
      <c r="R330" s="623"/>
      <c r="S330" s="623"/>
      <c r="T330" s="623"/>
      <c r="U330" s="623"/>
      <c r="V330" s="623"/>
      <c r="W330" s="623"/>
      <c r="X330" s="623"/>
      <c r="Y330" s="623"/>
      <c r="Z330" s="623"/>
      <c r="AA330" s="609"/>
      <c r="AB330" s="609"/>
      <c r="AC330" s="609"/>
    </row>
    <row r="331" spans="1:68" ht="27" customHeight="1" x14ac:dyDescent="0.25">
      <c r="A331" s="54" t="s">
        <v>528</v>
      </c>
      <c r="B331" s="54" t="s">
        <v>529</v>
      </c>
      <c r="C331" s="32">
        <v>4301060387</v>
      </c>
      <c r="D331" s="617">
        <v>4607091380880</v>
      </c>
      <c r="E331" s="618"/>
      <c r="F331" s="612">
        <v>1.4</v>
      </c>
      <c r="G331" s="33">
        <v>6</v>
      </c>
      <c r="H331" s="612">
        <v>8.4</v>
      </c>
      <c r="I331" s="612">
        <v>8.9190000000000005</v>
      </c>
      <c r="J331" s="33">
        <v>64</v>
      </c>
      <c r="K331" s="33" t="s">
        <v>99</v>
      </c>
      <c r="L331" s="33"/>
      <c r="M331" s="34" t="s">
        <v>106</v>
      </c>
      <c r="N331" s="34"/>
      <c r="O331" s="33">
        <v>30</v>
      </c>
      <c r="P331" s="6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1" s="625"/>
      <c r="R331" s="625"/>
      <c r="S331" s="625"/>
      <c r="T331" s="626"/>
      <c r="U331" s="35"/>
      <c r="V331" s="35"/>
      <c r="W331" s="36" t="s">
        <v>69</v>
      </c>
      <c r="X331" s="613">
        <v>0</v>
      </c>
      <c r="Y331" s="614">
        <f>IFERROR(IF(X331="",0,CEILING((X331/$H331),1)*$H331),"")</f>
        <v>0</v>
      </c>
      <c r="Z331" s="37" t="str">
        <f>IFERROR(IF(Y331=0,"",ROUNDUP(Y331/H331,0)*0.01898),"")</f>
        <v/>
      </c>
      <c r="AA331" s="56"/>
      <c r="AB331" s="57"/>
      <c r="AC331" s="385" t="s">
        <v>530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531</v>
      </c>
      <c r="B332" s="54" t="s">
        <v>532</v>
      </c>
      <c r="C332" s="32">
        <v>4301060406</v>
      </c>
      <c r="D332" s="617">
        <v>4607091384482</v>
      </c>
      <c r="E332" s="618"/>
      <c r="F332" s="612">
        <v>1.3</v>
      </c>
      <c r="G332" s="33">
        <v>6</v>
      </c>
      <c r="H332" s="612">
        <v>7.8</v>
      </c>
      <c r="I332" s="612">
        <v>8.3190000000000008</v>
      </c>
      <c r="J332" s="33">
        <v>64</v>
      </c>
      <c r="K332" s="33" t="s">
        <v>99</v>
      </c>
      <c r="L332" s="33"/>
      <c r="M332" s="34" t="s">
        <v>106</v>
      </c>
      <c r="N332" s="34"/>
      <c r="O332" s="33">
        <v>30</v>
      </c>
      <c r="P332" s="83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2" s="625"/>
      <c r="R332" s="625"/>
      <c r="S332" s="625"/>
      <c r="T332" s="626"/>
      <c r="U332" s="35"/>
      <c r="V332" s="35"/>
      <c r="W332" s="36" t="s">
        <v>69</v>
      </c>
      <c r="X332" s="613">
        <v>0</v>
      </c>
      <c r="Y332" s="614">
        <f>IFERROR(IF(X332="",0,CEILING((X332/$H332),1)*$H332),"")</f>
        <v>0</v>
      </c>
      <c r="Z332" s="37" t="str">
        <f>IFERROR(IF(Y332=0,"",ROUNDUP(Y332/H332,0)*0.01898),"")</f>
        <v/>
      </c>
      <c r="AA332" s="56"/>
      <c r="AB332" s="57"/>
      <c r="AC332" s="387" t="s">
        <v>533</v>
      </c>
      <c r="AG332" s="64"/>
      <c r="AJ332" s="68"/>
      <c r="AK332" s="68">
        <v>0</v>
      </c>
      <c r="BB332" s="38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16.5" customHeight="1" x14ac:dyDescent="0.25">
      <c r="A333" s="54" t="s">
        <v>534</v>
      </c>
      <c r="B333" s="54" t="s">
        <v>535</v>
      </c>
      <c r="C333" s="32">
        <v>4301060484</v>
      </c>
      <c r="D333" s="617">
        <v>4607091380897</v>
      </c>
      <c r="E333" s="618"/>
      <c r="F333" s="612">
        <v>1.4</v>
      </c>
      <c r="G333" s="33">
        <v>6</v>
      </c>
      <c r="H333" s="612">
        <v>8.4</v>
      </c>
      <c r="I333" s="612">
        <v>8.9190000000000005</v>
      </c>
      <c r="J333" s="33">
        <v>64</v>
      </c>
      <c r="K333" s="33" t="s">
        <v>99</v>
      </c>
      <c r="L333" s="33"/>
      <c r="M333" s="34" t="s">
        <v>132</v>
      </c>
      <c r="N333" s="34"/>
      <c r="O333" s="33">
        <v>30</v>
      </c>
      <c r="P333" s="88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3" s="625"/>
      <c r="R333" s="625"/>
      <c r="S333" s="625"/>
      <c r="T333" s="626"/>
      <c r="U333" s="35"/>
      <c r="V333" s="35"/>
      <c r="W333" s="36" t="s">
        <v>69</v>
      </c>
      <c r="X333" s="613">
        <v>0</v>
      </c>
      <c r="Y333" s="614">
        <f>IFERROR(IF(X333="",0,CEILING((X333/$H333),1)*$H333),"")</f>
        <v>0</v>
      </c>
      <c r="Z333" s="37" t="str">
        <f>IFERROR(IF(Y333=0,"",ROUNDUP(Y333/H333,0)*0.01898),"")</f>
        <v/>
      </c>
      <c r="AA333" s="56"/>
      <c r="AB333" s="57"/>
      <c r="AC333" s="389" t="s">
        <v>536</v>
      </c>
      <c r="AG333" s="64"/>
      <c r="AJ333" s="68"/>
      <c r="AK333" s="68">
        <v>0</v>
      </c>
      <c r="BB333" s="39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629"/>
      <c r="B334" s="623"/>
      <c r="C334" s="623"/>
      <c r="D334" s="623"/>
      <c r="E334" s="623"/>
      <c r="F334" s="623"/>
      <c r="G334" s="623"/>
      <c r="H334" s="623"/>
      <c r="I334" s="623"/>
      <c r="J334" s="623"/>
      <c r="K334" s="623"/>
      <c r="L334" s="623"/>
      <c r="M334" s="623"/>
      <c r="N334" s="623"/>
      <c r="O334" s="630"/>
      <c r="P334" s="619" t="s">
        <v>86</v>
      </c>
      <c r="Q334" s="620"/>
      <c r="R334" s="620"/>
      <c r="S334" s="620"/>
      <c r="T334" s="620"/>
      <c r="U334" s="620"/>
      <c r="V334" s="621"/>
      <c r="W334" s="38" t="s">
        <v>87</v>
      </c>
      <c r="X334" s="615">
        <f>IFERROR(X331/H331,"0")+IFERROR(X332/H332,"0")+IFERROR(X333/H333,"0")</f>
        <v>0</v>
      </c>
      <c r="Y334" s="615">
        <f>IFERROR(Y331/H331,"0")+IFERROR(Y332/H332,"0")+IFERROR(Y333/H333,"0")</f>
        <v>0</v>
      </c>
      <c r="Z334" s="615">
        <f>IFERROR(IF(Z331="",0,Z331),"0")+IFERROR(IF(Z332="",0,Z332),"0")+IFERROR(IF(Z333="",0,Z333),"0")</f>
        <v>0</v>
      </c>
      <c r="AA334" s="616"/>
      <c r="AB334" s="616"/>
      <c r="AC334" s="616"/>
    </row>
    <row r="335" spans="1:68" x14ac:dyDescent="0.2">
      <c r="A335" s="623"/>
      <c r="B335" s="623"/>
      <c r="C335" s="623"/>
      <c r="D335" s="623"/>
      <c r="E335" s="623"/>
      <c r="F335" s="623"/>
      <c r="G335" s="623"/>
      <c r="H335" s="623"/>
      <c r="I335" s="623"/>
      <c r="J335" s="623"/>
      <c r="K335" s="623"/>
      <c r="L335" s="623"/>
      <c r="M335" s="623"/>
      <c r="N335" s="623"/>
      <c r="O335" s="630"/>
      <c r="P335" s="619" t="s">
        <v>86</v>
      </c>
      <c r="Q335" s="620"/>
      <c r="R335" s="620"/>
      <c r="S335" s="620"/>
      <c r="T335" s="620"/>
      <c r="U335" s="620"/>
      <c r="V335" s="621"/>
      <c r="W335" s="38" t="s">
        <v>69</v>
      </c>
      <c r="X335" s="615">
        <f>IFERROR(SUM(X331:X333),"0")</f>
        <v>0</v>
      </c>
      <c r="Y335" s="615">
        <f>IFERROR(SUM(Y331:Y333),"0")</f>
        <v>0</v>
      </c>
      <c r="Z335" s="38"/>
      <c r="AA335" s="616"/>
      <c r="AB335" s="616"/>
      <c r="AC335" s="616"/>
    </row>
    <row r="336" spans="1:68" ht="14.25" customHeight="1" x14ac:dyDescent="0.25">
      <c r="A336" s="622" t="s">
        <v>88</v>
      </c>
      <c r="B336" s="623"/>
      <c r="C336" s="623"/>
      <c r="D336" s="623"/>
      <c r="E336" s="623"/>
      <c r="F336" s="623"/>
      <c r="G336" s="623"/>
      <c r="H336" s="623"/>
      <c r="I336" s="623"/>
      <c r="J336" s="623"/>
      <c r="K336" s="623"/>
      <c r="L336" s="623"/>
      <c r="M336" s="623"/>
      <c r="N336" s="623"/>
      <c r="O336" s="623"/>
      <c r="P336" s="623"/>
      <c r="Q336" s="623"/>
      <c r="R336" s="623"/>
      <c r="S336" s="623"/>
      <c r="T336" s="623"/>
      <c r="U336" s="623"/>
      <c r="V336" s="623"/>
      <c r="W336" s="623"/>
      <c r="X336" s="623"/>
      <c r="Y336" s="623"/>
      <c r="Z336" s="623"/>
      <c r="AA336" s="609"/>
      <c r="AB336" s="609"/>
      <c r="AC336" s="609"/>
    </row>
    <row r="337" spans="1:68" ht="27" customHeight="1" x14ac:dyDescent="0.25">
      <c r="A337" s="54" t="s">
        <v>537</v>
      </c>
      <c r="B337" s="54" t="s">
        <v>538</v>
      </c>
      <c r="C337" s="32">
        <v>4301032055</v>
      </c>
      <c r="D337" s="617">
        <v>4680115886476</v>
      </c>
      <c r="E337" s="618"/>
      <c r="F337" s="612">
        <v>0.38</v>
      </c>
      <c r="G337" s="33">
        <v>8</v>
      </c>
      <c r="H337" s="612">
        <v>3.04</v>
      </c>
      <c r="I337" s="612">
        <v>3.32</v>
      </c>
      <c r="J337" s="33">
        <v>156</v>
      </c>
      <c r="K337" s="33" t="s">
        <v>104</v>
      </c>
      <c r="L337" s="33"/>
      <c r="M337" s="34" t="s">
        <v>91</v>
      </c>
      <c r="N337" s="34"/>
      <c r="O337" s="33">
        <v>180</v>
      </c>
      <c r="P337" s="710" t="s">
        <v>539</v>
      </c>
      <c r="Q337" s="625"/>
      <c r="R337" s="625"/>
      <c r="S337" s="625"/>
      <c r="T337" s="626"/>
      <c r="U337" s="35"/>
      <c r="V337" s="35"/>
      <c r="W337" s="36" t="s">
        <v>69</v>
      </c>
      <c r="X337" s="613">
        <v>0</v>
      </c>
      <c r="Y337" s="614">
        <f>IFERROR(IF(X337="",0,CEILING((X337/$H337),1)*$H337),"")</f>
        <v>0</v>
      </c>
      <c r="Z337" s="37" t="str">
        <f>IFERROR(IF(Y337=0,"",ROUNDUP(Y337/H337,0)*0.00753),"")</f>
        <v/>
      </c>
      <c r="AA337" s="56"/>
      <c r="AB337" s="57"/>
      <c r="AC337" s="391" t="s">
        <v>540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541</v>
      </c>
      <c r="B338" s="54" t="s">
        <v>542</v>
      </c>
      <c r="C338" s="32">
        <v>4301030232</v>
      </c>
      <c r="D338" s="617">
        <v>4607091388374</v>
      </c>
      <c r="E338" s="618"/>
      <c r="F338" s="612">
        <v>0.38</v>
      </c>
      <c r="G338" s="33">
        <v>8</v>
      </c>
      <c r="H338" s="612">
        <v>3.04</v>
      </c>
      <c r="I338" s="612">
        <v>3.29</v>
      </c>
      <c r="J338" s="33">
        <v>132</v>
      </c>
      <c r="K338" s="33" t="s">
        <v>104</v>
      </c>
      <c r="L338" s="33"/>
      <c r="M338" s="34" t="s">
        <v>91</v>
      </c>
      <c r="N338" s="34"/>
      <c r="O338" s="33">
        <v>180</v>
      </c>
      <c r="P338" s="971" t="s">
        <v>543</v>
      </c>
      <c r="Q338" s="625"/>
      <c r="R338" s="625"/>
      <c r="S338" s="625"/>
      <c r="T338" s="626"/>
      <c r="U338" s="35"/>
      <c r="V338" s="35"/>
      <c r="W338" s="36" t="s">
        <v>69</v>
      </c>
      <c r="X338" s="613">
        <v>0</v>
      </c>
      <c r="Y338" s="614">
        <f>IFERROR(IF(X338="",0,CEILING((X338/$H338),1)*$H338),"")</f>
        <v>0</v>
      </c>
      <c r="Z338" s="37" t="str">
        <f>IFERROR(IF(Y338=0,"",ROUNDUP(Y338/H338,0)*0.00902),"")</f>
        <v/>
      </c>
      <c r="AA338" s="56"/>
      <c r="AB338" s="57"/>
      <c r="AC338" s="393" t="s">
        <v>544</v>
      </c>
      <c r="AG338" s="64"/>
      <c r="AJ338" s="68"/>
      <c r="AK338" s="68">
        <v>0</v>
      </c>
      <c r="BB338" s="39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2">
        <v>4301032015</v>
      </c>
      <c r="D339" s="617">
        <v>4607091383102</v>
      </c>
      <c r="E339" s="618"/>
      <c r="F339" s="612">
        <v>0.17</v>
      </c>
      <c r="G339" s="33">
        <v>15</v>
      </c>
      <c r="H339" s="612">
        <v>2.5499999999999998</v>
      </c>
      <c r="I339" s="612">
        <v>2.9550000000000001</v>
      </c>
      <c r="J339" s="33">
        <v>182</v>
      </c>
      <c r="K339" s="33" t="s">
        <v>67</v>
      </c>
      <c r="L339" s="33"/>
      <c r="M339" s="34" t="s">
        <v>91</v>
      </c>
      <c r="N339" s="34"/>
      <c r="O339" s="33">
        <v>180</v>
      </c>
      <c r="P339" s="7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9" s="625"/>
      <c r="R339" s="625"/>
      <c r="S339" s="625"/>
      <c r="T339" s="626"/>
      <c r="U339" s="35"/>
      <c r="V339" s="35"/>
      <c r="W339" s="36" t="s">
        <v>69</v>
      </c>
      <c r="X339" s="613">
        <v>0</v>
      </c>
      <c r="Y339" s="614">
        <f>IFERROR(IF(X339="",0,CEILING((X339/$H339),1)*$H339),"")</f>
        <v>0</v>
      </c>
      <c r="Z339" s="37" t="str">
        <f>IFERROR(IF(Y339=0,"",ROUNDUP(Y339/H339,0)*0.00651),"")</f>
        <v/>
      </c>
      <c r="AA339" s="56"/>
      <c r="AB339" s="57"/>
      <c r="AC339" s="395" t="s">
        <v>547</v>
      </c>
      <c r="AG339" s="64"/>
      <c r="AJ339" s="68"/>
      <c r="AK339" s="68">
        <v>0</v>
      </c>
      <c r="BB339" s="39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548</v>
      </c>
      <c r="B340" s="54" t="s">
        <v>549</v>
      </c>
      <c r="C340" s="32">
        <v>4301030233</v>
      </c>
      <c r="D340" s="617">
        <v>4607091388404</v>
      </c>
      <c r="E340" s="618"/>
      <c r="F340" s="612">
        <v>0.17</v>
      </c>
      <c r="G340" s="33">
        <v>15</v>
      </c>
      <c r="H340" s="612">
        <v>2.5499999999999998</v>
      </c>
      <c r="I340" s="612">
        <v>2.88</v>
      </c>
      <c r="J340" s="33">
        <v>182</v>
      </c>
      <c r="K340" s="33" t="s">
        <v>67</v>
      </c>
      <c r="L340" s="33"/>
      <c r="M340" s="34" t="s">
        <v>91</v>
      </c>
      <c r="N340" s="34"/>
      <c r="O340" s="33">
        <v>180</v>
      </c>
      <c r="P340" s="7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0" s="625"/>
      <c r="R340" s="625"/>
      <c r="S340" s="625"/>
      <c r="T340" s="626"/>
      <c r="U340" s="35"/>
      <c r="V340" s="35"/>
      <c r="W340" s="36" t="s">
        <v>69</v>
      </c>
      <c r="X340" s="613">
        <v>0</v>
      </c>
      <c r="Y340" s="614">
        <f>IFERROR(IF(X340="",0,CEILING((X340/$H340),1)*$H340),"")</f>
        <v>0</v>
      </c>
      <c r="Z340" s="37" t="str">
        <f>IFERROR(IF(Y340=0,"",ROUNDUP(Y340/H340,0)*0.00651),"")</f>
        <v/>
      </c>
      <c r="AA340" s="56"/>
      <c r="AB340" s="57"/>
      <c r="AC340" s="397" t="s">
        <v>544</v>
      </c>
      <c r="AG340" s="64"/>
      <c r="AJ340" s="68"/>
      <c r="AK340" s="68">
        <v>0</v>
      </c>
      <c r="BB340" s="39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629"/>
      <c r="B341" s="623"/>
      <c r="C341" s="623"/>
      <c r="D341" s="623"/>
      <c r="E341" s="623"/>
      <c r="F341" s="623"/>
      <c r="G341" s="623"/>
      <c r="H341" s="623"/>
      <c r="I341" s="623"/>
      <c r="J341" s="623"/>
      <c r="K341" s="623"/>
      <c r="L341" s="623"/>
      <c r="M341" s="623"/>
      <c r="N341" s="623"/>
      <c r="O341" s="630"/>
      <c r="P341" s="619" t="s">
        <v>86</v>
      </c>
      <c r="Q341" s="620"/>
      <c r="R341" s="620"/>
      <c r="S341" s="620"/>
      <c r="T341" s="620"/>
      <c r="U341" s="620"/>
      <c r="V341" s="621"/>
      <c r="W341" s="38" t="s">
        <v>87</v>
      </c>
      <c r="X341" s="615">
        <f>IFERROR(X337/H337,"0")+IFERROR(X338/H338,"0")+IFERROR(X339/H339,"0")+IFERROR(X340/H340,"0")</f>
        <v>0</v>
      </c>
      <c r="Y341" s="615">
        <f>IFERROR(Y337/H337,"0")+IFERROR(Y338/H338,"0")+IFERROR(Y339/H339,"0")+IFERROR(Y340/H340,"0")</f>
        <v>0</v>
      </c>
      <c r="Z341" s="615">
        <f>IFERROR(IF(Z337="",0,Z337),"0")+IFERROR(IF(Z338="",0,Z338),"0")+IFERROR(IF(Z339="",0,Z339),"0")+IFERROR(IF(Z340="",0,Z340),"0")</f>
        <v>0</v>
      </c>
      <c r="AA341" s="616"/>
      <c r="AB341" s="616"/>
      <c r="AC341" s="616"/>
    </row>
    <row r="342" spans="1:68" x14ac:dyDescent="0.2">
      <c r="A342" s="623"/>
      <c r="B342" s="623"/>
      <c r="C342" s="623"/>
      <c r="D342" s="623"/>
      <c r="E342" s="623"/>
      <c r="F342" s="623"/>
      <c r="G342" s="623"/>
      <c r="H342" s="623"/>
      <c r="I342" s="623"/>
      <c r="J342" s="623"/>
      <c r="K342" s="623"/>
      <c r="L342" s="623"/>
      <c r="M342" s="623"/>
      <c r="N342" s="623"/>
      <c r="O342" s="630"/>
      <c r="P342" s="619" t="s">
        <v>86</v>
      </c>
      <c r="Q342" s="620"/>
      <c r="R342" s="620"/>
      <c r="S342" s="620"/>
      <c r="T342" s="620"/>
      <c r="U342" s="620"/>
      <c r="V342" s="621"/>
      <c r="W342" s="38" t="s">
        <v>69</v>
      </c>
      <c r="X342" s="615">
        <f>IFERROR(SUM(X337:X340),"0")</f>
        <v>0</v>
      </c>
      <c r="Y342" s="615">
        <f>IFERROR(SUM(Y337:Y340),"0")</f>
        <v>0</v>
      </c>
      <c r="Z342" s="38"/>
      <c r="AA342" s="616"/>
      <c r="AB342" s="616"/>
      <c r="AC342" s="616"/>
    </row>
    <row r="343" spans="1:68" ht="14.25" customHeight="1" x14ac:dyDescent="0.25">
      <c r="A343" s="622" t="s">
        <v>550</v>
      </c>
      <c r="B343" s="623"/>
      <c r="C343" s="623"/>
      <c r="D343" s="623"/>
      <c r="E343" s="623"/>
      <c r="F343" s="623"/>
      <c r="G343" s="623"/>
      <c r="H343" s="623"/>
      <c r="I343" s="623"/>
      <c r="J343" s="623"/>
      <c r="K343" s="623"/>
      <c r="L343" s="623"/>
      <c r="M343" s="623"/>
      <c r="N343" s="623"/>
      <c r="O343" s="623"/>
      <c r="P343" s="623"/>
      <c r="Q343" s="623"/>
      <c r="R343" s="623"/>
      <c r="S343" s="623"/>
      <c r="T343" s="623"/>
      <c r="U343" s="623"/>
      <c r="V343" s="623"/>
      <c r="W343" s="623"/>
      <c r="X343" s="623"/>
      <c r="Y343" s="623"/>
      <c r="Z343" s="623"/>
      <c r="AA343" s="609"/>
      <c r="AB343" s="609"/>
      <c r="AC343" s="609"/>
    </row>
    <row r="344" spans="1:68" ht="16.5" customHeight="1" x14ac:dyDescent="0.25">
      <c r="A344" s="54" t="s">
        <v>551</v>
      </c>
      <c r="B344" s="54" t="s">
        <v>552</v>
      </c>
      <c r="C344" s="32">
        <v>4301180007</v>
      </c>
      <c r="D344" s="617">
        <v>4680115881808</v>
      </c>
      <c r="E344" s="618"/>
      <c r="F344" s="612">
        <v>0.1</v>
      </c>
      <c r="G344" s="33">
        <v>20</v>
      </c>
      <c r="H344" s="612">
        <v>2</v>
      </c>
      <c r="I344" s="612">
        <v>2.2400000000000002</v>
      </c>
      <c r="J344" s="33">
        <v>238</v>
      </c>
      <c r="K344" s="33" t="s">
        <v>67</v>
      </c>
      <c r="L344" s="33"/>
      <c r="M344" s="34" t="s">
        <v>553</v>
      </c>
      <c r="N344" s="34"/>
      <c r="O344" s="33">
        <v>730</v>
      </c>
      <c r="P344" s="9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4" s="625"/>
      <c r="R344" s="625"/>
      <c r="S344" s="625"/>
      <c r="T344" s="626"/>
      <c r="U344" s="35"/>
      <c r="V344" s="35"/>
      <c r="W344" s="36" t="s">
        <v>69</v>
      </c>
      <c r="X344" s="613">
        <v>0</v>
      </c>
      <c r="Y344" s="614">
        <f>IFERROR(IF(X344="",0,CEILING((X344/$H344),1)*$H344),"")</f>
        <v>0</v>
      </c>
      <c r="Z344" s="37" t="str">
        <f>IFERROR(IF(Y344=0,"",ROUNDUP(Y344/H344,0)*0.00474),"")</f>
        <v/>
      </c>
      <c r="AA344" s="56"/>
      <c r="AB344" s="57"/>
      <c r="AC344" s="399" t="s">
        <v>554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555</v>
      </c>
      <c r="B345" s="54" t="s">
        <v>556</v>
      </c>
      <c r="C345" s="32">
        <v>4301180006</v>
      </c>
      <c r="D345" s="617">
        <v>4680115881822</v>
      </c>
      <c r="E345" s="618"/>
      <c r="F345" s="612">
        <v>0.1</v>
      </c>
      <c r="G345" s="33">
        <v>20</v>
      </c>
      <c r="H345" s="612">
        <v>2</v>
      </c>
      <c r="I345" s="612">
        <v>2.2400000000000002</v>
      </c>
      <c r="J345" s="33">
        <v>238</v>
      </c>
      <c r="K345" s="33" t="s">
        <v>67</v>
      </c>
      <c r="L345" s="33"/>
      <c r="M345" s="34" t="s">
        <v>553</v>
      </c>
      <c r="N345" s="34"/>
      <c r="O345" s="33">
        <v>730</v>
      </c>
      <c r="P345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5" s="625"/>
      <c r="R345" s="625"/>
      <c r="S345" s="625"/>
      <c r="T345" s="626"/>
      <c r="U345" s="35"/>
      <c r="V345" s="35"/>
      <c r="W345" s="36" t="s">
        <v>69</v>
      </c>
      <c r="X345" s="613">
        <v>0</v>
      </c>
      <c r="Y345" s="614">
        <f>IFERROR(IF(X345="",0,CEILING((X345/$H345),1)*$H345),"")</f>
        <v>0</v>
      </c>
      <c r="Z345" s="37" t="str">
        <f>IFERROR(IF(Y345=0,"",ROUNDUP(Y345/H345,0)*0.00474),"")</f>
        <v/>
      </c>
      <c r="AA345" s="56"/>
      <c r="AB345" s="57"/>
      <c r="AC345" s="401" t="s">
        <v>554</v>
      </c>
      <c r="AG345" s="64"/>
      <c r="AJ345" s="68"/>
      <c r="AK345" s="68">
        <v>0</v>
      </c>
      <c r="BB345" s="40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557</v>
      </c>
      <c r="B346" s="54" t="s">
        <v>558</v>
      </c>
      <c r="C346" s="32">
        <v>4301180001</v>
      </c>
      <c r="D346" s="617">
        <v>4680115880016</v>
      </c>
      <c r="E346" s="618"/>
      <c r="F346" s="612">
        <v>0.1</v>
      </c>
      <c r="G346" s="33">
        <v>20</v>
      </c>
      <c r="H346" s="612">
        <v>2</v>
      </c>
      <c r="I346" s="612">
        <v>2.2400000000000002</v>
      </c>
      <c r="J346" s="33">
        <v>238</v>
      </c>
      <c r="K346" s="33" t="s">
        <v>67</v>
      </c>
      <c r="L346" s="33"/>
      <c r="M346" s="34" t="s">
        <v>553</v>
      </c>
      <c r="N346" s="34"/>
      <c r="O346" s="33">
        <v>730</v>
      </c>
      <c r="P346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6" s="625"/>
      <c r="R346" s="625"/>
      <c r="S346" s="625"/>
      <c r="T346" s="626"/>
      <c r="U346" s="35"/>
      <c r="V346" s="35"/>
      <c r="W346" s="36" t="s">
        <v>69</v>
      </c>
      <c r="X346" s="613">
        <v>0</v>
      </c>
      <c r="Y346" s="614">
        <f>IFERROR(IF(X346="",0,CEILING((X346/$H346),1)*$H346),"")</f>
        <v>0</v>
      </c>
      <c r="Z346" s="37" t="str">
        <f>IFERROR(IF(Y346=0,"",ROUNDUP(Y346/H346,0)*0.00474),"")</f>
        <v/>
      </c>
      <c r="AA346" s="56"/>
      <c r="AB346" s="57"/>
      <c r="AC346" s="403" t="s">
        <v>554</v>
      </c>
      <c r="AG346" s="64"/>
      <c r="AJ346" s="68"/>
      <c r="AK346" s="68">
        <v>0</v>
      </c>
      <c r="BB346" s="404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629"/>
      <c r="B347" s="623"/>
      <c r="C347" s="623"/>
      <c r="D347" s="623"/>
      <c r="E347" s="623"/>
      <c r="F347" s="623"/>
      <c r="G347" s="623"/>
      <c r="H347" s="623"/>
      <c r="I347" s="623"/>
      <c r="J347" s="623"/>
      <c r="K347" s="623"/>
      <c r="L347" s="623"/>
      <c r="M347" s="623"/>
      <c r="N347" s="623"/>
      <c r="O347" s="630"/>
      <c r="P347" s="619" t="s">
        <v>86</v>
      </c>
      <c r="Q347" s="620"/>
      <c r="R347" s="620"/>
      <c r="S347" s="620"/>
      <c r="T347" s="620"/>
      <c r="U347" s="620"/>
      <c r="V347" s="621"/>
      <c r="W347" s="38" t="s">
        <v>87</v>
      </c>
      <c r="X347" s="615">
        <f>IFERROR(X344/H344,"0")+IFERROR(X345/H345,"0")+IFERROR(X346/H346,"0")</f>
        <v>0</v>
      </c>
      <c r="Y347" s="615">
        <f>IFERROR(Y344/H344,"0")+IFERROR(Y345/H345,"0")+IFERROR(Y346/H346,"0")</f>
        <v>0</v>
      </c>
      <c r="Z347" s="615">
        <f>IFERROR(IF(Z344="",0,Z344),"0")+IFERROR(IF(Z345="",0,Z345),"0")+IFERROR(IF(Z346="",0,Z346),"0")</f>
        <v>0</v>
      </c>
      <c r="AA347" s="616"/>
      <c r="AB347" s="616"/>
      <c r="AC347" s="616"/>
    </row>
    <row r="348" spans="1:68" x14ac:dyDescent="0.2">
      <c r="A348" s="623"/>
      <c r="B348" s="623"/>
      <c r="C348" s="623"/>
      <c r="D348" s="623"/>
      <c r="E348" s="623"/>
      <c r="F348" s="623"/>
      <c r="G348" s="623"/>
      <c r="H348" s="623"/>
      <c r="I348" s="623"/>
      <c r="J348" s="623"/>
      <c r="K348" s="623"/>
      <c r="L348" s="623"/>
      <c r="M348" s="623"/>
      <c r="N348" s="623"/>
      <c r="O348" s="630"/>
      <c r="P348" s="619" t="s">
        <v>86</v>
      </c>
      <c r="Q348" s="620"/>
      <c r="R348" s="620"/>
      <c r="S348" s="620"/>
      <c r="T348" s="620"/>
      <c r="U348" s="620"/>
      <c r="V348" s="621"/>
      <c r="W348" s="38" t="s">
        <v>69</v>
      </c>
      <c r="X348" s="615">
        <f>IFERROR(SUM(X344:X346),"0")</f>
        <v>0</v>
      </c>
      <c r="Y348" s="615">
        <f>IFERROR(SUM(Y344:Y346),"0")</f>
        <v>0</v>
      </c>
      <c r="Z348" s="38"/>
      <c r="AA348" s="616"/>
      <c r="AB348" s="616"/>
      <c r="AC348" s="616"/>
    </row>
    <row r="349" spans="1:68" ht="16.5" customHeight="1" x14ac:dyDescent="0.25">
      <c r="A349" s="673" t="s">
        <v>559</v>
      </c>
      <c r="B349" s="623"/>
      <c r="C349" s="623"/>
      <c r="D349" s="623"/>
      <c r="E349" s="623"/>
      <c r="F349" s="623"/>
      <c r="G349" s="623"/>
      <c r="H349" s="623"/>
      <c r="I349" s="623"/>
      <c r="J349" s="623"/>
      <c r="K349" s="623"/>
      <c r="L349" s="623"/>
      <c r="M349" s="623"/>
      <c r="N349" s="623"/>
      <c r="O349" s="623"/>
      <c r="P349" s="623"/>
      <c r="Q349" s="623"/>
      <c r="R349" s="623"/>
      <c r="S349" s="623"/>
      <c r="T349" s="623"/>
      <c r="U349" s="623"/>
      <c r="V349" s="623"/>
      <c r="W349" s="623"/>
      <c r="X349" s="623"/>
      <c r="Y349" s="623"/>
      <c r="Z349" s="623"/>
      <c r="AA349" s="608"/>
      <c r="AB349" s="608"/>
      <c r="AC349" s="608"/>
    </row>
    <row r="350" spans="1:68" ht="14.25" customHeight="1" x14ac:dyDescent="0.25">
      <c r="A350" s="622" t="s">
        <v>148</v>
      </c>
      <c r="B350" s="623"/>
      <c r="C350" s="623"/>
      <c r="D350" s="623"/>
      <c r="E350" s="623"/>
      <c r="F350" s="623"/>
      <c r="G350" s="623"/>
      <c r="H350" s="623"/>
      <c r="I350" s="623"/>
      <c r="J350" s="623"/>
      <c r="K350" s="623"/>
      <c r="L350" s="623"/>
      <c r="M350" s="623"/>
      <c r="N350" s="623"/>
      <c r="O350" s="623"/>
      <c r="P350" s="623"/>
      <c r="Q350" s="623"/>
      <c r="R350" s="623"/>
      <c r="S350" s="623"/>
      <c r="T350" s="623"/>
      <c r="U350" s="623"/>
      <c r="V350" s="623"/>
      <c r="W350" s="623"/>
      <c r="X350" s="623"/>
      <c r="Y350" s="623"/>
      <c r="Z350" s="623"/>
      <c r="AA350" s="609"/>
      <c r="AB350" s="609"/>
      <c r="AC350" s="609"/>
    </row>
    <row r="351" spans="1:68" ht="27" customHeight="1" x14ac:dyDescent="0.25">
      <c r="A351" s="54" t="s">
        <v>560</v>
      </c>
      <c r="B351" s="54" t="s">
        <v>561</v>
      </c>
      <c r="C351" s="32">
        <v>4301031066</v>
      </c>
      <c r="D351" s="617">
        <v>4607091383836</v>
      </c>
      <c r="E351" s="618"/>
      <c r="F351" s="612">
        <v>0.3</v>
      </c>
      <c r="G351" s="33">
        <v>6</v>
      </c>
      <c r="H351" s="612">
        <v>1.8</v>
      </c>
      <c r="I351" s="612">
        <v>2.028</v>
      </c>
      <c r="J351" s="33">
        <v>182</v>
      </c>
      <c r="K351" s="33" t="s">
        <v>67</v>
      </c>
      <c r="L351" s="33"/>
      <c r="M351" s="34" t="s">
        <v>68</v>
      </c>
      <c r="N351" s="34"/>
      <c r="O351" s="33">
        <v>40</v>
      </c>
      <c r="P351" s="7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1" s="625"/>
      <c r="R351" s="625"/>
      <c r="S351" s="625"/>
      <c r="T351" s="626"/>
      <c r="U351" s="35"/>
      <c r="V351" s="35"/>
      <c r="W351" s="36" t="s">
        <v>69</v>
      </c>
      <c r="X351" s="613">
        <v>0</v>
      </c>
      <c r="Y351" s="614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629"/>
      <c r="B352" s="623"/>
      <c r="C352" s="623"/>
      <c r="D352" s="623"/>
      <c r="E352" s="623"/>
      <c r="F352" s="623"/>
      <c r="G352" s="623"/>
      <c r="H352" s="623"/>
      <c r="I352" s="623"/>
      <c r="J352" s="623"/>
      <c r="K352" s="623"/>
      <c r="L352" s="623"/>
      <c r="M352" s="623"/>
      <c r="N352" s="623"/>
      <c r="O352" s="630"/>
      <c r="P352" s="619" t="s">
        <v>86</v>
      </c>
      <c r="Q352" s="620"/>
      <c r="R352" s="620"/>
      <c r="S352" s="620"/>
      <c r="T352" s="620"/>
      <c r="U352" s="620"/>
      <c r="V352" s="621"/>
      <c r="W352" s="38" t="s">
        <v>87</v>
      </c>
      <c r="X352" s="615">
        <f>IFERROR(X351/H351,"0")</f>
        <v>0</v>
      </c>
      <c r="Y352" s="615">
        <f>IFERROR(Y351/H351,"0")</f>
        <v>0</v>
      </c>
      <c r="Z352" s="615">
        <f>IFERROR(IF(Z351="",0,Z351),"0")</f>
        <v>0</v>
      </c>
      <c r="AA352" s="616"/>
      <c r="AB352" s="616"/>
      <c r="AC352" s="616"/>
    </row>
    <row r="353" spans="1:68" x14ac:dyDescent="0.2">
      <c r="A353" s="623"/>
      <c r="B353" s="623"/>
      <c r="C353" s="623"/>
      <c r="D353" s="623"/>
      <c r="E353" s="623"/>
      <c r="F353" s="623"/>
      <c r="G353" s="623"/>
      <c r="H353" s="623"/>
      <c r="I353" s="623"/>
      <c r="J353" s="623"/>
      <c r="K353" s="623"/>
      <c r="L353" s="623"/>
      <c r="M353" s="623"/>
      <c r="N353" s="623"/>
      <c r="O353" s="630"/>
      <c r="P353" s="619" t="s">
        <v>86</v>
      </c>
      <c r="Q353" s="620"/>
      <c r="R353" s="620"/>
      <c r="S353" s="620"/>
      <c r="T353" s="620"/>
      <c r="U353" s="620"/>
      <c r="V353" s="621"/>
      <c r="W353" s="38" t="s">
        <v>69</v>
      </c>
      <c r="X353" s="615">
        <f>IFERROR(SUM(X351:X351),"0")</f>
        <v>0</v>
      </c>
      <c r="Y353" s="615">
        <f>IFERROR(SUM(Y351:Y351),"0")</f>
        <v>0</v>
      </c>
      <c r="Z353" s="38"/>
      <c r="AA353" s="616"/>
      <c r="AB353" s="616"/>
      <c r="AC353" s="616"/>
    </row>
    <row r="354" spans="1:68" ht="14.25" customHeight="1" x14ac:dyDescent="0.25">
      <c r="A354" s="622" t="s">
        <v>64</v>
      </c>
      <c r="B354" s="623"/>
      <c r="C354" s="623"/>
      <c r="D354" s="623"/>
      <c r="E354" s="623"/>
      <c r="F354" s="623"/>
      <c r="G354" s="623"/>
      <c r="H354" s="623"/>
      <c r="I354" s="623"/>
      <c r="J354" s="623"/>
      <c r="K354" s="623"/>
      <c r="L354" s="623"/>
      <c r="M354" s="623"/>
      <c r="N354" s="623"/>
      <c r="O354" s="623"/>
      <c r="P354" s="623"/>
      <c r="Q354" s="623"/>
      <c r="R354" s="623"/>
      <c r="S354" s="623"/>
      <c r="T354" s="623"/>
      <c r="U354" s="623"/>
      <c r="V354" s="623"/>
      <c r="W354" s="623"/>
      <c r="X354" s="623"/>
      <c r="Y354" s="623"/>
      <c r="Z354" s="623"/>
      <c r="AA354" s="609"/>
      <c r="AB354" s="609"/>
      <c r="AC354" s="609"/>
    </row>
    <row r="355" spans="1:68" ht="27" customHeight="1" x14ac:dyDescent="0.25">
      <c r="A355" s="54" t="s">
        <v>563</v>
      </c>
      <c r="B355" s="54" t="s">
        <v>564</v>
      </c>
      <c r="C355" s="32">
        <v>4301051489</v>
      </c>
      <c r="D355" s="617">
        <v>4607091387919</v>
      </c>
      <c r="E355" s="618"/>
      <c r="F355" s="612">
        <v>1.35</v>
      </c>
      <c r="G355" s="33">
        <v>6</v>
      </c>
      <c r="H355" s="612">
        <v>8.1</v>
      </c>
      <c r="I355" s="612">
        <v>8.6189999999999998</v>
      </c>
      <c r="J355" s="33">
        <v>64</v>
      </c>
      <c r="K355" s="33" t="s">
        <v>99</v>
      </c>
      <c r="L355" s="33"/>
      <c r="M355" s="34" t="s">
        <v>132</v>
      </c>
      <c r="N355" s="34"/>
      <c r="O355" s="33">
        <v>45</v>
      </c>
      <c r="P355" s="95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5" s="625"/>
      <c r="R355" s="625"/>
      <c r="S355" s="625"/>
      <c r="T355" s="626"/>
      <c r="U355" s="35"/>
      <c r="V355" s="35"/>
      <c r="W355" s="36" t="s">
        <v>69</v>
      </c>
      <c r="X355" s="613">
        <v>0</v>
      </c>
      <c r="Y355" s="614">
        <f>IFERROR(IF(X355="",0,CEILING((X355/$H355),1)*$H355),"")</f>
        <v>0</v>
      </c>
      <c r="Z355" s="37" t="str">
        <f>IFERROR(IF(Y355=0,"",ROUNDUP(Y355/H355,0)*0.01898),"")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566</v>
      </c>
      <c r="B356" s="54" t="s">
        <v>567</v>
      </c>
      <c r="C356" s="32">
        <v>4301051461</v>
      </c>
      <c r="D356" s="617">
        <v>4680115883604</v>
      </c>
      <c r="E356" s="618"/>
      <c r="F356" s="612">
        <v>0.35</v>
      </c>
      <c r="G356" s="33">
        <v>6</v>
      </c>
      <c r="H356" s="612">
        <v>2.1</v>
      </c>
      <c r="I356" s="612">
        <v>2.3519999999999999</v>
      </c>
      <c r="J356" s="33">
        <v>182</v>
      </c>
      <c r="K356" s="33" t="s">
        <v>67</v>
      </c>
      <c r="L356" s="33"/>
      <c r="M356" s="34" t="s">
        <v>106</v>
      </c>
      <c r="N356" s="34"/>
      <c r="O356" s="33">
        <v>45</v>
      </c>
      <c r="P356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6" s="625"/>
      <c r="R356" s="625"/>
      <c r="S356" s="625"/>
      <c r="T356" s="626"/>
      <c r="U356" s="35"/>
      <c r="V356" s="35"/>
      <c r="W356" s="36" t="s">
        <v>69</v>
      </c>
      <c r="X356" s="613">
        <v>0</v>
      </c>
      <c r="Y356" s="614">
        <f>IFERROR(IF(X356="",0,CEILING((X356/$H356),1)*$H356),"")</f>
        <v>0</v>
      </c>
      <c r="Z356" s="37" t="str">
        <f>IFERROR(IF(Y356=0,"",ROUNDUP(Y356/H356,0)*0.00651),"")</f>
        <v/>
      </c>
      <c r="AA356" s="56"/>
      <c r="AB356" s="57"/>
      <c r="AC356" s="409" t="s">
        <v>568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569</v>
      </c>
      <c r="B357" s="54" t="s">
        <v>570</v>
      </c>
      <c r="C357" s="32">
        <v>4301051864</v>
      </c>
      <c r="D357" s="617">
        <v>4680115883567</v>
      </c>
      <c r="E357" s="618"/>
      <c r="F357" s="612">
        <v>0.35</v>
      </c>
      <c r="G357" s="33">
        <v>6</v>
      </c>
      <c r="H357" s="612">
        <v>2.1</v>
      </c>
      <c r="I357" s="612">
        <v>2.34</v>
      </c>
      <c r="J357" s="33">
        <v>182</v>
      </c>
      <c r="K357" s="33" t="s">
        <v>67</v>
      </c>
      <c r="L357" s="33"/>
      <c r="M357" s="34" t="s">
        <v>132</v>
      </c>
      <c r="N357" s="34"/>
      <c r="O357" s="33">
        <v>40</v>
      </c>
      <c r="P357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7" s="625"/>
      <c r="R357" s="625"/>
      <c r="S357" s="625"/>
      <c r="T357" s="626"/>
      <c r="U357" s="35"/>
      <c r="V357" s="35"/>
      <c r="W357" s="36" t="s">
        <v>69</v>
      </c>
      <c r="X357" s="613">
        <v>0</v>
      </c>
      <c r="Y357" s="614">
        <f>IFERROR(IF(X357="",0,CEILING((X357/$H357),1)*$H357),"")</f>
        <v>0</v>
      </c>
      <c r="Z357" s="37" t="str">
        <f>IFERROR(IF(Y357=0,"",ROUNDUP(Y357/H357,0)*0.00651),"")</f>
        <v/>
      </c>
      <c r="AA357" s="56"/>
      <c r="AB357" s="57"/>
      <c r="AC357" s="411" t="s">
        <v>571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629"/>
      <c r="B358" s="623"/>
      <c r="C358" s="623"/>
      <c r="D358" s="623"/>
      <c r="E358" s="623"/>
      <c r="F358" s="623"/>
      <c r="G358" s="623"/>
      <c r="H358" s="623"/>
      <c r="I358" s="623"/>
      <c r="J358" s="623"/>
      <c r="K358" s="623"/>
      <c r="L358" s="623"/>
      <c r="M358" s="623"/>
      <c r="N358" s="623"/>
      <c r="O358" s="630"/>
      <c r="P358" s="619" t="s">
        <v>86</v>
      </c>
      <c r="Q358" s="620"/>
      <c r="R358" s="620"/>
      <c r="S358" s="620"/>
      <c r="T358" s="620"/>
      <c r="U358" s="620"/>
      <c r="V358" s="621"/>
      <c r="W358" s="38" t="s">
        <v>87</v>
      </c>
      <c r="X358" s="615">
        <f>IFERROR(X355/H355,"0")+IFERROR(X356/H356,"0")+IFERROR(X357/H357,"0")</f>
        <v>0</v>
      </c>
      <c r="Y358" s="615">
        <f>IFERROR(Y355/H355,"0")+IFERROR(Y356/H356,"0")+IFERROR(Y357/H357,"0")</f>
        <v>0</v>
      </c>
      <c r="Z358" s="615">
        <f>IFERROR(IF(Z355="",0,Z355),"0")+IFERROR(IF(Z356="",0,Z356),"0")+IFERROR(IF(Z357="",0,Z357),"0")</f>
        <v>0</v>
      </c>
      <c r="AA358" s="616"/>
      <c r="AB358" s="616"/>
      <c r="AC358" s="616"/>
    </row>
    <row r="359" spans="1:68" x14ac:dyDescent="0.2">
      <c r="A359" s="623"/>
      <c r="B359" s="623"/>
      <c r="C359" s="623"/>
      <c r="D359" s="623"/>
      <c r="E359" s="623"/>
      <c r="F359" s="623"/>
      <c r="G359" s="623"/>
      <c r="H359" s="623"/>
      <c r="I359" s="623"/>
      <c r="J359" s="623"/>
      <c r="K359" s="623"/>
      <c r="L359" s="623"/>
      <c r="M359" s="623"/>
      <c r="N359" s="623"/>
      <c r="O359" s="630"/>
      <c r="P359" s="619" t="s">
        <v>86</v>
      </c>
      <c r="Q359" s="620"/>
      <c r="R359" s="620"/>
      <c r="S359" s="620"/>
      <c r="T359" s="620"/>
      <c r="U359" s="620"/>
      <c r="V359" s="621"/>
      <c r="W359" s="38" t="s">
        <v>69</v>
      </c>
      <c r="X359" s="615">
        <f>IFERROR(SUM(X355:X357),"0")</f>
        <v>0</v>
      </c>
      <c r="Y359" s="615">
        <f>IFERROR(SUM(Y355:Y357),"0")</f>
        <v>0</v>
      </c>
      <c r="Z359" s="38"/>
      <c r="AA359" s="616"/>
      <c r="AB359" s="616"/>
      <c r="AC359" s="616"/>
    </row>
    <row r="360" spans="1:68" ht="27.75" customHeight="1" x14ac:dyDescent="0.2">
      <c r="A360" s="633" t="s">
        <v>572</v>
      </c>
      <c r="B360" s="634"/>
      <c r="C360" s="634"/>
      <c r="D360" s="634"/>
      <c r="E360" s="634"/>
      <c r="F360" s="634"/>
      <c r="G360" s="634"/>
      <c r="H360" s="634"/>
      <c r="I360" s="634"/>
      <c r="J360" s="634"/>
      <c r="K360" s="634"/>
      <c r="L360" s="634"/>
      <c r="M360" s="634"/>
      <c r="N360" s="634"/>
      <c r="O360" s="634"/>
      <c r="P360" s="634"/>
      <c r="Q360" s="634"/>
      <c r="R360" s="634"/>
      <c r="S360" s="634"/>
      <c r="T360" s="634"/>
      <c r="U360" s="634"/>
      <c r="V360" s="634"/>
      <c r="W360" s="634"/>
      <c r="X360" s="634"/>
      <c r="Y360" s="634"/>
      <c r="Z360" s="634"/>
      <c r="AA360" s="49"/>
      <c r="AB360" s="49"/>
      <c r="AC360" s="49"/>
    </row>
    <row r="361" spans="1:68" ht="16.5" customHeight="1" x14ac:dyDescent="0.25">
      <c r="A361" s="673" t="s">
        <v>573</v>
      </c>
      <c r="B361" s="623"/>
      <c r="C361" s="623"/>
      <c r="D361" s="623"/>
      <c r="E361" s="623"/>
      <c r="F361" s="623"/>
      <c r="G361" s="623"/>
      <c r="H361" s="623"/>
      <c r="I361" s="623"/>
      <c r="J361" s="623"/>
      <c r="K361" s="623"/>
      <c r="L361" s="623"/>
      <c r="M361" s="623"/>
      <c r="N361" s="623"/>
      <c r="O361" s="623"/>
      <c r="P361" s="623"/>
      <c r="Q361" s="623"/>
      <c r="R361" s="623"/>
      <c r="S361" s="623"/>
      <c r="T361" s="623"/>
      <c r="U361" s="623"/>
      <c r="V361" s="623"/>
      <c r="W361" s="623"/>
      <c r="X361" s="623"/>
      <c r="Y361" s="623"/>
      <c r="Z361" s="623"/>
      <c r="AA361" s="608"/>
      <c r="AB361" s="608"/>
      <c r="AC361" s="608"/>
    </row>
    <row r="362" spans="1:68" ht="14.25" customHeight="1" x14ac:dyDescent="0.25">
      <c r="A362" s="622" t="s">
        <v>96</v>
      </c>
      <c r="B362" s="623"/>
      <c r="C362" s="623"/>
      <c r="D362" s="623"/>
      <c r="E362" s="623"/>
      <c r="F362" s="623"/>
      <c r="G362" s="623"/>
      <c r="H362" s="623"/>
      <c r="I362" s="623"/>
      <c r="J362" s="623"/>
      <c r="K362" s="623"/>
      <c r="L362" s="623"/>
      <c r="M362" s="623"/>
      <c r="N362" s="623"/>
      <c r="O362" s="623"/>
      <c r="P362" s="623"/>
      <c r="Q362" s="623"/>
      <c r="R362" s="623"/>
      <c r="S362" s="623"/>
      <c r="T362" s="623"/>
      <c r="U362" s="623"/>
      <c r="V362" s="623"/>
      <c r="W362" s="623"/>
      <c r="X362" s="623"/>
      <c r="Y362" s="623"/>
      <c r="Z362" s="623"/>
      <c r="AA362" s="609"/>
      <c r="AB362" s="609"/>
      <c r="AC362" s="609"/>
    </row>
    <row r="363" spans="1:68" ht="37.5" customHeight="1" x14ac:dyDescent="0.25">
      <c r="A363" s="54" t="s">
        <v>574</v>
      </c>
      <c r="B363" s="54" t="s">
        <v>575</v>
      </c>
      <c r="C363" s="32">
        <v>4301011869</v>
      </c>
      <c r="D363" s="617">
        <v>4680115884847</v>
      </c>
      <c r="E363" s="618"/>
      <c r="F363" s="612">
        <v>2.5</v>
      </c>
      <c r="G363" s="33">
        <v>6</v>
      </c>
      <c r="H363" s="612">
        <v>15</v>
      </c>
      <c r="I363" s="612">
        <v>15.48</v>
      </c>
      <c r="J363" s="33">
        <v>48</v>
      </c>
      <c r="K363" s="33" t="s">
        <v>99</v>
      </c>
      <c r="L363" s="33" t="s">
        <v>122</v>
      </c>
      <c r="M363" s="34" t="s">
        <v>68</v>
      </c>
      <c r="N363" s="34"/>
      <c r="O363" s="33">
        <v>60</v>
      </c>
      <c r="P363" s="97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3" s="625"/>
      <c r="R363" s="625"/>
      <c r="S363" s="625"/>
      <c r="T363" s="626"/>
      <c r="U363" s="35"/>
      <c r="V363" s="35"/>
      <c r="W363" s="36" t="s">
        <v>69</v>
      </c>
      <c r="X363" s="613">
        <v>0</v>
      </c>
      <c r="Y363" s="614">
        <f t="shared" ref="Y363:Y369" si="57">IFERROR(IF(X363="",0,CEILING((X363/$H363),1)*$H363),"")</f>
        <v>0</v>
      </c>
      <c r="Z363" s="37" t="str">
        <f>IFERROR(IF(Y363=0,"",ROUNDUP(Y363/H363,0)*0.02175),"")</f>
        <v/>
      </c>
      <c r="AA363" s="56"/>
      <c r="AB363" s="57"/>
      <c r="AC363" s="413" t="s">
        <v>576</v>
      </c>
      <c r="AG363" s="64"/>
      <c r="AJ363" s="68" t="s">
        <v>124</v>
      </c>
      <c r="AK363" s="68">
        <v>720</v>
      </c>
      <c r="BB363" s="414" t="s">
        <v>1</v>
      </c>
      <c r="BM363" s="64">
        <f t="shared" ref="BM363:BM369" si="58">IFERROR(X363*I363/H363,"0")</f>
        <v>0</v>
      </c>
      <c r="BN363" s="64">
        <f t="shared" ref="BN363:BN369" si="59">IFERROR(Y363*I363/H363,"0")</f>
        <v>0</v>
      </c>
      <c r="BO363" s="64">
        <f t="shared" ref="BO363:BO369" si="60">IFERROR(1/J363*(X363/H363),"0")</f>
        <v>0</v>
      </c>
      <c r="BP363" s="64">
        <f t="shared" ref="BP363:BP369" si="61">IFERROR(1/J363*(Y363/H363),"0")</f>
        <v>0</v>
      </c>
    </row>
    <row r="364" spans="1:68" ht="27" customHeight="1" x14ac:dyDescent="0.25">
      <c r="A364" s="54" t="s">
        <v>577</v>
      </c>
      <c r="B364" s="54" t="s">
        <v>578</v>
      </c>
      <c r="C364" s="32">
        <v>4301011870</v>
      </c>
      <c r="D364" s="617">
        <v>4680115884854</v>
      </c>
      <c r="E364" s="618"/>
      <c r="F364" s="612">
        <v>2.5</v>
      </c>
      <c r="G364" s="33">
        <v>6</v>
      </c>
      <c r="H364" s="612">
        <v>15</v>
      </c>
      <c r="I364" s="612">
        <v>15.48</v>
      </c>
      <c r="J364" s="33">
        <v>48</v>
      </c>
      <c r="K364" s="33" t="s">
        <v>99</v>
      </c>
      <c r="L364" s="33" t="s">
        <v>122</v>
      </c>
      <c r="M364" s="34" t="s">
        <v>68</v>
      </c>
      <c r="N364" s="34"/>
      <c r="O364" s="33">
        <v>60</v>
      </c>
      <c r="P364" s="92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625"/>
      <c r="R364" s="625"/>
      <c r="S364" s="625"/>
      <c r="T364" s="626"/>
      <c r="U364" s="35"/>
      <c r="V364" s="35"/>
      <c r="W364" s="36" t="s">
        <v>69</v>
      </c>
      <c r="X364" s="613">
        <v>45</v>
      </c>
      <c r="Y364" s="614">
        <f t="shared" si="57"/>
        <v>45</v>
      </c>
      <c r="Z364" s="37">
        <f>IFERROR(IF(Y364=0,"",ROUNDUP(Y364/H364,0)*0.02175),"")</f>
        <v>6.5250000000000002E-2</v>
      </c>
      <c r="AA364" s="56"/>
      <c r="AB364" s="57"/>
      <c r="AC364" s="415" t="s">
        <v>579</v>
      </c>
      <c r="AG364" s="64"/>
      <c r="AJ364" s="68" t="s">
        <v>124</v>
      </c>
      <c r="AK364" s="68">
        <v>720</v>
      </c>
      <c r="BB364" s="416" t="s">
        <v>1</v>
      </c>
      <c r="BM364" s="64">
        <f t="shared" si="58"/>
        <v>46.440000000000005</v>
      </c>
      <c r="BN364" s="64">
        <f t="shared" si="59"/>
        <v>46.440000000000005</v>
      </c>
      <c r="BO364" s="64">
        <f t="shared" si="60"/>
        <v>6.25E-2</v>
      </c>
      <c r="BP364" s="64">
        <f t="shared" si="61"/>
        <v>6.25E-2</v>
      </c>
    </row>
    <row r="365" spans="1:68" ht="27" customHeight="1" x14ac:dyDescent="0.25">
      <c r="A365" s="54" t="s">
        <v>580</v>
      </c>
      <c r="B365" s="54" t="s">
        <v>581</v>
      </c>
      <c r="C365" s="32">
        <v>4301011832</v>
      </c>
      <c r="D365" s="617">
        <v>4607091383997</v>
      </c>
      <c r="E365" s="618"/>
      <c r="F365" s="612">
        <v>2.5</v>
      </c>
      <c r="G365" s="33">
        <v>6</v>
      </c>
      <c r="H365" s="612">
        <v>15</v>
      </c>
      <c r="I365" s="612">
        <v>15.48</v>
      </c>
      <c r="J365" s="33">
        <v>48</v>
      </c>
      <c r="K365" s="33" t="s">
        <v>99</v>
      </c>
      <c r="L365" s="33"/>
      <c r="M365" s="34" t="s">
        <v>132</v>
      </c>
      <c r="N365" s="34"/>
      <c r="O365" s="33">
        <v>60</v>
      </c>
      <c r="P365" s="9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625"/>
      <c r="R365" s="625"/>
      <c r="S365" s="625"/>
      <c r="T365" s="626"/>
      <c r="U365" s="35"/>
      <c r="V365" s="35"/>
      <c r="W365" s="36" t="s">
        <v>69</v>
      </c>
      <c r="X365" s="613">
        <v>100</v>
      </c>
      <c r="Y365" s="614">
        <f t="shared" si="57"/>
        <v>105</v>
      </c>
      <c r="Z365" s="37">
        <f>IFERROR(IF(Y365=0,"",ROUNDUP(Y365/H365,0)*0.02175),"")</f>
        <v>0.15225</v>
      </c>
      <c r="AA365" s="56"/>
      <c r="AB365" s="57"/>
      <c r="AC365" s="417" t="s">
        <v>582</v>
      </c>
      <c r="AG365" s="64"/>
      <c r="AJ365" s="68"/>
      <c r="AK365" s="68">
        <v>0</v>
      </c>
      <c r="BB365" s="418" t="s">
        <v>1</v>
      </c>
      <c r="BM365" s="64">
        <f t="shared" si="58"/>
        <v>103.2</v>
      </c>
      <c r="BN365" s="64">
        <f t="shared" si="59"/>
        <v>108.36</v>
      </c>
      <c r="BO365" s="64">
        <f t="shared" si="60"/>
        <v>0.1388888888888889</v>
      </c>
      <c r="BP365" s="64">
        <f t="shared" si="61"/>
        <v>0.14583333333333331</v>
      </c>
    </row>
    <row r="366" spans="1:68" ht="37.5" customHeight="1" x14ac:dyDescent="0.25">
      <c r="A366" s="54" t="s">
        <v>583</v>
      </c>
      <c r="B366" s="54" t="s">
        <v>584</v>
      </c>
      <c r="C366" s="32">
        <v>4301011867</v>
      </c>
      <c r="D366" s="617">
        <v>4680115884830</v>
      </c>
      <c r="E366" s="618"/>
      <c r="F366" s="612">
        <v>2.5</v>
      </c>
      <c r="G366" s="33">
        <v>6</v>
      </c>
      <c r="H366" s="612">
        <v>15</v>
      </c>
      <c r="I366" s="612">
        <v>15.48</v>
      </c>
      <c r="J366" s="33">
        <v>48</v>
      </c>
      <c r="K366" s="33" t="s">
        <v>99</v>
      </c>
      <c r="L366" s="33" t="s">
        <v>122</v>
      </c>
      <c r="M366" s="34" t="s">
        <v>68</v>
      </c>
      <c r="N366" s="34"/>
      <c r="O366" s="33">
        <v>60</v>
      </c>
      <c r="P366" s="6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625"/>
      <c r="R366" s="625"/>
      <c r="S366" s="625"/>
      <c r="T366" s="626"/>
      <c r="U366" s="35"/>
      <c r="V366" s="35"/>
      <c r="W366" s="36" t="s">
        <v>69</v>
      </c>
      <c r="X366" s="613">
        <v>0</v>
      </c>
      <c r="Y366" s="614">
        <f t="shared" si="57"/>
        <v>0</v>
      </c>
      <c r="Z366" s="37" t="str">
        <f>IFERROR(IF(Y366=0,"",ROUNDUP(Y366/H366,0)*0.02175),"")</f>
        <v/>
      </c>
      <c r="AA366" s="56"/>
      <c r="AB366" s="57"/>
      <c r="AC366" s="419" t="s">
        <v>585</v>
      </c>
      <c r="AG366" s="64"/>
      <c r="AJ366" s="68" t="s">
        <v>124</v>
      </c>
      <c r="AK366" s="68">
        <v>720</v>
      </c>
      <c r="BB366" s="420" t="s">
        <v>1</v>
      </c>
      <c r="BM366" s="64">
        <f t="shared" si="58"/>
        <v>0</v>
      </c>
      <c r="BN366" s="64">
        <f t="shared" si="59"/>
        <v>0</v>
      </c>
      <c r="BO366" s="64">
        <f t="shared" si="60"/>
        <v>0</v>
      </c>
      <c r="BP366" s="64">
        <f t="shared" si="61"/>
        <v>0</v>
      </c>
    </row>
    <row r="367" spans="1:68" ht="27" customHeight="1" x14ac:dyDescent="0.25">
      <c r="A367" s="54" t="s">
        <v>586</v>
      </c>
      <c r="B367" s="54" t="s">
        <v>587</v>
      </c>
      <c r="C367" s="32">
        <v>4301011433</v>
      </c>
      <c r="D367" s="617">
        <v>4680115882638</v>
      </c>
      <c r="E367" s="618"/>
      <c r="F367" s="612">
        <v>0.4</v>
      </c>
      <c r="G367" s="33">
        <v>10</v>
      </c>
      <c r="H367" s="612">
        <v>4</v>
      </c>
      <c r="I367" s="612">
        <v>4.21</v>
      </c>
      <c r="J367" s="33">
        <v>132</v>
      </c>
      <c r="K367" s="33" t="s">
        <v>104</v>
      </c>
      <c r="L367" s="33"/>
      <c r="M367" s="34" t="s">
        <v>100</v>
      </c>
      <c r="N367" s="34"/>
      <c r="O367" s="33">
        <v>90</v>
      </c>
      <c r="P367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7" s="625"/>
      <c r="R367" s="625"/>
      <c r="S367" s="625"/>
      <c r="T367" s="626"/>
      <c r="U367" s="35"/>
      <c r="V367" s="35"/>
      <c r="W367" s="36" t="s">
        <v>69</v>
      </c>
      <c r="X367" s="613">
        <v>0</v>
      </c>
      <c r="Y367" s="614">
        <f t="shared" si="57"/>
        <v>0</v>
      </c>
      <c r="Z367" s="37" t="str">
        <f>IFERROR(IF(Y367=0,"",ROUNDUP(Y367/H367,0)*0.00902),"")</f>
        <v/>
      </c>
      <c r="AA367" s="56"/>
      <c r="AB367" s="57"/>
      <c r="AC367" s="421" t="s">
        <v>588</v>
      </c>
      <c r="AG367" s="64"/>
      <c r="AJ367" s="68"/>
      <c r="AK367" s="68">
        <v>0</v>
      </c>
      <c r="BB367" s="422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27" customHeight="1" x14ac:dyDescent="0.25">
      <c r="A368" s="54" t="s">
        <v>589</v>
      </c>
      <c r="B368" s="54" t="s">
        <v>590</v>
      </c>
      <c r="C368" s="32">
        <v>4301011952</v>
      </c>
      <c r="D368" s="617">
        <v>4680115884922</v>
      </c>
      <c r="E368" s="618"/>
      <c r="F368" s="612">
        <v>0.5</v>
      </c>
      <c r="G368" s="33">
        <v>10</v>
      </c>
      <c r="H368" s="612">
        <v>5</v>
      </c>
      <c r="I368" s="612">
        <v>5.21</v>
      </c>
      <c r="J368" s="33">
        <v>132</v>
      </c>
      <c r="K368" s="33" t="s">
        <v>104</v>
      </c>
      <c r="L368" s="33"/>
      <c r="M368" s="34" t="s">
        <v>68</v>
      </c>
      <c r="N368" s="34"/>
      <c r="O368" s="33">
        <v>60</v>
      </c>
      <c r="P368" s="95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8" s="625"/>
      <c r="R368" s="625"/>
      <c r="S368" s="625"/>
      <c r="T368" s="626"/>
      <c r="U368" s="35"/>
      <c r="V368" s="35"/>
      <c r="W368" s="36" t="s">
        <v>69</v>
      </c>
      <c r="X368" s="613">
        <v>0</v>
      </c>
      <c r="Y368" s="614">
        <f t="shared" si="57"/>
        <v>0</v>
      </c>
      <c r="Z368" s="37" t="str">
        <f>IFERROR(IF(Y368=0,"",ROUNDUP(Y368/H368,0)*0.00902),"")</f>
        <v/>
      </c>
      <c r="AA368" s="56"/>
      <c r="AB368" s="57"/>
      <c r="AC368" s="423" t="s">
        <v>579</v>
      </c>
      <c r="AG368" s="64"/>
      <c r="AJ368" s="68"/>
      <c r="AK368" s="68">
        <v>0</v>
      </c>
      <c r="BB368" s="424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customHeight="1" x14ac:dyDescent="0.25">
      <c r="A369" s="54" t="s">
        <v>591</v>
      </c>
      <c r="B369" s="54" t="s">
        <v>592</v>
      </c>
      <c r="C369" s="32">
        <v>4301011868</v>
      </c>
      <c r="D369" s="617">
        <v>4680115884861</v>
      </c>
      <c r="E369" s="618"/>
      <c r="F369" s="612">
        <v>0.5</v>
      </c>
      <c r="G369" s="33">
        <v>10</v>
      </c>
      <c r="H369" s="612">
        <v>5</v>
      </c>
      <c r="I369" s="612">
        <v>5.21</v>
      </c>
      <c r="J369" s="33">
        <v>132</v>
      </c>
      <c r="K369" s="33" t="s">
        <v>104</v>
      </c>
      <c r="L369" s="33"/>
      <c r="M369" s="34" t="s">
        <v>68</v>
      </c>
      <c r="N369" s="34"/>
      <c r="O369" s="33">
        <v>60</v>
      </c>
      <c r="P369" s="9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9" s="625"/>
      <c r="R369" s="625"/>
      <c r="S369" s="625"/>
      <c r="T369" s="626"/>
      <c r="U369" s="35"/>
      <c r="V369" s="35"/>
      <c r="W369" s="36" t="s">
        <v>69</v>
      </c>
      <c r="X369" s="613">
        <v>0</v>
      </c>
      <c r="Y369" s="614">
        <f t="shared" si="57"/>
        <v>0</v>
      </c>
      <c r="Z369" s="37" t="str">
        <f>IFERROR(IF(Y369=0,"",ROUNDUP(Y369/H369,0)*0.00902),"")</f>
        <v/>
      </c>
      <c r="AA369" s="56"/>
      <c r="AB369" s="57"/>
      <c r="AC369" s="425" t="s">
        <v>585</v>
      </c>
      <c r="AG369" s="64"/>
      <c r="AJ369" s="68"/>
      <c r="AK369" s="68">
        <v>0</v>
      </c>
      <c r="BB369" s="426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x14ac:dyDescent="0.2">
      <c r="A370" s="629"/>
      <c r="B370" s="623"/>
      <c r="C370" s="623"/>
      <c r="D370" s="623"/>
      <c r="E370" s="623"/>
      <c r="F370" s="623"/>
      <c r="G370" s="623"/>
      <c r="H370" s="623"/>
      <c r="I370" s="623"/>
      <c r="J370" s="623"/>
      <c r="K370" s="623"/>
      <c r="L370" s="623"/>
      <c r="M370" s="623"/>
      <c r="N370" s="623"/>
      <c r="O370" s="630"/>
      <c r="P370" s="619" t="s">
        <v>86</v>
      </c>
      <c r="Q370" s="620"/>
      <c r="R370" s="620"/>
      <c r="S370" s="620"/>
      <c r="T370" s="620"/>
      <c r="U370" s="620"/>
      <c r="V370" s="621"/>
      <c r="W370" s="38" t="s">
        <v>87</v>
      </c>
      <c r="X370" s="615">
        <f>IFERROR(X363/H363,"0")+IFERROR(X364/H364,"0")+IFERROR(X365/H365,"0")+IFERROR(X366/H366,"0")+IFERROR(X367/H367,"0")+IFERROR(X368/H368,"0")+IFERROR(X369/H369,"0")</f>
        <v>9.6666666666666679</v>
      </c>
      <c r="Y370" s="615">
        <f>IFERROR(Y363/H363,"0")+IFERROR(Y364/H364,"0")+IFERROR(Y365/H365,"0")+IFERROR(Y366/H366,"0")+IFERROR(Y367/H367,"0")+IFERROR(Y368/H368,"0")+IFERROR(Y369/H369,"0")</f>
        <v>10</v>
      </c>
      <c r="Z370" s="615">
        <f>IFERROR(IF(Z363="",0,Z363),"0")+IFERROR(IF(Z364="",0,Z364),"0")+IFERROR(IF(Z365="",0,Z365),"0")+IFERROR(IF(Z366="",0,Z366),"0")+IFERROR(IF(Z367="",0,Z367),"0")+IFERROR(IF(Z368="",0,Z368),"0")+IFERROR(IF(Z369="",0,Z369),"0")</f>
        <v>0.2175</v>
      </c>
      <c r="AA370" s="616"/>
      <c r="AB370" s="616"/>
      <c r="AC370" s="616"/>
    </row>
    <row r="371" spans="1:68" x14ac:dyDescent="0.2">
      <c r="A371" s="623"/>
      <c r="B371" s="623"/>
      <c r="C371" s="623"/>
      <c r="D371" s="623"/>
      <c r="E371" s="623"/>
      <c r="F371" s="623"/>
      <c r="G371" s="623"/>
      <c r="H371" s="623"/>
      <c r="I371" s="623"/>
      <c r="J371" s="623"/>
      <c r="K371" s="623"/>
      <c r="L371" s="623"/>
      <c r="M371" s="623"/>
      <c r="N371" s="623"/>
      <c r="O371" s="630"/>
      <c r="P371" s="619" t="s">
        <v>86</v>
      </c>
      <c r="Q371" s="620"/>
      <c r="R371" s="620"/>
      <c r="S371" s="620"/>
      <c r="T371" s="620"/>
      <c r="U371" s="620"/>
      <c r="V371" s="621"/>
      <c r="W371" s="38" t="s">
        <v>69</v>
      </c>
      <c r="X371" s="615">
        <f>IFERROR(SUM(X363:X369),"0")</f>
        <v>145</v>
      </c>
      <c r="Y371" s="615">
        <f>IFERROR(SUM(Y363:Y369),"0")</f>
        <v>150</v>
      </c>
      <c r="Z371" s="38"/>
      <c r="AA371" s="616"/>
      <c r="AB371" s="616"/>
      <c r="AC371" s="616"/>
    </row>
    <row r="372" spans="1:68" ht="14.25" customHeight="1" x14ac:dyDescent="0.25">
      <c r="A372" s="622" t="s">
        <v>137</v>
      </c>
      <c r="B372" s="623"/>
      <c r="C372" s="623"/>
      <c r="D372" s="623"/>
      <c r="E372" s="623"/>
      <c r="F372" s="623"/>
      <c r="G372" s="623"/>
      <c r="H372" s="623"/>
      <c r="I372" s="623"/>
      <c r="J372" s="623"/>
      <c r="K372" s="623"/>
      <c r="L372" s="623"/>
      <c r="M372" s="623"/>
      <c r="N372" s="623"/>
      <c r="O372" s="623"/>
      <c r="P372" s="623"/>
      <c r="Q372" s="623"/>
      <c r="R372" s="623"/>
      <c r="S372" s="623"/>
      <c r="T372" s="623"/>
      <c r="U372" s="623"/>
      <c r="V372" s="623"/>
      <c r="W372" s="623"/>
      <c r="X372" s="623"/>
      <c r="Y372" s="623"/>
      <c r="Z372" s="623"/>
      <c r="AA372" s="609"/>
      <c r="AB372" s="609"/>
      <c r="AC372" s="609"/>
    </row>
    <row r="373" spans="1:68" ht="27" customHeight="1" x14ac:dyDescent="0.25">
      <c r="A373" s="54" t="s">
        <v>593</v>
      </c>
      <c r="B373" s="54" t="s">
        <v>594</v>
      </c>
      <c r="C373" s="32">
        <v>4301020178</v>
      </c>
      <c r="D373" s="617">
        <v>4607091383980</v>
      </c>
      <c r="E373" s="618"/>
      <c r="F373" s="612">
        <v>2.5</v>
      </c>
      <c r="G373" s="33">
        <v>6</v>
      </c>
      <c r="H373" s="612">
        <v>15</v>
      </c>
      <c r="I373" s="612">
        <v>15.48</v>
      </c>
      <c r="J373" s="33">
        <v>48</v>
      </c>
      <c r="K373" s="33" t="s">
        <v>99</v>
      </c>
      <c r="L373" s="33" t="s">
        <v>122</v>
      </c>
      <c r="M373" s="34" t="s">
        <v>100</v>
      </c>
      <c r="N373" s="34"/>
      <c r="O373" s="33">
        <v>50</v>
      </c>
      <c r="P373" s="9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3" s="625"/>
      <c r="R373" s="625"/>
      <c r="S373" s="625"/>
      <c r="T373" s="626"/>
      <c r="U373" s="35"/>
      <c r="V373" s="35"/>
      <c r="W373" s="36" t="s">
        <v>69</v>
      </c>
      <c r="X373" s="613">
        <v>0</v>
      </c>
      <c r="Y373" s="614">
        <f>IFERROR(IF(X373="",0,CEILING((X373/$H373),1)*$H373),"")</f>
        <v>0</v>
      </c>
      <c r="Z373" s="37" t="str">
        <f>IFERROR(IF(Y373=0,"",ROUNDUP(Y373/H373,0)*0.02175),"")</f>
        <v/>
      </c>
      <c r="AA373" s="56"/>
      <c r="AB373" s="57"/>
      <c r="AC373" s="427" t="s">
        <v>595</v>
      </c>
      <c r="AG373" s="64"/>
      <c r="AJ373" s="68" t="s">
        <v>124</v>
      </c>
      <c r="AK373" s="68">
        <v>720</v>
      </c>
      <c r="BB373" s="42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16.5" customHeight="1" x14ac:dyDescent="0.25">
      <c r="A374" s="54" t="s">
        <v>596</v>
      </c>
      <c r="B374" s="54" t="s">
        <v>597</v>
      </c>
      <c r="C374" s="32">
        <v>4301020179</v>
      </c>
      <c r="D374" s="617">
        <v>4607091384178</v>
      </c>
      <c r="E374" s="618"/>
      <c r="F374" s="612">
        <v>0.4</v>
      </c>
      <c r="G374" s="33">
        <v>10</v>
      </c>
      <c r="H374" s="612">
        <v>4</v>
      </c>
      <c r="I374" s="612">
        <v>4.21</v>
      </c>
      <c r="J374" s="33">
        <v>132</v>
      </c>
      <c r="K374" s="33" t="s">
        <v>104</v>
      </c>
      <c r="L374" s="33"/>
      <c r="M374" s="34" t="s">
        <v>100</v>
      </c>
      <c r="N374" s="34"/>
      <c r="O374" s="33">
        <v>50</v>
      </c>
      <c r="P374" s="7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4" s="625"/>
      <c r="R374" s="625"/>
      <c r="S374" s="625"/>
      <c r="T374" s="626"/>
      <c r="U374" s="35"/>
      <c r="V374" s="35"/>
      <c r="W374" s="36" t="s">
        <v>69</v>
      </c>
      <c r="X374" s="613">
        <v>0</v>
      </c>
      <c r="Y374" s="614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29" t="s">
        <v>595</v>
      </c>
      <c r="AG374" s="64"/>
      <c r="AJ374" s="68"/>
      <c r="AK374" s="68">
        <v>0</v>
      </c>
      <c r="BB374" s="43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629"/>
      <c r="B375" s="623"/>
      <c r="C375" s="623"/>
      <c r="D375" s="623"/>
      <c r="E375" s="623"/>
      <c r="F375" s="623"/>
      <c r="G375" s="623"/>
      <c r="H375" s="623"/>
      <c r="I375" s="623"/>
      <c r="J375" s="623"/>
      <c r="K375" s="623"/>
      <c r="L375" s="623"/>
      <c r="M375" s="623"/>
      <c r="N375" s="623"/>
      <c r="O375" s="630"/>
      <c r="P375" s="619" t="s">
        <v>86</v>
      </c>
      <c r="Q375" s="620"/>
      <c r="R375" s="620"/>
      <c r="S375" s="620"/>
      <c r="T375" s="620"/>
      <c r="U375" s="620"/>
      <c r="V375" s="621"/>
      <c r="W375" s="38" t="s">
        <v>87</v>
      </c>
      <c r="X375" s="615">
        <f>IFERROR(X373/H373,"0")+IFERROR(X374/H374,"0")</f>
        <v>0</v>
      </c>
      <c r="Y375" s="615">
        <f>IFERROR(Y373/H373,"0")+IFERROR(Y374/H374,"0")</f>
        <v>0</v>
      </c>
      <c r="Z375" s="615">
        <f>IFERROR(IF(Z373="",0,Z373),"0")+IFERROR(IF(Z374="",0,Z374),"0")</f>
        <v>0</v>
      </c>
      <c r="AA375" s="616"/>
      <c r="AB375" s="616"/>
      <c r="AC375" s="616"/>
    </row>
    <row r="376" spans="1:68" x14ac:dyDescent="0.2">
      <c r="A376" s="623"/>
      <c r="B376" s="623"/>
      <c r="C376" s="623"/>
      <c r="D376" s="623"/>
      <c r="E376" s="623"/>
      <c r="F376" s="623"/>
      <c r="G376" s="623"/>
      <c r="H376" s="623"/>
      <c r="I376" s="623"/>
      <c r="J376" s="623"/>
      <c r="K376" s="623"/>
      <c r="L376" s="623"/>
      <c r="M376" s="623"/>
      <c r="N376" s="623"/>
      <c r="O376" s="630"/>
      <c r="P376" s="619" t="s">
        <v>86</v>
      </c>
      <c r="Q376" s="620"/>
      <c r="R376" s="620"/>
      <c r="S376" s="620"/>
      <c r="T376" s="620"/>
      <c r="U376" s="620"/>
      <c r="V376" s="621"/>
      <c r="W376" s="38" t="s">
        <v>69</v>
      </c>
      <c r="X376" s="615">
        <f>IFERROR(SUM(X373:X374),"0")</f>
        <v>0</v>
      </c>
      <c r="Y376" s="615">
        <f>IFERROR(SUM(Y373:Y374),"0")</f>
        <v>0</v>
      </c>
      <c r="Z376" s="38"/>
      <c r="AA376" s="616"/>
      <c r="AB376" s="616"/>
      <c r="AC376" s="616"/>
    </row>
    <row r="377" spans="1:68" ht="14.25" customHeight="1" x14ac:dyDescent="0.25">
      <c r="A377" s="622" t="s">
        <v>64</v>
      </c>
      <c r="B377" s="623"/>
      <c r="C377" s="623"/>
      <c r="D377" s="623"/>
      <c r="E377" s="623"/>
      <c r="F377" s="623"/>
      <c r="G377" s="623"/>
      <c r="H377" s="623"/>
      <c r="I377" s="623"/>
      <c r="J377" s="623"/>
      <c r="K377" s="623"/>
      <c r="L377" s="623"/>
      <c r="M377" s="623"/>
      <c r="N377" s="623"/>
      <c r="O377" s="623"/>
      <c r="P377" s="623"/>
      <c r="Q377" s="623"/>
      <c r="R377" s="623"/>
      <c r="S377" s="623"/>
      <c r="T377" s="623"/>
      <c r="U377" s="623"/>
      <c r="V377" s="623"/>
      <c r="W377" s="623"/>
      <c r="X377" s="623"/>
      <c r="Y377" s="623"/>
      <c r="Z377" s="623"/>
      <c r="AA377" s="609"/>
      <c r="AB377" s="609"/>
      <c r="AC377" s="609"/>
    </row>
    <row r="378" spans="1:68" ht="27" customHeight="1" x14ac:dyDescent="0.25">
      <c r="A378" s="54" t="s">
        <v>598</v>
      </c>
      <c r="B378" s="54" t="s">
        <v>599</v>
      </c>
      <c r="C378" s="32">
        <v>4301051903</v>
      </c>
      <c r="D378" s="617">
        <v>4607091383928</v>
      </c>
      <c r="E378" s="618"/>
      <c r="F378" s="612">
        <v>1.5</v>
      </c>
      <c r="G378" s="33">
        <v>6</v>
      </c>
      <c r="H378" s="612">
        <v>9</v>
      </c>
      <c r="I378" s="612">
        <v>9.5250000000000004</v>
      </c>
      <c r="J378" s="33">
        <v>64</v>
      </c>
      <c r="K378" s="33" t="s">
        <v>99</v>
      </c>
      <c r="L378" s="33"/>
      <c r="M378" s="34" t="s">
        <v>106</v>
      </c>
      <c r="N378" s="34"/>
      <c r="O378" s="33">
        <v>40</v>
      </c>
      <c r="P378" s="7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78" s="625"/>
      <c r="R378" s="625"/>
      <c r="S378" s="625"/>
      <c r="T378" s="626"/>
      <c r="U378" s="35"/>
      <c r="V378" s="35"/>
      <c r="W378" s="36" t="s">
        <v>69</v>
      </c>
      <c r="X378" s="613">
        <v>0</v>
      </c>
      <c r="Y378" s="614">
        <f>IFERROR(IF(X378="",0,CEILING((X378/$H378),1)*$H378),"")</f>
        <v>0</v>
      </c>
      <c r="Z378" s="37" t="str">
        <f>IFERROR(IF(Y378=0,"",ROUNDUP(Y378/H378,0)*0.01898),"")</f>
        <v/>
      </c>
      <c r="AA378" s="56"/>
      <c r="AB378" s="57"/>
      <c r="AC378" s="431" t="s">
        <v>600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601</v>
      </c>
      <c r="B379" s="54" t="s">
        <v>602</v>
      </c>
      <c r="C379" s="32">
        <v>4301051897</v>
      </c>
      <c r="D379" s="617">
        <v>4607091384260</v>
      </c>
      <c r="E379" s="618"/>
      <c r="F379" s="612">
        <v>1.5</v>
      </c>
      <c r="G379" s="33">
        <v>6</v>
      </c>
      <c r="H379" s="612">
        <v>9</v>
      </c>
      <c r="I379" s="612">
        <v>9.5190000000000001</v>
      </c>
      <c r="J379" s="33">
        <v>64</v>
      </c>
      <c r="K379" s="33" t="s">
        <v>99</v>
      </c>
      <c r="L379" s="33"/>
      <c r="M379" s="34" t="s">
        <v>106</v>
      </c>
      <c r="N379" s="34"/>
      <c r="O379" s="33">
        <v>40</v>
      </c>
      <c r="P379" s="66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79" s="625"/>
      <c r="R379" s="625"/>
      <c r="S379" s="625"/>
      <c r="T379" s="626"/>
      <c r="U379" s="35"/>
      <c r="V379" s="35"/>
      <c r="W379" s="36" t="s">
        <v>69</v>
      </c>
      <c r="X379" s="613">
        <v>0</v>
      </c>
      <c r="Y379" s="614">
        <f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33" t="s">
        <v>603</v>
      </c>
      <c r="AG379" s="64"/>
      <c r="AJ379" s="68"/>
      <c r="AK379" s="68">
        <v>0</v>
      </c>
      <c r="BB379" s="43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629"/>
      <c r="B380" s="623"/>
      <c r="C380" s="623"/>
      <c r="D380" s="623"/>
      <c r="E380" s="623"/>
      <c r="F380" s="623"/>
      <c r="G380" s="623"/>
      <c r="H380" s="623"/>
      <c r="I380" s="623"/>
      <c r="J380" s="623"/>
      <c r="K380" s="623"/>
      <c r="L380" s="623"/>
      <c r="M380" s="623"/>
      <c r="N380" s="623"/>
      <c r="O380" s="630"/>
      <c r="P380" s="619" t="s">
        <v>86</v>
      </c>
      <c r="Q380" s="620"/>
      <c r="R380" s="620"/>
      <c r="S380" s="620"/>
      <c r="T380" s="620"/>
      <c r="U380" s="620"/>
      <c r="V380" s="621"/>
      <c r="W380" s="38" t="s">
        <v>87</v>
      </c>
      <c r="X380" s="615">
        <f>IFERROR(X378/H378,"0")+IFERROR(X379/H379,"0")</f>
        <v>0</v>
      </c>
      <c r="Y380" s="615">
        <f>IFERROR(Y378/H378,"0")+IFERROR(Y379/H379,"0")</f>
        <v>0</v>
      </c>
      <c r="Z380" s="615">
        <f>IFERROR(IF(Z378="",0,Z378),"0")+IFERROR(IF(Z379="",0,Z379),"0")</f>
        <v>0</v>
      </c>
      <c r="AA380" s="616"/>
      <c r="AB380" s="616"/>
      <c r="AC380" s="616"/>
    </row>
    <row r="381" spans="1:68" x14ac:dyDescent="0.2">
      <c r="A381" s="623"/>
      <c r="B381" s="623"/>
      <c r="C381" s="623"/>
      <c r="D381" s="623"/>
      <c r="E381" s="623"/>
      <c r="F381" s="623"/>
      <c r="G381" s="623"/>
      <c r="H381" s="623"/>
      <c r="I381" s="623"/>
      <c r="J381" s="623"/>
      <c r="K381" s="623"/>
      <c r="L381" s="623"/>
      <c r="M381" s="623"/>
      <c r="N381" s="623"/>
      <c r="O381" s="630"/>
      <c r="P381" s="619" t="s">
        <v>86</v>
      </c>
      <c r="Q381" s="620"/>
      <c r="R381" s="620"/>
      <c r="S381" s="620"/>
      <c r="T381" s="620"/>
      <c r="U381" s="620"/>
      <c r="V381" s="621"/>
      <c r="W381" s="38" t="s">
        <v>69</v>
      </c>
      <c r="X381" s="615">
        <f>IFERROR(SUM(X378:X379),"0")</f>
        <v>0</v>
      </c>
      <c r="Y381" s="615">
        <f>IFERROR(SUM(Y378:Y379),"0")</f>
        <v>0</v>
      </c>
      <c r="Z381" s="38"/>
      <c r="AA381" s="616"/>
      <c r="AB381" s="616"/>
      <c r="AC381" s="616"/>
    </row>
    <row r="382" spans="1:68" ht="14.25" customHeight="1" x14ac:dyDescent="0.25">
      <c r="A382" s="622" t="s">
        <v>174</v>
      </c>
      <c r="B382" s="623"/>
      <c r="C382" s="623"/>
      <c r="D382" s="623"/>
      <c r="E382" s="623"/>
      <c r="F382" s="623"/>
      <c r="G382" s="623"/>
      <c r="H382" s="623"/>
      <c r="I382" s="623"/>
      <c r="J382" s="623"/>
      <c r="K382" s="623"/>
      <c r="L382" s="623"/>
      <c r="M382" s="623"/>
      <c r="N382" s="623"/>
      <c r="O382" s="623"/>
      <c r="P382" s="623"/>
      <c r="Q382" s="623"/>
      <c r="R382" s="623"/>
      <c r="S382" s="623"/>
      <c r="T382" s="623"/>
      <c r="U382" s="623"/>
      <c r="V382" s="623"/>
      <c r="W382" s="623"/>
      <c r="X382" s="623"/>
      <c r="Y382" s="623"/>
      <c r="Z382" s="623"/>
      <c r="AA382" s="609"/>
      <c r="AB382" s="609"/>
      <c r="AC382" s="609"/>
    </row>
    <row r="383" spans="1:68" ht="27" customHeight="1" x14ac:dyDescent="0.25">
      <c r="A383" s="54" t="s">
        <v>604</v>
      </c>
      <c r="B383" s="54" t="s">
        <v>605</v>
      </c>
      <c r="C383" s="32">
        <v>4301060439</v>
      </c>
      <c r="D383" s="617">
        <v>4607091384673</v>
      </c>
      <c r="E383" s="618"/>
      <c r="F383" s="612">
        <v>1.5</v>
      </c>
      <c r="G383" s="33">
        <v>6</v>
      </c>
      <c r="H383" s="612">
        <v>9</v>
      </c>
      <c r="I383" s="612">
        <v>9.5190000000000001</v>
      </c>
      <c r="J383" s="33">
        <v>64</v>
      </c>
      <c r="K383" s="33" t="s">
        <v>99</v>
      </c>
      <c r="L383" s="33"/>
      <c r="M383" s="34" t="s">
        <v>106</v>
      </c>
      <c r="N383" s="34"/>
      <c r="O383" s="33">
        <v>30</v>
      </c>
      <c r="P383" s="9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3" s="625"/>
      <c r="R383" s="625"/>
      <c r="S383" s="625"/>
      <c r="T383" s="626"/>
      <c r="U383" s="35"/>
      <c r="V383" s="35"/>
      <c r="W383" s="36" t="s">
        <v>69</v>
      </c>
      <c r="X383" s="613">
        <v>0</v>
      </c>
      <c r="Y383" s="614">
        <f>IFERROR(IF(X383="",0,CEILING((X383/$H383),1)*$H383),"")</f>
        <v>0</v>
      </c>
      <c r="Z383" s="37" t="str">
        <f>IFERROR(IF(Y383=0,"",ROUNDUP(Y383/H383,0)*0.01898),"")</f>
        <v/>
      </c>
      <c r="AA383" s="56"/>
      <c r="AB383" s="57"/>
      <c r="AC383" s="435" t="s">
        <v>606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9"/>
      <c r="B384" s="623"/>
      <c r="C384" s="623"/>
      <c r="D384" s="623"/>
      <c r="E384" s="623"/>
      <c r="F384" s="623"/>
      <c r="G384" s="623"/>
      <c r="H384" s="623"/>
      <c r="I384" s="623"/>
      <c r="J384" s="623"/>
      <c r="K384" s="623"/>
      <c r="L384" s="623"/>
      <c r="M384" s="623"/>
      <c r="N384" s="623"/>
      <c r="O384" s="630"/>
      <c r="P384" s="619" t="s">
        <v>86</v>
      </c>
      <c r="Q384" s="620"/>
      <c r="R384" s="620"/>
      <c r="S384" s="620"/>
      <c r="T384" s="620"/>
      <c r="U384" s="620"/>
      <c r="V384" s="621"/>
      <c r="W384" s="38" t="s">
        <v>87</v>
      </c>
      <c r="X384" s="615">
        <f>IFERROR(X383/H383,"0")</f>
        <v>0</v>
      </c>
      <c r="Y384" s="615">
        <f>IFERROR(Y383/H383,"0")</f>
        <v>0</v>
      </c>
      <c r="Z384" s="615">
        <f>IFERROR(IF(Z383="",0,Z383),"0")</f>
        <v>0</v>
      </c>
      <c r="AA384" s="616"/>
      <c r="AB384" s="616"/>
      <c r="AC384" s="616"/>
    </row>
    <row r="385" spans="1:68" x14ac:dyDescent="0.2">
      <c r="A385" s="623"/>
      <c r="B385" s="623"/>
      <c r="C385" s="623"/>
      <c r="D385" s="623"/>
      <c r="E385" s="623"/>
      <c r="F385" s="623"/>
      <c r="G385" s="623"/>
      <c r="H385" s="623"/>
      <c r="I385" s="623"/>
      <c r="J385" s="623"/>
      <c r="K385" s="623"/>
      <c r="L385" s="623"/>
      <c r="M385" s="623"/>
      <c r="N385" s="623"/>
      <c r="O385" s="630"/>
      <c r="P385" s="619" t="s">
        <v>86</v>
      </c>
      <c r="Q385" s="620"/>
      <c r="R385" s="620"/>
      <c r="S385" s="620"/>
      <c r="T385" s="620"/>
      <c r="U385" s="620"/>
      <c r="V385" s="621"/>
      <c r="W385" s="38" t="s">
        <v>69</v>
      </c>
      <c r="X385" s="615">
        <f>IFERROR(SUM(X383:X383),"0")</f>
        <v>0</v>
      </c>
      <c r="Y385" s="615">
        <f>IFERROR(SUM(Y383:Y383),"0")</f>
        <v>0</v>
      </c>
      <c r="Z385" s="38"/>
      <c r="AA385" s="616"/>
      <c r="AB385" s="616"/>
      <c r="AC385" s="616"/>
    </row>
    <row r="386" spans="1:68" ht="16.5" customHeight="1" x14ac:dyDescent="0.25">
      <c r="A386" s="673" t="s">
        <v>607</v>
      </c>
      <c r="B386" s="623"/>
      <c r="C386" s="623"/>
      <c r="D386" s="623"/>
      <c r="E386" s="623"/>
      <c r="F386" s="623"/>
      <c r="G386" s="623"/>
      <c r="H386" s="623"/>
      <c r="I386" s="623"/>
      <c r="J386" s="623"/>
      <c r="K386" s="623"/>
      <c r="L386" s="623"/>
      <c r="M386" s="623"/>
      <c r="N386" s="623"/>
      <c r="O386" s="623"/>
      <c r="P386" s="623"/>
      <c r="Q386" s="623"/>
      <c r="R386" s="623"/>
      <c r="S386" s="623"/>
      <c r="T386" s="623"/>
      <c r="U386" s="623"/>
      <c r="V386" s="623"/>
      <c r="W386" s="623"/>
      <c r="X386" s="623"/>
      <c r="Y386" s="623"/>
      <c r="Z386" s="623"/>
      <c r="AA386" s="608"/>
      <c r="AB386" s="608"/>
      <c r="AC386" s="608"/>
    </row>
    <row r="387" spans="1:68" ht="14.25" customHeight="1" x14ac:dyDescent="0.25">
      <c r="A387" s="622" t="s">
        <v>96</v>
      </c>
      <c r="B387" s="623"/>
      <c r="C387" s="623"/>
      <c r="D387" s="623"/>
      <c r="E387" s="623"/>
      <c r="F387" s="623"/>
      <c r="G387" s="623"/>
      <c r="H387" s="623"/>
      <c r="I387" s="623"/>
      <c r="J387" s="623"/>
      <c r="K387" s="623"/>
      <c r="L387" s="623"/>
      <c r="M387" s="623"/>
      <c r="N387" s="623"/>
      <c r="O387" s="623"/>
      <c r="P387" s="623"/>
      <c r="Q387" s="623"/>
      <c r="R387" s="623"/>
      <c r="S387" s="623"/>
      <c r="T387" s="623"/>
      <c r="U387" s="623"/>
      <c r="V387" s="623"/>
      <c r="W387" s="623"/>
      <c r="X387" s="623"/>
      <c r="Y387" s="623"/>
      <c r="Z387" s="623"/>
      <c r="AA387" s="609"/>
      <c r="AB387" s="609"/>
      <c r="AC387" s="609"/>
    </row>
    <row r="388" spans="1:68" ht="27" customHeight="1" x14ac:dyDescent="0.25">
      <c r="A388" s="54" t="s">
        <v>608</v>
      </c>
      <c r="B388" s="54" t="s">
        <v>609</v>
      </c>
      <c r="C388" s="32">
        <v>4301011483</v>
      </c>
      <c r="D388" s="617">
        <v>4680115881907</v>
      </c>
      <c r="E388" s="618"/>
      <c r="F388" s="612">
        <v>1.8</v>
      </c>
      <c r="G388" s="33">
        <v>6</v>
      </c>
      <c r="H388" s="612">
        <v>10.8</v>
      </c>
      <c r="I388" s="612">
        <v>11.234999999999999</v>
      </c>
      <c r="J388" s="33">
        <v>64</v>
      </c>
      <c r="K388" s="33" t="s">
        <v>99</v>
      </c>
      <c r="L388" s="33"/>
      <c r="M388" s="34" t="s">
        <v>68</v>
      </c>
      <c r="N388" s="34"/>
      <c r="O388" s="33">
        <v>60</v>
      </c>
      <c r="P388" s="8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8" s="625"/>
      <c r="R388" s="625"/>
      <c r="S388" s="625"/>
      <c r="T388" s="626"/>
      <c r="U388" s="35"/>
      <c r="V388" s="35"/>
      <c r="W388" s="36" t="s">
        <v>69</v>
      </c>
      <c r="X388" s="613">
        <v>0</v>
      </c>
      <c r="Y388" s="614">
        <f>IFERROR(IF(X388="",0,CEILING((X388/$H388),1)*$H388),"")</f>
        <v>0</v>
      </c>
      <c r="Z388" s="37" t="str">
        <f>IFERROR(IF(Y388=0,"",ROUNDUP(Y388/H388,0)*0.01898),"")</f>
        <v/>
      </c>
      <c r="AA388" s="56"/>
      <c r="AB388" s="57"/>
      <c r="AC388" s="437" t="s">
        <v>610</v>
      </c>
      <c r="AG388" s="64"/>
      <c r="AJ388" s="68"/>
      <c r="AK388" s="68">
        <v>0</v>
      </c>
      <c r="BB388" s="43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608</v>
      </c>
      <c r="B389" s="54" t="s">
        <v>611</v>
      </c>
      <c r="C389" s="32">
        <v>4301011873</v>
      </c>
      <c r="D389" s="617">
        <v>4680115881907</v>
      </c>
      <c r="E389" s="618"/>
      <c r="F389" s="612">
        <v>1.8</v>
      </c>
      <c r="G389" s="33">
        <v>6</v>
      </c>
      <c r="H389" s="612">
        <v>10.8</v>
      </c>
      <c r="I389" s="612">
        <v>11.234999999999999</v>
      </c>
      <c r="J389" s="33">
        <v>64</v>
      </c>
      <c r="K389" s="33" t="s">
        <v>99</v>
      </c>
      <c r="L389" s="33"/>
      <c r="M389" s="34" t="s">
        <v>68</v>
      </c>
      <c r="N389" s="34"/>
      <c r="O389" s="33">
        <v>60</v>
      </c>
      <c r="P389" s="6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625"/>
      <c r="R389" s="625"/>
      <c r="S389" s="625"/>
      <c r="T389" s="626"/>
      <c r="U389" s="35"/>
      <c r="V389" s="35"/>
      <c r="W389" s="36" t="s">
        <v>69</v>
      </c>
      <c r="X389" s="613">
        <v>0</v>
      </c>
      <c r="Y389" s="614">
        <f>IFERROR(IF(X389="",0,CEILING((X389/$H389),1)*$H389),"")</f>
        <v>0</v>
      </c>
      <c r="Z389" s="37" t="str">
        <f>IFERROR(IF(Y389=0,"",ROUNDUP(Y389/H389,0)*0.01898),"")</f>
        <v/>
      </c>
      <c r="AA389" s="56"/>
      <c r="AB389" s="57"/>
      <c r="AC389" s="439" t="s">
        <v>612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613</v>
      </c>
      <c r="B390" s="54" t="s">
        <v>614</v>
      </c>
      <c r="C390" s="32">
        <v>4301011874</v>
      </c>
      <c r="D390" s="617">
        <v>4680115884892</v>
      </c>
      <c r="E390" s="618"/>
      <c r="F390" s="612">
        <v>1.8</v>
      </c>
      <c r="G390" s="33">
        <v>6</v>
      </c>
      <c r="H390" s="612">
        <v>10.8</v>
      </c>
      <c r="I390" s="612">
        <v>11.234999999999999</v>
      </c>
      <c r="J390" s="33">
        <v>64</v>
      </c>
      <c r="K390" s="33" t="s">
        <v>99</v>
      </c>
      <c r="L390" s="33"/>
      <c r="M390" s="34" t="s">
        <v>68</v>
      </c>
      <c r="N390" s="34"/>
      <c r="O390" s="33">
        <v>60</v>
      </c>
      <c r="P390" s="84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625"/>
      <c r="R390" s="625"/>
      <c r="S390" s="625"/>
      <c r="T390" s="626"/>
      <c r="U390" s="35"/>
      <c r="V390" s="35"/>
      <c r="W390" s="36" t="s">
        <v>69</v>
      </c>
      <c r="X390" s="613">
        <v>0</v>
      </c>
      <c r="Y390" s="614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41" t="s">
        <v>615</v>
      </c>
      <c r="AG390" s="64"/>
      <c r="AJ390" s="68"/>
      <c r="AK390" s="68">
        <v>0</v>
      </c>
      <c r="BB390" s="44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37.5" customHeight="1" x14ac:dyDescent="0.25">
      <c r="A391" s="54" t="s">
        <v>616</v>
      </c>
      <c r="B391" s="54" t="s">
        <v>617</v>
      </c>
      <c r="C391" s="32">
        <v>4301011875</v>
      </c>
      <c r="D391" s="617">
        <v>4680115884885</v>
      </c>
      <c r="E391" s="618"/>
      <c r="F391" s="612">
        <v>0.8</v>
      </c>
      <c r="G391" s="33">
        <v>15</v>
      </c>
      <c r="H391" s="612">
        <v>12</v>
      </c>
      <c r="I391" s="612">
        <v>12.435</v>
      </c>
      <c r="J391" s="33">
        <v>64</v>
      </c>
      <c r="K391" s="33" t="s">
        <v>99</v>
      </c>
      <c r="L391" s="33"/>
      <c r="M391" s="34" t="s">
        <v>68</v>
      </c>
      <c r="N391" s="34"/>
      <c r="O391" s="33">
        <v>60</v>
      </c>
      <c r="P391" s="6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625"/>
      <c r="R391" s="625"/>
      <c r="S391" s="625"/>
      <c r="T391" s="626"/>
      <c r="U391" s="35"/>
      <c r="V391" s="35"/>
      <c r="W391" s="36" t="s">
        <v>69</v>
      </c>
      <c r="X391" s="613">
        <v>0</v>
      </c>
      <c r="Y391" s="614">
        <f>IFERROR(IF(X391="",0,CEILING((X391/$H391),1)*$H391),"")</f>
        <v>0</v>
      </c>
      <c r="Z391" s="37" t="str">
        <f>IFERROR(IF(Y391=0,"",ROUNDUP(Y391/H391,0)*0.01898),"")</f>
        <v/>
      </c>
      <c r="AA391" s="56"/>
      <c r="AB391" s="57"/>
      <c r="AC391" s="443" t="s">
        <v>615</v>
      </c>
      <c r="AG391" s="64"/>
      <c r="AJ391" s="68"/>
      <c r="AK391" s="68">
        <v>0</v>
      </c>
      <c r="BB391" s="44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618</v>
      </c>
      <c r="B392" s="54" t="s">
        <v>619</v>
      </c>
      <c r="C392" s="32">
        <v>4301011871</v>
      </c>
      <c r="D392" s="617">
        <v>4680115884908</v>
      </c>
      <c r="E392" s="618"/>
      <c r="F392" s="612">
        <v>0.4</v>
      </c>
      <c r="G392" s="33">
        <v>10</v>
      </c>
      <c r="H392" s="612">
        <v>4</v>
      </c>
      <c r="I392" s="612">
        <v>4.21</v>
      </c>
      <c r="J392" s="33">
        <v>132</v>
      </c>
      <c r="K392" s="33" t="s">
        <v>104</v>
      </c>
      <c r="L392" s="33"/>
      <c r="M392" s="34" t="s">
        <v>68</v>
      </c>
      <c r="N392" s="34"/>
      <c r="O392" s="33">
        <v>60</v>
      </c>
      <c r="P392" s="65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625"/>
      <c r="R392" s="625"/>
      <c r="S392" s="625"/>
      <c r="T392" s="626"/>
      <c r="U392" s="35"/>
      <c r="V392" s="35"/>
      <c r="W392" s="36" t="s">
        <v>69</v>
      </c>
      <c r="X392" s="613">
        <v>0</v>
      </c>
      <c r="Y392" s="614">
        <f>IFERROR(IF(X392="",0,CEILING((X392/$H392),1)*$H392),"")</f>
        <v>0</v>
      </c>
      <c r="Z392" s="37" t="str">
        <f>IFERROR(IF(Y392=0,"",ROUNDUP(Y392/H392,0)*0.00902),"")</f>
        <v/>
      </c>
      <c r="AA392" s="56"/>
      <c r="AB392" s="57"/>
      <c r="AC392" s="445" t="s">
        <v>615</v>
      </c>
      <c r="AG392" s="64"/>
      <c r="AJ392" s="68"/>
      <c r="AK392" s="68">
        <v>0</v>
      </c>
      <c r="BB392" s="446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629"/>
      <c r="B393" s="623"/>
      <c r="C393" s="623"/>
      <c r="D393" s="623"/>
      <c r="E393" s="623"/>
      <c r="F393" s="623"/>
      <c r="G393" s="623"/>
      <c r="H393" s="623"/>
      <c r="I393" s="623"/>
      <c r="J393" s="623"/>
      <c r="K393" s="623"/>
      <c r="L393" s="623"/>
      <c r="M393" s="623"/>
      <c r="N393" s="623"/>
      <c r="O393" s="630"/>
      <c r="P393" s="619" t="s">
        <v>86</v>
      </c>
      <c r="Q393" s="620"/>
      <c r="R393" s="620"/>
      <c r="S393" s="620"/>
      <c r="T393" s="620"/>
      <c r="U393" s="620"/>
      <c r="V393" s="621"/>
      <c r="W393" s="38" t="s">
        <v>87</v>
      </c>
      <c r="X393" s="615">
        <f>IFERROR(X388/H388,"0")+IFERROR(X389/H389,"0")+IFERROR(X390/H390,"0")+IFERROR(X391/H391,"0")+IFERROR(X392/H392,"0")</f>
        <v>0</v>
      </c>
      <c r="Y393" s="615">
        <f>IFERROR(Y388/H388,"0")+IFERROR(Y389/H389,"0")+IFERROR(Y390/H390,"0")+IFERROR(Y391/H391,"0")+IFERROR(Y392/H392,"0")</f>
        <v>0</v>
      </c>
      <c r="Z393" s="615">
        <f>IFERROR(IF(Z388="",0,Z388),"0")+IFERROR(IF(Z389="",0,Z389),"0")+IFERROR(IF(Z390="",0,Z390),"0")+IFERROR(IF(Z391="",0,Z391),"0")+IFERROR(IF(Z392="",0,Z392),"0")</f>
        <v>0</v>
      </c>
      <c r="AA393" s="616"/>
      <c r="AB393" s="616"/>
      <c r="AC393" s="616"/>
    </row>
    <row r="394" spans="1:68" x14ac:dyDescent="0.2">
      <c r="A394" s="623"/>
      <c r="B394" s="623"/>
      <c r="C394" s="623"/>
      <c r="D394" s="623"/>
      <c r="E394" s="623"/>
      <c r="F394" s="623"/>
      <c r="G394" s="623"/>
      <c r="H394" s="623"/>
      <c r="I394" s="623"/>
      <c r="J394" s="623"/>
      <c r="K394" s="623"/>
      <c r="L394" s="623"/>
      <c r="M394" s="623"/>
      <c r="N394" s="623"/>
      <c r="O394" s="630"/>
      <c r="P394" s="619" t="s">
        <v>86</v>
      </c>
      <c r="Q394" s="620"/>
      <c r="R394" s="620"/>
      <c r="S394" s="620"/>
      <c r="T394" s="620"/>
      <c r="U394" s="620"/>
      <c r="V394" s="621"/>
      <c r="W394" s="38" t="s">
        <v>69</v>
      </c>
      <c r="X394" s="615">
        <f>IFERROR(SUM(X388:X392),"0")</f>
        <v>0</v>
      </c>
      <c r="Y394" s="615">
        <f>IFERROR(SUM(Y388:Y392),"0")</f>
        <v>0</v>
      </c>
      <c r="Z394" s="38"/>
      <c r="AA394" s="616"/>
      <c r="AB394" s="616"/>
      <c r="AC394" s="616"/>
    </row>
    <row r="395" spans="1:68" ht="14.25" customHeight="1" x14ac:dyDescent="0.25">
      <c r="A395" s="622" t="s">
        <v>148</v>
      </c>
      <c r="B395" s="623"/>
      <c r="C395" s="623"/>
      <c r="D395" s="623"/>
      <c r="E395" s="623"/>
      <c r="F395" s="623"/>
      <c r="G395" s="623"/>
      <c r="H395" s="623"/>
      <c r="I395" s="623"/>
      <c r="J395" s="623"/>
      <c r="K395" s="623"/>
      <c r="L395" s="623"/>
      <c r="M395" s="623"/>
      <c r="N395" s="623"/>
      <c r="O395" s="623"/>
      <c r="P395" s="623"/>
      <c r="Q395" s="623"/>
      <c r="R395" s="623"/>
      <c r="S395" s="623"/>
      <c r="T395" s="623"/>
      <c r="U395" s="623"/>
      <c r="V395" s="623"/>
      <c r="W395" s="623"/>
      <c r="X395" s="623"/>
      <c r="Y395" s="623"/>
      <c r="Z395" s="623"/>
      <c r="AA395" s="609"/>
      <c r="AB395" s="609"/>
      <c r="AC395" s="609"/>
    </row>
    <row r="396" spans="1:68" ht="27" customHeight="1" x14ac:dyDescent="0.25">
      <c r="A396" s="54" t="s">
        <v>620</v>
      </c>
      <c r="B396" s="54" t="s">
        <v>621</v>
      </c>
      <c r="C396" s="32">
        <v>4301031303</v>
      </c>
      <c r="D396" s="617">
        <v>4607091384802</v>
      </c>
      <c r="E396" s="618"/>
      <c r="F396" s="612">
        <v>0.73</v>
      </c>
      <c r="G396" s="33">
        <v>6</v>
      </c>
      <c r="H396" s="612">
        <v>4.38</v>
      </c>
      <c r="I396" s="612">
        <v>4.6500000000000004</v>
      </c>
      <c r="J396" s="33">
        <v>132</v>
      </c>
      <c r="K396" s="33" t="s">
        <v>104</v>
      </c>
      <c r="L396" s="33"/>
      <c r="M396" s="34" t="s">
        <v>68</v>
      </c>
      <c r="N396" s="34"/>
      <c r="O396" s="33">
        <v>35</v>
      </c>
      <c r="P396" s="8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625"/>
      <c r="R396" s="625"/>
      <c r="S396" s="625"/>
      <c r="T396" s="626"/>
      <c r="U396" s="35"/>
      <c r="V396" s="35"/>
      <c r="W396" s="36" t="s">
        <v>69</v>
      </c>
      <c r="X396" s="613">
        <v>0</v>
      </c>
      <c r="Y396" s="614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9"/>
      <c r="B397" s="623"/>
      <c r="C397" s="623"/>
      <c r="D397" s="623"/>
      <c r="E397" s="623"/>
      <c r="F397" s="623"/>
      <c r="G397" s="623"/>
      <c r="H397" s="623"/>
      <c r="I397" s="623"/>
      <c r="J397" s="623"/>
      <c r="K397" s="623"/>
      <c r="L397" s="623"/>
      <c r="M397" s="623"/>
      <c r="N397" s="623"/>
      <c r="O397" s="630"/>
      <c r="P397" s="619" t="s">
        <v>86</v>
      </c>
      <c r="Q397" s="620"/>
      <c r="R397" s="620"/>
      <c r="S397" s="620"/>
      <c r="T397" s="620"/>
      <c r="U397" s="620"/>
      <c r="V397" s="621"/>
      <c r="W397" s="38" t="s">
        <v>87</v>
      </c>
      <c r="X397" s="615">
        <f>IFERROR(X396/H396,"0")</f>
        <v>0</v>
      </c>
      <c r="Y397" s="615">
        <f>IFERROR(Y396/H396,"0")</f>
        <v>0</v>
      </c>
      <c r="Z397" s="615">
        <f>IFERROR(IF(Z396="",0,Z396),"0")</f>
        <v>0</v>
      </c>
      <c r="AA397" s="616"/>
      <c r="AB397" s="616"/>
      <c r="AC397" s="616"/>
    </row>
    <row r="398" spans="1:68" x14ac:dyDescent="0.2">
      <c r="A398" s="623"/>
      <c r="B398" s="623"/>
      <c r="C398" s="623"/>
      <c r="D398" s="623"/>
      <c r="E398" s="623"/>
      <c r="F398" s="623"/>
      <c r="G398" s="623"/>
      <c r="H398" s="623"/>
      <c r="I398" s="623"/>
      <c r="J398" s="623"/>
      <c r="K398" s="623"/>
      <c r="L398" s="623"/>
      <c r="M398" s="623"/>
      <c r="N398" s="623"/>
      <c r="O398" s="630"/>
      <c r="P398" s="619" t="s">
        <v>86</v>
      </c>
      <c r="Q398" s="620"/>
      <c r="R398" s="620"/>
      <c r="S398" s="620"/>
      <c r="T398" s="620"/>
      <c r="U398" s="620"/>
      <c r="V398" s="621"/>
      <c r="W398" s="38" t="s">
        <v>69</v>
      </c>
      <c r="X398" s="615">
        <f>IFERROR(SUM(X396:X396),"0")</f>
        <v>0</v>
      </c>
      <c r="Y398" s="615">
        <f>IFERROR(SUM(Y396:Y396),"0")</f>
        <v>0</v>
      </c>
      <c r="Z398" s="38"/>
      <c r="AA398" s="616"/>
      <c r="AB398" s="616"/>
      <c r="AC398" s="616"/>
    </row>
    <row r="399" spans="1:68" ht="14.25" customHeight="1" x14ac:dyDescent="0.25">
      <c r="A399" s="622" t="s">
        <v>64</v>
      </c>
      <c r="B399" s="623"/>
      <c r="C399" s="623"/>
      <c r="D399" s="623"/>
      <c r="E399" s="623"/>
      <c r="F399" s="623"/>
      <c r="G399" s="623"/>
      <c r="H399" s="623"/>
      <c r="I399" s="623"/>
      <c r="J399" s="623"/>
      <c r="K399" s="623"/>
      <c r="L399" s="623"/>
      <c r="M399" s="623"/>
      <c r="N399" s="623"/>
      <c r="O399" s="623"/>
      <c r="P399" s="623"/>
      <c r="Q399" s="623"/>
      <c r="R399" s="623"/>
      <c r="S399" s="623"/>
      <c r="T399" s="623"/>
      <c r="U399" s="623"/>
      <c r="V399" s="623"/>
      <c r="W399" s="623"/>
      <c r="X399" s="623"/>
      <c r="Y399" s="623"/>
      <c r="Z399" s="623"/>
      <c r="AA399" s="609"/>
      <c r="AB399" s="609"/>
      <c r="AC399" s="609"/>
    </row>
    <row r="400" spans="1:68" ht="27" customHeight="1" x14ac:dyDescent="0.25">
      <c r="A400" s="54" t="s">
        <v>623</v>
      </c>
      <c r="B400" s="54" t="s">
        <v>624</v>
      </c>
      <c r="C400" s="32">
        <v>4301051899</v>
      </c>
      <c r="D400" s="617">
        <v>4607091384246</v>
      </c>
      <c r="E400" s="618"/>
      <c r="F400" s="612">
        <v>1.5</v>
      </c>
      <c r="G400" s="33">
        <v>6</v>
      </c>
      <c r="H400" s="612">
        <v>9</v>
      </c>
      <c r="I400" s="612">
        <v>9.5190000000000001</v>
      </c>
      <c r="J400" s="33">
        <v>64</v>
      </c>
      <c r="K400" s="33" t="s">
        <v>99</v>
      </c>
      <c r="L400" s="33"/>
      <c r="M400" s="34" t="s">
        <v>106</v>
      </c>
      <c r="N400" s="34"/>
      <c r="O400" s="33">
        <v>40</v>
      </c>
      <c r="P400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0" s="625"/>
      <c r="R400" s="625"/>
      <c r="S400" s="625"/>
      <c r="T400" s="626"/>
      <c r="U400" s="35"/>
      <c r="V400" s="35"/>
      <c r="W400" s="36" t="s">
        <v>69</v>
      </c>
      <c r="X400" s="613">
        <v>0</v>
      </c>
      <c r="Y400" s="614">
        <f>IFERROR(IF(X400="",0,CEILING((X400/$H400),1)*$H400),"")</f>
        <v>0</v>
      </c>
      <c r="Z400" s="37" t="str">
        <f>IFERROR(IF(Y400=0,"",ROUNDUP(Y400/H400,0)*0.01898),"")</f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626</v>
      </c>
      <c r="B401" s="54" t="s">
        <v>627</v>
      </c>
      <c r="C401" s="32">
        <v>4301051901</v>
      </c>
      <c r="D401" s="617">
        <v>4680115881976</v>
      </c>
      <c r="E401" s="618"/>
      <c r="F401" s="612">
        <v>1.5</v>
      </c>
      <c r="G401" s="33">
        <v>6</v>
      </c>
      <c r="H401" s="612">
        <v>9</v>
      </c>
      <c r="I401" s="612">
        <v>9.4350000000000005</v>
      </c>
      <c r="J401" s="33">
        <v>64</v>
      </c>
      <c r="K401" s="33" t="s">
        <v>99</v>
      </c>
      <c r="L401" s="33"/>
      <c r="M401" s="34" t="s">
        <v>106</v>
      </c>
      <c r="N401" s="34"/>
      <c r="O401" s="33">
        <v>40</v>
      </c>
      <c r="P401" s="716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1" s="625"/>
      <c r="R401" s="625"/>
      <c r="S401" s="625"/>
      <c r="T401" s="626"/>
      <c r="U401" s="35"/>
      <c r="V401" s="35"/>
      <c r="W401" s="36" t="s">
        <v>69</v>
      </c>
      <c r="X401" s="613">
        <v>0</v>
      </c>
      <c r="Y401" s="614">
        <f>IFERROR(IF(X401="",0,CEILING((X401/$H401),1)*$H401),"")</f>
        <v>0</v>
      </c>
      <c r="Z401" s="37" t="str">
        <f>IFERROR(IF(Y401=0,"",ROUNDUP(Y401/H401,0)*0.01898),"")</f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629</v>
      </c>
      <c r="B402" s="54" t="s">
        <v>630</v>
      </c>
      <c r="C402" s="32">
        <v>4301051660</v>
      </c>
      <c r="D402" s="617">
        <v>4607091384253</v>
      </c>
      <c r="E402" s="618"/>
      <c r="F402" s="612">
        <v>0.4</v>
      </c>
      <c r="G402" s="33">
        <v>6</v>
      </c>
      <c r="H402" s="612">
        <v>2.4</v>
      </c>
      <c r="I402" s="612">
        <v>2.6640000000000001</v>
      </c>
      <c r="J402" s="33">
        <v>182</v>
      </c>
      <c r="K402" s="33" t="s">
        <v>67</v>
      </c>
      <c r="L402" s="33"/>
      <c r="M402" s="34" t="s">
        <v>106</v>
      </c>
      <c r="N402" s="34"/>
      <c r="O402" s="33">
        <v>40</v>
      </c>
      <c r="P402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2" s="625"/>
      <c r="R402" s="625"/>
      <c r="S402" s="625"/>
      <c r="T402" s="626"/>
      <c r="U402" s="35"/>
      <c r="V402" s="35"/>
      <c r="W402" s="36" t="s">
        <v>69</v>
      </c>
      <c r="X402" s="613">
        <v>0</v>
      </c>
      <c r="Y402" s="614">
        <f>IFERROR(IF(X402="",0,CEILING((X402/$H402),1)*$H402),"")</f>
        <v>0</v>
      </c>
      <c r="Z402" s="37" t="str">
        <f>IFERROR(IF(Y402=0,"",ROUNDUP(Y402/H402,0)*0.00651),"")</f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631</v>
      </c>
      <c r="B403" s="54" t="s">
        <v>632</v>
      </c>
      <c r="C403" s="32">
        <v>4301051446</v>
      </c>
      <c r="D403" s="617">
        <v>4680115881969</v>
      </c>
      <c r="E403" s="618"/>
      <c r="F403" s="612">
        <v>0.4</v>
      </c>
      <c r="G403" s="33">
        <v>6</v>
      </c>
      <c r="H403" s="612">
        <v>2.4</v>
      </c>
      <c r="I403" s="612">
        <v>2.58</v>
      </c>
      <c r="J403" s="33">
        <v>182</v>
      </c>
      <c r="K403" s="33" t="s">
        <v>67</v>
      </c>
      <c r="L403" s="33"/>
      <c r="M403" s="34" t="s">
        <v>106</v>
      </c>
      <c r="N403" s="34"/>
      <c r="O403" s="33">
        <v>40</v>
      </c>
      <c r="P403" s="7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3" s="625"/>
      <c r="R403" s="625"/>
      <c r="S403" s="625"/>
      <c r="T403" s="626"/>
      <c r="U403" s="35"/>
      <c r="V403" s="35"/>
      <c r="W403" s="36" t="s">
        <v>69</v>
      </c>
      <c r="X403" s="613">
        <v>0</v>
      </c>
      <c r="Y403" s="614">
        <f>IFERROR(IF(X403="",0,CEILING((X403/$H403),1)*$H403),"")</f>
        <v>0</v>
      </c>
      <c r="Z403" s="37" t="str">
        <f>IFERROR(IF(Y403=0,"",ROUNDUP(Y403/H403,0)*0.00651),"")</f>
        <v/>
      </c>
      <c r="AA403" s="56"/>
      <c r="AB403" s="57"/>
      <c r="AC403" s="455" t="s">
        <v>633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629"/>
      <c r="B404" s="623"/>
      <c r="C404" s="623"/>
      <c r="D404" s="623"/>
      <c r="E404" s="623"/>
      <c r="F404" s="623"/>
      <c r="G404" s="623"/>
      <c r="H404" s="623"/>
      <c r="I404" s="623"/>
      <c r="J404" s="623"/>
      <c r="K404" s="623"/>
      <c r="L404" s="623"/>
      <c r="M404" s="623"/>
      <c r="N404" s="623"/>
      <c r="O404" s="630"/>
      <c r="P404" s="619" t="s">
        <v>86</v>
      </c>
      <c r="Q404" s="620"/>
      <c r="R404" s="620"/>
      <c r="S404" s="620"/>
      <c r="T404" s="620"/>
      <c r="U404" s="620"/>
      <c r="V404" s="621"/>
      <c r="W404" s="38" t="s">
        <v>87</v>
      </c>
      <c r="X404" s="615">
        <f>IFERROR(X400/H400,"0")+IFERROR(X401/H401,"0")+IFERROR(X402/H402,"0")+IFERROR(X403/H403,"0")</f>
        <v>0</v>
      </c>
      <c r="Y404" s="615">
        <f>IFERROR(Y400/H400,"0")+IFERROR(Y401/H401,"0")+IFERROR(Y402/H402,"0")+IFERROR(Y403/H403,"0")</f>
        <v>0</v>
      </c>
      <c r="Z404" s="615">
        <f>IFERROR(IF(Z400="",0,Z400),"0")+IFERROR(IF(Z401="",0,Z401),"0")+IFERROR(IF(Z402="",0,Z402),"0")+IFERROR(IF(Z403="",0,Z403),"0")</f>
        <v>0</v>
      </c>
      <c r="AA404" s="616"/>
      <c r="AB404" s="616"/>
      <c r="AC404" s="616"/>
    </row>
    <row r="405" spans="1:68" x14ac:dyDescent="0.2">
      <c r="A405" s="623"/>
      <c r="B405" s="623"/>
      <c r="C405" s="623"/>
      <c r="D405" s="623"/>
      <c r="E405" s="623"/>
      <c r="F405" s="623"/>
      <c r="G405" s="623"/>
      <c r="H405" s="623"/>
      <c r="I405" s="623"/>
      <c r="J405" s="623"/>
      <c r="K405" s="623"/>
      <c r="L405" s="623"/>
      <c r="M405" s="623"/>
      <c r="N405" s="623"/>
      <c r="O405" s="630"/>
      <c r="P405" s="619" t="s">
        <v>86</v>
      </c>
      <c r="Q405" s="620"/>
      <c r="R405" s="620"/>
      <c r="S405" s="620"/>
      <c r="T405" s="620"/>
      <c r="U405" s="620"/>
      <c r="V405" s="621"/>
      <c r="W405" s="38" t="s">
        <v>69</v>
      </c>
      <c r="X405" s="615">
        <f>IFERROR(SUM(X400:X403),"0")</f>
        <v>0</v>
      </c>
      <c r="Y405" s="615">
        <f>IFERROR(SUM(Y400:Y403),"0")</f>
        <v>0</v>
      </c>
      <c r="Z405" s="38"/>
      <c r="AA405" s="616"/>
      <c r="AB405" s="616"/>
      <c r="AC405" s="616"/>
    </row>
    <row r="406" spans="1:68" ht="14.25" customHeight="1" x14ac:dyDescent="0.25">
      <c r="A406" s="622" t="s">
        <v>174</v>
      </c>
      <c r="B406" s="623"/>
      <c r="C406" s="623"/>
      <c r="D406" s="623"/>
      <c r="E406" s="623"/>
      <c r="F406" s="623"/>
      <c r="G406" s="623"/>
      <c r="H406" s="623"/>
      <c r="I406" s="623"/>
      <c r="J406" s="623"/>
      <c r="K406" s="623"/>
      <c r="L406" s="623"/>
      <c r="M406" s="623"/>
      <c r="N406" s="623"/>
      <c r="O406" s="623"/>
      <c r="P406" s="623"/>
      <c r="Q406" s="623"/>
      <c r="R406" s="623"/>
      <c r="S406" s="623"/>
      <c r="T406" s="623"/>
      <c r="U406" s="623"/>
      <c r="V406" s="623"/>
      <c r="W406" s="623"/>
      <c r="X406" s="623"/>
      <c r="Y406" s="623"/>
      <c r="Z406" s="623"/>
      <c r="AA406" s="609"/>
      <c r="AB406" s="609"/>
      <c r="AC406" s="609"/>
    </row>
    <row r="407" spans="1:68" ht="27" customHeight="1" x14ac:dyDescent="0.25">
      <c r="A407" s="54" t="s">
        <v>634</v>
      </c>
      <c r="B407" s="54" t="s">
        <v>635</v>
      </c>
      <c r="C407" s="32">
        <v>4301060441</v>
      </c>
      <c r="D407" s="617">
        <v>4607091389357</v>
      </c>
      <c r="E407" s="618"/>
      <c r="F407" s="612">
        <v>1.5</v>
      </c>
      <c r="G407" s="33">
        <v>6</v>
      </c>
      <c r="H407" s="612">
        <v>9</v>
      </c>
      <c r="I407" s="612">
        <v>9.4350000000000005</v>
      </c>
      <c r="J407" s="33">
        <v>64</v>
      </c>
      <c r="K407" s="33" t="s">
        <v>99</v>
      </c>
      <c r="L407" s="33"/>
      <c r="M407" s="34" t="s">
        <v>106</v>
      </c>
      <c r="N407" s="34"/>
      <c r="O407" s="33">
        <v>40</v>
      </c>
      <c r="P407" s="6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7" s="625"/>
      <c r="R407" s="625"/>
      <c r="S407" s="625"/>
      <c r="T407" s="626"/>
      <c r="U407" s="35"/>
      <c r="V407" s="35"/>
      <c r="W407" s="36" t="s">
        <v>69</v>
      </c>
      <c r="X407" s="613">
        <v>0</v>
      </c>
      <c r="Y407" s="614">
        <f>IFERROR(IF(X407="",0,CEILING((X407/$H407),1)*$H407),"")</f>
        <v>0</v>
      </c>
      <c r="Z407" s="37" t="str">
        <f>IFERROR(IF(Y407=0,"",ROUNDUP(Y407/H407,0)*0.01898),"")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9"/>
      <c r="B408" s="623"/>
      <c r="C408" s="623"/>
      <c r="D408" s="623"/>
      <c r="E408" s="623"/>
      <c r="F408" s="623"/>
      <c r="G408" s="623"/>
      <c r="H408" s="623"/>
      <c r="I408" s="623"/>
      <c r="J408" s="623"/>
      <c r="K408" s="623"/>
      <c r="L408" s="623"/>
      <c r="M408" s="623"/>
      <c r="N408" s="623"/>
      <c r="O408" s="630"/>
      <c r="P408" s="619" t="s">
        <v>86</v>
      </c>
      <c r="Q408" s="620"/>
      <c r="R408" s="620"/>
      <c r="S408" s="620"/>
      <c r="T408" s="620"/>
      <c r="U408" s="620"/>
      <c r="V408" s="621"/>
      <c r="W408" s="38" t="s">
        <v>87</v>
      </c>
      <c r="X408" s="615">
        <f>IFERROR(X407/H407,"0")</f>
        <v>0</v>
      </c>
      <c r="Y408" s="615">
        <f>IFERROR(Y407/H407,"0")</f>
        <v>0</v>
      </c>
      <c r="Z408" s="615">
        <f>IFERROR(IF(Z407="",0,Z407),"0")</f>
        <v>0</v>
      </c>
      <c r="AA408" s="616"/>
      <c r="AB408" s="616"/>
      <c r="AC408" s="616"/>
    </row>
    <row r="409" spans="1:68" x14ac:dyDescent="0.2">
      <c r="A409" s="623"/>
      <c r="B409" s="623"/>
      <c r="C409" s="623"/>
      <c r="D409" s="623"/>
      <c r="E409" s="623"/>
      <c r="F409" s="623"/>
      <c r="G409" s="623"/>
      <c r="H409" s="623"/>
      <c r="I409" s="623"/>
      <c r="J409" s="623"/>
      <c r="K409" s="623"/>
      <c r="L409" s="623"/>
      <c r="M409" s="623"/>
      <c r="N409" s="623"/>
      <c r="O409" s="630"/>
      <c r="P409" s="619" t="s">
        <v>86</v>
      </c>
      <c r="Q409" s="620"/>
      <c r="R409" s="620"/>
      <c r="S409" s="620"/>
      <c r="T409" s="620"/>
      <c r="U409" s="620"/>
      <c r="V409" s="621"/>
      <c r="W409" s="38" t="s">
        <v>69</v>
      </c>
      <c r="X409" s="615">
        <f>IFERROR(SUM(X407:X407),"0")</f>
        <v>0</v>
      </c>
      <c r="Y409" s="615">
        <f>IFERROR(SUM(Y407:Y407),"0")</f>
        <v>0</v>
      </c>
      <c r="Z409" s="38"/>
      <c r="AA409" s="616"/>
      <c r="AB409" s="616"/>
      <c r="AC409" s="616"/>
    </row>
    <row r="410" spans="1:68" ht="27.75" customHeight="1" x14ac:dyDescent="0.2">
      <c r="A410" s="633" t="s">
        <v>637</v>
      </c>
      <c r="B410" s="634"/>
      <c r="C410" s="634"/>
      <c r="D410" s="634"/>
      <c r="E410" s="634"/>
      <c r="F410" s="634"/>
      <c r="G410" s="634"/>
      <c r="H410" s="634"/>
      <c r="I410" s="634"/>
      <c r="J410" s="634"/>
      <c r="K410" s="634"/>
      <c r="L410" s="634"/>
      <c r="M410" s="634"/>
      <c r="N410" s="634"/>
      <c r="O410" s="634"/>
      <c r="P410" s="634"/>
      <c r="Q410" s="634"/>
      <c r="R410" s="634"/>
      <c r="S410" s="634"/>
      <c r="T410" s="634"/>
      <c r="U410" s="634"/>
      <c r="V410" s="634"/>
      <c r="W410" s="634"/>
      <c r="X410" s="634"/>
      <c r="Y410" s="634"/>
      <c r="Z410" s="634"/>
      <c r="AA410" s="49"/>
      <c r="AB410" s="49"/>
      <c r="AC410" s="49"/>
    </row>
    <row r="411" spans="1:68" ht="16.5" customHeight="1" x14ac:dyDescent="0.25">
      <c r="A411" s="673" t="s">
        <v>638</v>
      </c>
      <c r="B411" s="623"/>
      <c r="C411" s="623"/>
      <c r="D411" s="623"/>
      <c r="E411" s="623"/>
      <c r="F411" s="623"/>
      <c r="G411" s="623"/>
      <c r="H411" s="623"/>
      <c r="I411" s="623"/>
      <c r="J411" s="623"/>
      <c r="K411" s="623"/>
      <c r="L411" s="623"/>
      <c r="M411" s="623"/>
      <c r="N411" s="623"/>
      <c r="O411" s="623"/>
      <c r="P411" s="623"/>
      <c r="Q411" s="623"/>
      <c r="R411" s="623"/>
      <c r="S411" s="623"/>
      <c r="T411" s="623"/>
      <c r="U411" s="623"/>
      <c r="V411" s="623"/>
      <c r="W411" s="623"/>
      <c r="X411" s="623"/>
      <c r="Y411" s="623"/>
      <c r="Z411" s="623"/>
      <c r="AA411" s="608"/>
      <c r="AB411" s="608"/>
      <c r="AC411" s="608"/>
    </row>
    <row r="412" spans="1:68" ht="14.25" customHeight="1" x14ac:dyDescent="0.25">
      <c r="A412" s="622" t="s">
        <v>148</v>
      </c>
      <c r="B412" s="623"/>
      <c r="C412" s="623"/>
      <c r="D412" s="623"/>
      <c r="E412" s="623"/>
      <c r="F412" s="623"/>
      <c r="G412" s="623"/>
      <c r="H412" s="623"/>
      <c r="I412" s="623"/>
      <c r="J412" s="623"/>
      <c r="K412" s="623"/>
      <c r="L412" s="623"/>
      <c r="M412" s="623"/>
      <c r="N412" s="623"/>
      <c r="O412" s="623"/>
      <c r="P412" s="623"/>
      <c r="Q412" s="623"/>
      <c r="R412" s="623"/>
      <c r="S412" s="623"/>
      <c r="T412" s="623"/>
      <c r="U412" s="623"/>
      <c r="V412" s="623"/>
      <c r="W412" s="623"/>
      <c r="X412" s="623"/>
      <c r="Y412" s="623"/>
      <c r="Z412" s="623"/>
      <c r="AA412" s="609"/>
      <c r="AB412" s="609"/>
      <c r="AC412" s="609"/>
    </row>
    <row r="413" spans="1:68" ht="27" customHeight="1" x14ac:dyDescent="0.25">
      <c r="A413" s="54" t="s">
        <v>639</v>
      </c>
      <c r="B413" s="54" t="s">
        <v>640</v>
      </c>
      <c r="C413" s="32">
        <v>4301031405</v>
      </c>
      <c r="D413" s="617">
        <v>4680115886100</v>
      </c>
      <c r="E413" s="618"/>
      <c r="F413" s="612">
        <v>0.9</v>
      </c>
      <c r="G413" s="33">
        <v>6</v>
      </c>
      <c r="H413" s="612">
        <v>5.4</v>
      </c>
      <c r="I413" s="612">
        <v>5.61</v>
      </c>
      <c r="J413" s="33">
        <v>132</v>
      </c>
      <c r="K413" s="33" t="s">
        <v>104</v>
      </c>
      <c r="L413" s="33"/>
      <c r="M413" s="34" t="s">
        <v>68</v>
      </c>
      <c r="N413" s="34"/>
      <c r="O413" s="33">
        <v>50</v>
      </c>
      <c r="P413" s="6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3" s="625"/>
      <c r="R413" s="625"/>
      <c r="S413" s="625"/>
      <c r="T413" s="626"/>
      <c r="U413" s="35"/>
      <c r="V413" s="35"/>
      <c r="W413" s="36" t="s">
        <v>69</v>
      </c>
      <c r="X413" s="613">
        <v>0</v>
      </c>
      <c r="Y413" s="614">
        <f t="shared" ref="Y413:Y422" si="62">IFERROR(IF(X413="",0,CEILING((X413/$H413),1)*$H413),"")</f>
        <v>0</v>
      </c>
      <c r="Z413" s="37" t="str">
        <f>IFERROR(IF(Y413=0,"",ROUNDUP(Y413/H413,0)*0.00902),"")</f>
        <v/>
      </c>
      <c r="AA413" s="56"/>
      <c r="AB413" s="57"/>
      <c r="AC413" s="459" t="s">
        <v>641</v>
      </c>
      <c r="AG413" s="64"/>
      <c r="AJ413" s="68"/>
      <c r="AK413" s="68">
        <v>0</v>
      </c>
      <c r="BB413" s="460" t="s">
        <v>1</v>
      </c>
      <c r="BM413" s="64">
        <f t="shared" ref="BM413:BM422" si="63">IFERROR(X413*I413/H413,"0")</f>
        <v>0</v>
      </c>
      <c r="BN413" s="64">
        <f t="shared" ref="BN413:BN422" si="64">IFERROR(Y413*I413/H413,"0")</f>
        <v>0</v>
      </c>
      <c r="BO413" s="64">
        <f t="shared" ref="BO413:BO422" si="65">IFERROR(1/J413*(X413/H413),"0")</f>
        <v>0</v>
      </c>
      <c r="BP413" s="64">
        <f t="shared" ref="BP413:BP422" si="66"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2">
        <v>4301031406</v>
      </c>
      <c r="D414" s="617">
        <v>4680115886117</v>
      </c>
      <c r="E414" s="618"/>
      <c r="F414" s="612">
        <v>0.9</v>
      </c>
      <c r="G414" s="33">
        <v>6</v>
      </c>
      <c r="H414" s="612">
        <v>5.4</v>
      </c>
      <c r="I414" s="612">
        <v>5.61</v>
      </c>
      <c r="J414" s="33">
        <v>132</v>
      </c>
      <c r="K414" s="33" t="s">
        <v>104</v>
      </c>
      <c r="L414" s="33"/>
      <c r="M414" s="34" t="s">
        <v>68</v>
      </c>
      <c r="N414" s="34"/>
      <c r="O414" s="33">
        <v>50</v>
      </c>
      <c r="P414" s="7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4" s="625"/>
      <c r="R414" s="625"/>
      <c r="S414" s="625"/>
      <c r="T414" s="626"/>
      <c r="U414" s="35"/>
      <c r="V414" s="35"/>
      <c r="W414" s="36" t="s">
        <v>69</v>
      </c>
      <c r="X414" s="613">
        <v>0</v>
      </c>
      <c r="Y414" s="614">
        <f t="shared" si="62"/>
        <v>0</v>
      </c>
      <c r="Z414" s="37" t="str">
        <f>IFERROR(IF(Y414=0,"",ROUNDUP(Y414/H414,0)*0.00902),"")</f>
        <v/>
      </c>
      <c r="AA414" s="56"/>
      <c r="AB414" s="57"/>
      <c r="AC414" s="461" t="s">
        <v>644</v>
      </c>
      <c r="AG414" s="64"/>
      <c r="AJ414" s="68"/>
      <c r="AK414" s="68">
        <v>0</v>
      </c>
      <c r="BB414" s="462" t="s">
        <v>1</v>
      </c>
      <c r="BM414" s="64">
        <f t="shared" si="63"/>
        <v>0</v>
      </c>
      <c r="BN414" s="64">
        <f t="shared" si="64"/>
        <v>0</v>
      </c>
      <c r="BO414" s="64">
        <f t="shared" si="65"/>
        <v>0</v>
      </c>
      <c r="BP414" s="64">
        <f t="shared" si="66"/>
        <v>0</v>
      </c>
    </row>
    <row r="415" spans="1:68" ht="27" customHeight="1" x14ac:dyDescent="0.25">
      <c r="A415" s="54" t="s">
        <v>642</v>
      </c>
      <c r="B415" s="54" t="s">
        <v>645</v>
      </c>
      <c r="C415" s="32">
        <v>4301031382</v>
      </c>
      <c r="D415" s="617">
        <v>4680115886117</v>
      </c>
      <c r="E415" s="618"/>
      <c r="F415" s="612">
        <v>0.9</v>
      </c>
      <c r="G415" s="33">
        <v>6</v>
      </c>
      <c r="H415" s="612">
        <v>5.4</v>
      </c>
      <c r="I415" s="612">
        <v>5.61</v>
      </c>
      <c r="J415" s="33">
        <v>132</v>
      </c>
      <c r="K415" s="33" t="s">
        <v>104</v>
      </c>
      <c r="L415" s="33"/>
      <c r="M415" s="34" t="s">
        <v>68</v>
      </c>
      <c r="N415" s="34"/>
      <c r="O415" s="33">
        <v>50</v>
      </c>
      <c r="P415" s="91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625"/>
      <c r="R415" s="625"/>
      <c r="S415" s="625"/>
      <c r="T415" s="626"/>
      <c r="U415" s="35"/>
      <c r="V415" s="35"/>
      <c r="W415" s="36" t="s">
        <v>69</v>
      </c>
      <c r="X415" s="613">
        <v>0</v>
      </c>
      <c r="Y415" s="614">
        <f t="shared" si="62"/>
        <v>0</v>
      </c>
      <c r="Z415" s="37" t="str">
        <f>IFERROR(IF(Y415=0,"",ROUNDUP(Y415/H415,0)*0.00902),"")</f>
        <v/>
      </c>
      <c r="AA415" s="56"/>
      <c r="AB415" s="57"/>
      <c r="AC415" s="463" t="s">
        <v>644</v>
      </c>
      <c r="AG415" s="64"/>
      <c r="AJ415" s="68"/>
      <c r="AK415" s="68">
        <v>0</v>
      </c>
      <c r="BB415" s="464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646</v>
      </c>
      <c r="B416" s="54" t="s">
        <v>647</v>
      </c>
      <c r="C416" s="32">
        <v>4301031402</v>
      </c>
      <c r="D416" s="617">
        <v>4680115886124</v>
      </c>
      <c r="E416" s="618"/>
      <c r="F416" s="612">
        <v>0.9</v>
      </c>
      <c r="G416" s="33">
        <v>6</v>
      </c>
      <c r="H416" s="612">
        <v>5.4</v>
      </c>
      <c r="I416" s="612">
        <v>5.61</v>
      </c>
      <c r="J416" s="33">
        <v>132</v>
      </c>
      <c r="K416" s="33" t="s">
        <v>104</v>
      </c>
      <c r="L416" s="33"/>
      <c r="M416" s="34" t="s">
        <v>68</v>
      </c>
      <c r="N416" s="34"/>
      <c r="O416" s="33">
        <v>50</v>
      </c>
      <c r="P416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6" s="625"/>
      <c r="R416" s="625"/>
      <c r="S416" s="625"/>
      <c r="T416" s="626"/>
      <c r="U416" s="35"/>
      <c r="V416" s="35"/>
      <c r="W416" s="36" t="s">
        <v>69</v>
      </c>
      <c r="X416" s="613">
        <v>0</v>
      </c>
      <c r="Y416" s="614">
        <f t="shared" si="62"/>
        <v>0</v>
      </c>
      <c r="Z416" s="37" t="str">
        <f>IFERROR(IF(Y416=0,"",ROUNDUP(Y416/H416,0)*0.00902),"")</f>
        <v/>
      </c>
      <c r="AA416" s="56"/>
      <c r="AB416" s="57"/>
      <c r="AC416" s="465" t="s">
        <v>648</v>
      </c>
      <c r="AG416" s="64"/>
      <c r="AJ416" s="68"/>
      <c r="AK416" s="68">
        <v>0</v>
      </c>
      <c r="BB416" s="466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649</v>
      </c>
      <c r="B417" s="54" t="s">
        <v>650</v>
      </c>
      <c r="C417" s="32">
        <v>4301031366</v>
      </c>
      <c r="D417" s="617">
        <v>4680115883147</v>
      </c>
      <c r="E417" s="618"/>
      <c r="F417" s="612">
        <v>0.28000000000000003</v>
      </c>
      <c r="G417" s="33">
        <v>6</v>
      </c>
      <c r="H417" s="612">
        <v>1.68</v>
      </c>
      <c r="I417" s="612">
        <v>1.81</v>
      </c>
      <c r="J417" s="33">
        <v>234</v>
      </c>
      <c r="K417" s="33" t="s">
        <v>151</v>
      </c>
      <c r="L417" s="33"/>
      <c r="M417" s="34" t="s">
        <v>68</v>
      </c>
      <c r="N417" s="34"/>
      <c r="O417" s="33">
        <v>50</v>
      </c>
      <c r="P417" s="91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7" s="625"/>
      <c r="R417" s="625"/>
      <c r="S417" s="625"/>
      <c r="T417" s="626"/>
      <c r="U417" s="35"/>
      <c r="V417" s="35"/>
      <c r="W417" s="36" t="s">
        <v>69</v>
      </c>
      <c r="X417" s="613">
        <v>0</v>
      </c>
      <c r="Y417" s="614">
        <f t="shared" si="62"/>
        <v>0</v>
      </c>
      <c r="Z417" s="37" t="str">
        <f t="shared" ref="Z417:Z422" si="67">IFERROR(IF(Y417=0,"",ROUNDUP(Y417/H417,0)*0.00502),"")</f>
        <v/>
      </c>
      <c r="AA417" s="56"/>
      <c r="AB417" s="57"/>
      <c r="AC417" s="467" t="s">
        <v>641</v>
      </c>
      <c r="AG417" s="64"/>
      <c r="AJ417" s="68"/>
      <c r="AK417" s="68">
        <v>0</v>
      </c>
      <c r="BB417" s="468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651</v>
      </c>
      <c r="B418" s="54" t="s">
        <v>652</v>
      </c>
      <c r="C418" s="32">
        <v>4301031362</v>
      </c>
      <c r="D418" s="617">
        <v>4607091384338</v>
      </c>
      <c r="E418" s="618"/>
      <c r="F418" s="612">
        <v>0.35</v>
      </c>
      <c r="G418" s="33">
        <v>6</v>
      </c>
      <c r="H418" s="612">
        <v>2.1</v>
      </c>
      <c r="I418" s="612">
        <v>2.23</v>
      </c>
      <c r="J418" s="33">
        <v>234</v>
      </c>
      <c r="K418" s="33" t="s">
        <v>151</v>
      </c>
      <c r="L418" s="33"/>
      <c r="M418" s="34" t="s">
        <v>68</v>
      </c>
      <c r="N418" s="34"/>
      <c r="O418" s="33">
        <v>50</v>
      </c>
      <c r="P418" s="9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8" s="625"/>
      <c r="R418" s="625"/>
      <c r="S418" s="625"/>
      <c r="T418" s="626"/>
      <c r="U418" s="35"/>
      <c r="V418" s="35"/>
      <c r="W418" s="36" t="s">
        <v>69</v>
      </c>
      <c r="X418" s="613">
        <v>0</v>
      </c>
      <c r="Y418" s="614">
        <f t="shared" si="62"/>
        <v>0</v>
      </c>
      <c r="Z418" s="37" t="str">
        <f t="shared" si="67"/>
        <v/>
      </c>
      <c r="AA418" s="56"/>
      <c r="AB418" s="57"/>
      <c r="AC418" s="469" t="s">
        <v>641</v>
      </c>
      <c r="AG418" s="64"/>
      <c r="AJ418" s="68"/>
      <c r="AK418" s="68">
        <v>0</v>
      </c>
      <c r="BB418" s="470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37.5" customHeight="1" x14ac:dyDescent="0.25">
      <c r="A419" s="54" t="s">
        <v>653</v>
      </c>
      <c r="B419" s="54" t="s">
        <v>654</v>
      </c>
      <c r="C419" s="32">
        <v>4301031361</v>
      </c>
      <c r="D419" s="617">
        <v>4607091389524</v>
      </c>
      <c r="E419" s="618"/>
      <c r="F419" s="612">
        <v>0.35</v>
      </c>
      <c r="G419" s="33">
        <v>6</v>
      </c>
      <c r="H419" s="612">
        <v>2.1</v>
      </c>
      <c r="I419" s="612">
        <v>2.23</v>
      </c>
      <c r="J419" s="33">
        <v>234</v>
      </c>
      <c r="K419" s="33" t="s">
        <v>151</v>
      </c>
      <c r="L419" s="33"/>
      <c r="M419" s="34" t="s">
        <v>68</v>
      </c>
      <c r="N419" s="34"/>
      <c r="O419" s="33">
        <v>50</v>
      </c>
      <c r="P419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19" s="625"/>
      <c r="R419" s="625"/>
      <c r="S419" s="625"/>
      <c r="T419" s="626"/>
      <c r="U419" s="35"/>
      <c r="V419" s="35"/>
      <c r="W419" s="36" t="s">
        <v>69</v>
      </c>
      <c r="X419" s="613">
        <v>0</v>
      </c>
      <c r="Y419" s="614">
        <f t="shared" si="62"/>
        <v>0</v>
      </c>
      <c r="Z419" s="37" t="str">
        <f t="shared" si="67"/>
        <v/>
      </c>
      <c r="AA419" s="56"/>
      <c r="AB419" s="57"/>
      <c r="AC419" s="471" t="s">
        <v>655</v>
      </c>
      <c r="AG419" s="64"/>
      <c r="AJ419" s="68"/>
      <c r="AK419" s="68">
        <v>0</v>
      </c>
      <c r="BB419" s="472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656</v>
      </c>
      <c r="B420" s="54" t="s">
        <v>657</v>
      </c>
      <c r="C420" s="32">
        <v>4301031364</v>
      </c>
      <c r="D420" s="617">
        <v>4680115883161</v>
      </c>
      <c r="E420" s="618"/>
      <c r="F420" s="612">
        <v>0.28000000000000003</v>
      </c>
      <c r="G420" s="33">
        <v>6</v>
      </c>
      <c r="H420" s="612">
        <v>1.68</v>
      </c>
      <c r="I420" s="612">
        <v>1.81</v>
      </c>
      <c r="J420" s="33">
        <v>234</v>
      </c>
      <c r="K420" s="33" t="s">
        <v>151</v>
      </c>
      <c r="L420" s="33"/>
      <c r="M420" s="34" t="s">
        <v>68</v>
      </c>
      <c r="N420" s="34"/>
      <c r="O420" s="33">
        <v>50</v>
      </c>
      <c r="P420" s="92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0" s="625"/>
      <c r="R420" s="625"/>
      <c r="S420" s="625"/>
      <c r="T420" s="626"/>
      <c r="U420" s="35"/>
      <c r="V420" s="35"/>
      <c r="W420" s="36" t="s">
        <v>69</v>
      </c>
      <c r="X420" s="613">
        <v>0</v>
      </c>
      <c r="Y420" s="614">
        <f t="shared" si="62"/>
        <v>0</v>
      </c>
      <c r="Z420" s="37" t="str">
        <f t="shared" si="67"/>
        <v/>
      </c>
      <c r="AA420" s="56"/>
      <c r="AB420" s="57"/>
      <c r="AC420" s="473" t="s">
        <v>658</v>
      </c>
      <c r="AG420" s="64"/>
      <c r="AJ420" s="68"/>
      <c r="AK420" s="68">
        <v>0</v>
      </c>
      <c r="BB420" s="474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659</v>
      </c>
      <c r="B421" s="54" t="s">
        <v>660</v>
      </c>
      <c r="C421" s="32">
        <v>4301031358</v>
      </c>
      <c r="D421" s="617">
        <v>4607091389531</v>
      </c>
      <c r="E421" s="618"/>
      <c r="F421" s="612">
        <v>0.35</v>
      </c>
      <c r="G421" s="33">
        <v>6</v>
      </c>
      <c r="H421" s="612">
        <v>2.1</v>
      </c>
      <c r="I421" s="612">
        <v>2.23</v>
      </c>
      <c r="J421" s="33">
        <v>234</v>
      </c>
      <c r="K421" s="33" t="s">
        <v>151</v>
      </c>
      <c r="L421" s="33"/>
      <c r="M421" s="34" t="s">
        <v>68</v>
      </c>
      <c r="N421" s="34"/>
      <c r="O421" s="33">
        <v>50</v>
      </c>
      <c r="P421" s="94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1" s="625"/>
      <c r="R421" s="625"/>
      <c r="S421" s="625"/>
      <c r="T421" s="626"/>
      <c r="U421" s="35"/>
      <c r="V421" s="35"/>
      <c r="W421" s="36" t="s">
        <v>69</v>
      </c>
      <c r="X421" s="613">
        <v>0</v>
      </c>
      <c r="Y421" s="614">
        <f t="shared" si="62"/>
        <v>0</v>
      </c>
      <c r="Z421" s="37" t="str">
        <f t="shared" si="67"/>
        <v/>
      </c>
      <c r="AA421" s="56"/>
      <c r="AB421" s="57"/>
      <c r="AC421" s="475" t="s">
        <v>661</v>
      </c>
      <c r="AG421" s="64"/>
      <c r="AJ421" s="68"/>
      <c r="AK421" s="68">
        <v>0</v>
      </c>
      <c r="BB421" s="476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37.5" customHeight="1" x14ac:dyDescent="0.25">
      <c r="A422" s="54" t="s">
        <v>662</v>
      </c>
      <c r="B422" s="54" t="s">
        <v>663</v>
      </c>
      <c r="C422" s="32">
        <v>4301031360</v>
      </c>
      <c r="D422" s="617">
        <v>4607091384345</v>
      </c>
      <c r="E422" s="618"/>
      <c r="F422" s="612">
        <v>0.35</v>
      </c>
      <c r="G422" s="33">
        <v>6</v>
      </c>
      <c r="H422" s="612">
        <v>2.1</v>
      </c>
      <c r="I422" s="612">
        <v>2.23</v>
      </c>
      <c r="J422" s="33">
        <v>234</v>
      </c>
      <c r="K422" s="33" t="s">
        <v>151</v>
      </c>
      <c r="L422" s="33"/>
      <c r="M422" s="34" t="s">
        <v>68</v>
      </c>
      <c r="N422" s="34"/>
      <c r="O422" s="33">
        <v>50</v>
      </c>
      <c r="P422" s="7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2" s="625"/>
      <c r="R422" s="625"/>
      <c r="S422" s="625"/>
      <c r="T422" s="626"/>
      <c r="U422" s="35"/>
      <c r="V422" s="35"/>
      <c r="W422" s="36" t="s">
        <v>69</v>
      </c>
      <c r="X422" s="613">
        <v>0</v>
      </c>
      <c r="Y422" s="614">
        <f t="shared" si="62"/>
        <v>0</v>
      </c>
      <c r="Z422" s="37" t="str">
        <f t="shared" si="67"/>
        <v/>
      </c>
      <c r="AA422" s="56"/>
      <c r="AB422" s="57"/>
      <c r="AC422" s="477" t="s">
        <v>658</v>
      </c>
      <c r="AG422" s="64"/>
      <c r="AJ422" s="68"/>
      <c r="AK422" s="68">
        <v>0</v>
      </c>
      <c r="BB422" s="478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x14ac:dyDescent="0.2">
      <c r="A423" s="629"/>
      <c r="B423" s="623"/>
      <c r="C423" s="623"/>
      <c r="D423" s="623"/>
      <c r="E423" s="623"/>
      <c r="F423" s="623"/>
      <c r="G423" s="623"/>
      <c r="H423" s="623"/>
      <c r="I423" s="623"/>
      <c r="J423" s="623"/>
      <c r="K423" s="623"/>
      <c r="L423" s="623"/>
      <c r="M423" s="623"/>
      <c r="N423" s="623"/>
      <c r="O423" s="630"/>
      <c r="P423" s="619" t="s">
        <v>86</v>
      </c>
      <c r="Q423" s="620"/>
      <c r="R423" s="620"/>
      <c r="S423" s="620"/>
      <c r="T423" s="620"/>
      <c r="U423" s="620"/>
      <c r="V423" s="621"/>
      <c r="W423" s="38" t="s">
        <v>87</v>
      </c>
      <c r="X423" s="615">
        <f>IFERROR(X413/H413,"0")+IFERROR(X414/H414,"0")+IFERROR(X415/H415,"0")+IFERROR(X416/H416,"0")+IFERROR(X417/H417,"0")+IFERROR(X418/H418,"0")+IFERROR(X419/H419,"0")+IFERROR(X420/H420,"0")+IFERROR(X421/H421,"0")+IFERROR(X422/H422,"0")</f>
        <v>0</v>
      </c>
      <c r="Y423" s="615">
        <f>IFERROR(Y413/H413,"0")+IFERROR(Y414/H414,"0")+IFERROR(Y415/H415,"0")+IFERROR(Y416/H416,"0")+IFERROR(Y417/H417,"0")+IFERROR(Y418/H418,"0")+IFERROR(Y419/H419,"0")+IFERROR(Y420/H420,"0")+IFERROR(Y421/H421,"0")+IFERROR(Y422/H422,"0")</f>
        <v>0</v>
      </c>
      <c r="Z423" s="61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</f>
        <v>0</v>
      </c>
      <c r="AA423" s="616"/>
      <c r="AB423" s="616"/>
      <c r="AC423" s="616"/>
    </row>
    <row r="424" spans="1:68" x14ac:dyDescent="0.2">
      <c r="A424" s="623"/>
      <c r="B424" s="623"/>
      <c r="C424" s="623"/>
      <c r="D424" s="623"/>
      <c r="E424" s="623"/>
      <c r="F424" s="623"/>
      <c r="G424" s="623"/>
      <c r="H424" s="623"/>
      <c r="I424" s="623"/>
      <c r="J424" s="623"/>
      <c r="K424" s="623"/>
      <c r="L424" s="623"/>
      <c r="M424" s="623"/>
      <c r="N424" s="623"/>
      <c r="O424" s="630"/>
      <c r="P424" s="619" t="s">
        <v>86</v>
      </c>
      <c r="Q424" s="620"/>
      <c r="R424" s="620"/>
      <c r="S424" s="620"/>
      <c r="T424" s="620"/>
      <c r="U424" s="620"/>
      <c r="V424" s="621"/>
      <c r="W424" s="38" t="s">
        <v>69</v>
      </c>
      <c r="X424" s="615">
        <f>IFERROR(SUM(X413:X422),"0")</f>
        <v>0</v>
      </c>
      <c r="Y424" s="615">
        <f>IFERROR(SUM(Y413:Y422),"0")</f>
        <v>0</v>
      </c>
      <c r="Z424" s="38"/>
      <c r="AA424" s="616"/>
      <c r="AB424" s="616"/>
      <c r="AC424" s="616"/>
    </row>
    <row r="425" spans="1:68" ht="14.25" customHeight="1" x14ac:dyDescent="0.25">
      <c r="A425" s="622" t="s">
        <v>64</v>
      </c>
      <c r="B425" s="623"/>
      <c r="C425" s="623"/>
      <c r="D425" s="623"/>
      <c r="E425" s="623"/>
      <c r="F425" s="623"/>
      <c r="G425" s="623"/>
      <c r="H425" s="623"/>
      <c r="I425" s="623"/>
      <c r="J425" s="623"/>
      <c r="K425" s="623"/>
      <c r="L425" s="623"/>
      <c r="M425" s="623"/>
      <c r="N425" s="623"/>
      <c r="O425" s="623"/>
      <c r="P425" s="623"/>
      <c r="Q425" s="623"/>
      <c r="R425" s="623"/>
      <c r="S425" s="623"/>
      <c r="T425" s="623"/>
      <c r="U425" s="623"/>
      <c r="V425" s="623"/>
      <c r="W425" s="623"/>
      <c r="X425" s="623"/>
      <c r="Y425" s="623"/>
      <c r="Z425" s="623"/>
      <c r="AA425" s="609"/>
      <c r="AB425" s="609"/>
      <c r="AC425" s="609"/>
    </row>
    <row r="426" spans="1:68" ht="27" customHeight="1" x14ac:dyDescent="0.25">
      <c r="A426" s="54" t="s">
        <v>664</v>
      </c>
      <c r="B426" s="54" t="s">
        <v>665</v>
      </c>
      <c r="C426" s="32">
        <v>4301051284</v>
      </c>
      <c r="D426" s="617">
        <v>4607091384352</v>
      </c>
      <c r="E426" s="618"/>
      <c r="F426" s="612">
        <v>0.6</v>
      </c>
      <c r="G426" s="33">
        <v>4</v>
      </c>
      <c r="H426" s="612">
        <v>2.4</v>
      </c>
      <c r="I426" s="612">
        <v>2.6459999999999999</v>
      </c>
      <c r="J426" s="33">
        <v>132</v>
      </c>
      <c r="K426" s="33" t="s">
        <v>104</v>
      </c>
      <c r="L426" s="33"/>
      <c r="M426" s="34" t="s">
        <v>106</v>
      </c>
      <c r="N426" s="34"/>
      <c r="O426" s="33">
        <v>45</v>
      </c>
      <c r="P426" s="72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6" s="625"/>
      <c r="R426" s="625"/>
      <c r="S426" s="625"/>
      <c r="T426" s="626"/>
      <c r="U426" s="35"/>
      <c r="V426" s="35"/>
      <c r="W426" s="36" t="s">
        <v>69</v>
      </c>
      <c r="X426" s="613">
        <v>0</v>
      </c>
      <c r="Y426" s="614">
        <f>IFERROR(IF(X426="",0,CEILING((X426/$H426),1)*$H426),"")</f>
        <v>0</v>
      </c>
      <c r="Z426" s="37" t="str">
        <f>IFERROR(IF(Y426=0,"",ROUNDUP(Y426/H426,0)*0.00902),"")</f>
        <v/>
      </c>
      <c r="AA426" s="56"/>
      <c r="AB426" s="57"/>
      <c r="AC426" s="479" t="s">
        <v>666</v>
      </c>
      <c r="AG426" s="64"/>
      <c r="AJ426" s="68"/>
      <c r="AK426" s="68">
        <v>0</v>
      </c>
      <c r="BB426" s="480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667</v>
      </c>
      <c r="B427" s="54" t="s">
        <v>668</v>
      </c>
      <c r="C427" s="32">
        <v>4301051431</v>
      </c>
      <c r="D427" s="617">
        <v>4607091389654</v>
      </c>
      <c r="E427" s="618"/>
      <c r="F427" s="612">
        <v>0.33</v>
      </c>
      <c r="G427" s="33">
        <v>6</v>
      </c>
      <c r="H427" s="612">
        <v>1.98</v>
      </c>
      <c r="I427" s="612">
        <v>2.238</v>
      </c>
      <c r="J427" s="33">
        <v>182</v>
      </c>
      <c r="K427" s="33" t="s">
        <v>67</v>
      </c>
      <c r="L427" s="33"/>
      <c r="M427" s="34" t="s">
        <v>106</v>
      </c>
      <c r="N427" s="34"/>
      <c r="O427" s="33">
        <v>45</v>
      </c>
      <c r="P427" s="7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7" s="625"/>
      <c r="R427" s="625"/>
      <c r="S427" s="625"/>
      <c r="T427" s="626"/>
      <c r="U427" s="35"/>
      <c r="V427" s="35"/>
      <c r="W427" s="36" t="s">
        <v>69</v>
      </c>
      <c r="X427" s="613">
        <v>0</v>
      </c>
      <c r="Y427" s="614">
        <f>IFERROR(IF(X427="",0,CEILING((X427/$H427),1)*$H427),"")</f>
        <v>0</v>
      </c>
      <c r="Z427" s="37" t="str">
        <f>IFERROR(IF(Y427=0,"",ROUNDUP(Y427/H427,0)*0.00651),"")</f>
        <v/>
      </c>
      <c r="AA427" s="56"/>
      <c r="AB427" s="57"/>
      <c r="AC427" s="481" t="s">
        <v>669</v>
      </c>
      <c r="AG427" s="64"/>
      <c r="AJ427" s="68"/>
      <c r="AK427" s="68">
        <v>0</v>
      </c>
      <c r="BB427" s="482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629"/>
      <c r="B428" s="623"/>
      <c r="C428" s="623"/>
      <c r="D428" s="623"/>
      <c r="E428" s="623"/>
      <c r="F428" s="623"/>
      <c r="G428" s="623"/>
      <c r="H428" s="623"/>
      <c r="I428" s="623"/>
      <c r="J428" s="623"/>
      <c r="K428" s="623"/>
      <c r="L428" s="623"/>
      <c r="M428" s="623"/>
      <c r="N428" s="623"/>
      <c r="O428" s="630"/>
      <c r="P428" s="619" t="s">
        <v>86</v>
      </c>
      <c r="Q428" s="620"/>
      <c r="R428" s="620"/>
      <c r="S428" s="620"/>
      <c r="T428" s="620"/>
      <c r="U428" s="620"/>
      <c r="V428" s="621"/>
      <c r="W428" s="38" t="s">
        <v>87</v>
      </c>
      <c r="X428" s="615">
        <f>IFERROR(X426/H426,"0")+IFERROR(X427/H427,"0")</f>
        <v>0</v>
      </c>
      <c r="Y428" s="615">
        <f>IFERROR(Y426/H426,"0")+IFERROR(Y427/H427,"0")</f>
        <v>0</v>
      </c>
      <c r="Z428" s="615">
        <f>IFERROR(IF(Z426="",0,Z426),"0")+IFERROR(IF(Z427="",0,Z427),"0")</f>
        <v>0</v>
      </c>
      <c r="AA428" s="616"/>
      <c r="AB428" s="616"/>
      <c r="AC428" s="616"/>
    </row>
    <row r="429" spans="1:68" x14ac:dyDescent="0.2">
      <c r="A429" s="623"/>
      <c r="B429" s="623"/>
      <c r="C429" s="623"/>
      <c r="D429" s="623"/>
      <c r="E429" s="623"/>
      <c r="F429" s="623"/>
      <c r="G429" s="623"/>
      <c r="H429" s="623"/>
      <c r="I429" s="623"/>
      <c r="J429" s="623"/>
      <c r="K429" s="623"/>
      <c r="L429" s="623"/>
      <c r="M429" s="623"/>
      <c r="N429" s="623"/>
      <c r="O429" s="630"/>
      <c r="P429" s="619" t="s">
        <v>86</v>
      </c>
      <c r="Q429" s="620"/>
      <c r="R429" s="620"/>
      <c r="S429" s="620"/>
      <c r="T429" s="620"/>
      <c r="U429" s="620"/>
      <c r="V429" s="621"/>
      <c r="W429" s="38" t="s">
        <v>69</v>
      </c>
      <c r="X429" s="615">
        <f>IFERROR(SUM(X426:X427),"0")</f>
        <v>0</v>
      </c>
      <c r="Y429" s="615">
        <f>IFERROR(SUM(Y426:Y427),"0")</f>
        <v>0</v>
      </c>
      <c r="Z429" s="38"/>
      <c r="AA429" s="616"/>
      <c r="AB429" s="616"/>
      <c r="AC429" s="616"/>
    </row>
    <row r="430" spans="1:68" ht="16.5" customHeight="1" x14ac:dyDescent="0.25">
      <c r="A430" s="673" t="s">
        <v>670</v>
      </c>
      <c r="B430" s="623"/>
      <c r="C430" s="623"/>
      <c r="D430" s="623"/>
      <c r="E430" s="623"/>
      <c r="F430" s="623"/>
      <c r="G430" s="623"/>
      <c r="H430" s="623"/>
      <c r="I430" s="623"/>
      <c r="J430" s="623"/>
      <c r="K430" s="623"/>
      <c r="L430" s="623"/>
      <c r="M430" s="623"/>
      <c r="N430" s="623"/>
      <c r="O430" s="623"/>
      <c r="P430" s="623"/>
      <c r="Q430" s="623"/>
      <c r="R430" s="623"/>
      <c r="S430" s="623"/>
      <c r="T430" s="623"/>
      <c r="U430" s="623"/>
      <c r="V430" s="623"/>
      <c r="W430" s="623"/>
      <c r="X430" s="623"/>
      <c r="Y430" s="623"/>
      <c r="Z430" s="623"/>
      <c r="AA430" s="608"/>
      <c r="AB430" s="608"/>
      <c r="AC430" s="608"/>
    </row>
    <row r="431" spans="1:68" ht="14.25" customHeight="1" x14ac:dyDescent="0.25">
      <c r="A431" s="622" t="s">
        <v>137</v>
      </c>
      <c r="B431" s="623"/>
      <c r="C431" s="623"/>
      <c r="D431" s="623"/>
      <c r="E431" s="623"/>
      <c r="F431" s="623"/>
      <c r="G431" s="623"/>
      <c r="H431" s="623"/>
      <c r="I431" s="623"/>
      <c r="J431" s="623"/>
      <c r="K431" s="623"/>
      <c r="L431" s="623"/>
      <c r="M431" s="623"/>
      <c r="N431" s="623"/>
      <c r="O431" s="623"/>
      <c r="P431" s="623"/>
      <c r="Q431" s="623"/>
      <c r="R431" s="623"/>
      <c r="S431" s="623"/>
      <c r="T431" s="623"/>
      <c r="U431" s="623"/>
      <c r="V431" s="623"/>
      <c r="W431" s="623"/>
      <c r="X431" s="623"/>
      <c r="Y431" s="623"/>
      <c r="Z431" s="623"/>
      <c r="AA431" s="609"/>
      <c r="AB431" s="609"/>
      <c r="AC431" s="609"/>
    </row>
    <row r="432" spans="1:68" ht="27" customHeight="1" x14ac:dyDescent="0.25">
      <c r="A432" s="54" t="s">
        <v>671</v>
      </c>
      <c r="B432" s="54" t="s">
        <v>672</v>
      </c>
      <c r="C432" s="32">
        <v>4301020319</v>
      </c>
      <c r="D432" s="617">
        <v>4680115885240</v>
      </c>
      <c r="E432" s="618"/>
      <c r="F432" s="612">
        <v>0.35</v>
      </c>
      <c r="G432" s="33">
        <v>6</v>
      </c>
      <c r="H432" s="612">
        <v>2.1</v>
      </c>
      <c r="I432" s="612">
        <v>2.31</v>
      </c>
      <c r="J432" s="33">
        <v>182</v>
      </c>
      <c r="K432" s="33" t="s">
        <v>67</v>
      </c>
      <c r="L432" s="33"/>
      <c r="M432" s="34" t="s">
        <v>68</v>
      </c>
      <c r="N432" s="34"/>
      <c r="O432" s="33">
        <v>40</v>
      </c>
      <c r="P432" s="6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2" s="625"/>
      <c r="R432" s="625"/>
      <c r="S432" s="625"/>
      <c r="T432" s="626"/>
      <c r="U432" s="35"/>
      <c r="V432" s="35"/>
      <c r="W432" s="36" t="s">
        <v>69</v>
      </c>
      <c r="X432" s="613">
        <v>0</v>
      </c>
      <c r="Y432" s="614">
        <f>IFERROR(IF(X432="",0,CEILING((X432/$H432),1)*$H432),"")</f>
        <v>0</v>
      </c>
      <c r="Z432" s="37" t="str">
        <f>IFERROR(IF(Y432=0,"",ROUNDUP(Y432/H432,0)*0.00651),"")</f>
        <v/>
      </c>
      <c r="AA432" s="56"/>
      <c r="AB432" s="57"/>
      <c r="AC432" s="483" t="s">
        <v>673</v>
      </c>
      <c r="AG432" s="64"/>
      <c r="AJ432" s="68"/>
      <c r="AK432" s="68">
        <v>0</v>
      </c>
      <c r="BB432" s="48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674</v>
      </c>
      <c r="B433" s="54" t="s">
        <v>675</v>
      </c>
      <c r="C433" s="32">
        <v>4301020315</v>
      </c>
      <c r="D433" s="617">
        <v>4607091389364</v>
      </c>
      <c r="E433" s="618"/>
      <c r="F433" s="612">
        <v>0.42</v>
      </c>
      <c r="G433" s="33">
        <v>6</v>
      </c>
      <c r="H433" s="612">
        <v>2.52</v>
      </c>
      <c r="I433" s="612">
        <v>2.73</v>
      </c>
      <c r="J433" s="33">
        <v>182</v>
      </c>
      <c r="K433" s="33" t="s">
        <v>67</v>
      </c>
      <c r="L433" s="33"/>
      <c r="M433" s="34" t="s">
        <v>68</v>
      </c>
      <c r="N433" s="34"/>
      <c r="O433" s="33">
        <v>40</v>
      </c>
      <c r="P433" s="94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3" s="625"/>
      <c r="R433" s="625"/>
      <c r="S433" s="625"/>
      <c r="T433" s="626"/>
      <c r="U433" s="35"/>
      <c r="V433" s="35"/>
      <c r="W433" s="36" t="s">
        <v>69</v>
      </c>
      <c r="X433" s="613">
        <v>0</v>
      </c>
      <c r="Y433" s="614">
        <f>IFERROR(IF(X433="",0,CEILING((X433/$H433),1)*$H433),"")</f>
        <v>0</v>
      </c>
      <c r="Z433" s="37" t="str">
        <f>IFERROR(IF(Y433=0,"",ROUNDUP(Y433/H433,0)*0.00651),"")</f>
        <v/>
      </c>
      <c r="AA433" s="56"/>
      <c r="AB433" s="57"/>
      <c r="AC433" s="485" t="s">
        <v>676</v>
      </c>
      <c r="AG433" s="64"/>
      <c r="AJ433" s="68"/>
      <c r="AK433" s="68">
        <v>0</v>
      </c>
      <c r="BB433" s="48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629"/>
      <c r="B434" s="623"/>
      <c r="C434" s="623"/>
      <c r="D434" s="623"/>
      <c r="E434" s="623"/>
      <c r="F434" s="623"/>
      <c r="G434" s="623"/>
      <c r="H434" s="623"/>
      <c r="I434" s="623"/>
      <c r="J434" s="623"/>
      <c r="K434" s="623"/>
      <c r="L434" s="623"/>
      <c r="M434" s="623"/>
      <c r="N434" s="623"/>
      <c r="O434" s="630"/>
      <c r="P434" s="619" t="s">
        <v>86</v>
      </c>
      <c r="Q434" s="620"/>
      <c r="R434" s="620"/>
      <c r="S434" s="620"/>
      <c r="T434" s="620"/>
      <c r="U434" s="620"/>
      <c r="V434" s="621"/>
      <c r="W434" s="38" t="s">
        <v>87</v>
      </c>
      <c r="X434" s="615">
        <f>IFERROR(X432/H432,"0")+IFERROR(X433/H433,"0")</f>
        <v>0</v>
      </c>
      <c r="Y434" s="615">
        <f>IFERROR(Y432/H432,"0")+IFERROR(Y433/H433,"0")</f>
        <v>0</v>
      </c>
      <c r="Z434" s="615">
        <f>IFERROR(IF(Z432="",0,Z432),"0")+IFERROR(IF(Z433="",0,Z433),"0")</f>
        <v>0</v>
      </c>
      <c r="AA434" s="616"/>
      <c r="AB434" s="616"/>
      <c r="AC434" s="616"/>
    </row>
    <row r="435" spans="1:68" x14ac:dyDescent="0.2">
      <c r="A435" s="623"/>
      <c r="B435" s="623"/>
      <c r="C435" s="623"/>
      <c r="D435" s="623"/>
      <c r="E435" s="623"/>
      <c r="F435" s="623"/>
      <c r="G435" s="623"/>
      <c r="H435" s="623"/>
      <c r="I435" s="623"/>
      <c r="J435" s="623"/>
      <c r="K435" s="623"/>
      <c r="L435" s="623"/>
      <c r="M435" s="623"/>
      <c r="N435" s="623"/>
      <c r="O435" s="630"/>
      <c r="P435" s="619" t="s">
        <v>86</v>
      </c>
      <c r="Q435" s="620"/>
      <c r="R435" s="620"/>
      <c r="S435" s="620"/>
      <c r="T435" s="620"/>
      <c r="U435" s="620"/>
      <c r="V435" s="621"/>
      <c r="W435" s="38" t="s">
        <v>69</v>
      </c>
      <c r="X435" s="615">
        <f>IFERROR(SUM(X432:X433),"0")</f>
        <v>0</v>
      </c>
      <c r="Y435" s="615">
        <f>IFERROR(SUM(Y432:Y433),"0")</f>
        <v>0</v>
      </c>
      <c r="Z435" s="38"/>
      <c r="AA435" s="616"/>
      <c r="AB435" s="616"/>
      <c r="AC435" s="616"/>
    </row>
    <row r="436" spans="1:68" ht="14.25" customHeight="1" x14ac:dyDescent="0.25">
      <c r="A436" s="622" t="s">
        <v>148</v>
      </c>
      <c r="B436" s="623"/>
      <c r="C436" s="623"/>
      <c r="D436" s="623"/>
      <c r="E436" s="623"/>
      <c r="F436" s="623"/>
      <c r="G436" s="623"/>
      <c r="H436" s="623"/>
      <c r="I436" s="623"/>
      <c r="J436" s="623"/>
      <c r="K436" s="623"/>
      <c r="L436" s="623"/>
      <c r="M436" s="623"/>
      <c r="N436" s="623"/>
      <c r="O436" s="623"/>
      <c r="P436" s="623"/>
      <c r="Q436" s="623"/>
      <c r="R436" s="623"/>
      <c r="S436" s="623"/>
      <c r="T436" s="623"/>
      <c r="U436" s="623"/>
      <c r="V436" s="623"/>
      <c r="W436" s="623"/>
      <c r="X436" s="623"/>
      <c r="Y436" s="623"/>
      <c r="Z436" s="623"/>
      <c r="AA436" s="609"/>
      <c r="AB436" s="609"/>
      <c r="AC436" s="609"/>
    </row>
    <row r="437" spans="1:68" ht="27" customHeight="1" x14ac:dyDescent="0.25">
      <c r="A437" s="54" t="s">
        <v>677</v>
      </c>
      <c r="B437" s="54" t="s">
        <v>678</v>
      </c>
      <c r="C437" s="32">
        <v>4301031403</v>
      </c>
      <c r="D437" s="617">
        <v>4680115886094</v>
      </c>
      <c r="E437" s="618"/>
      <c r="F437" s="612">
        <v>0.9</v>
      </c>
      <c r="G437" s="33">
        <v>6</v>
      </c>
      <c r="H437" s="612">
        <v>5.4</v>
      </c>
      <c r="I437" s="612">
        <v>5.61</v>
      </c>
      <c r="J437" s="33">
        <v>132</v>
      </c>
      <c r="K437" s="33" t="s">
        <v>104</v>
      </c>
      <c r="L437" s="33"/>
      <c r="M437" s="34" t="s">
        <v>100</v>
      </c>
      <c r="N437" s="34"/>
      <c r="O437" s="33">
        <v>50</v>
      </c>
      <c r="P437" s="62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7" s="625"/>
      <c r="R437" s="625"/>
      <c r="S437" s="625"/>
      <c r="T437" s="626"/>
      <c r="U437" s="35"/>
      <c r="V437" s="35"/>
      <c r="W437" s="36" t="s">
        <v>69</v>
      </c>
      <c r="X437" s="613">
        <v>0</v>
      </c>
      <c r="Y437" s="614">
        <f>IFERROR(IF(X437="",0,CEILING((X437/$H437),1)*$H437),"")</f>
        <v>0</v>
      </c>
      <c r="Z437" s="37" t="str">
        <f>IFERROR(IF(Y437=0,"",ROUNDUP(Y437/H437,0)*0.00902),"")</f>
        <v/>
      </c>
      <c r="AA437" s="56"/>
      <c r="AB437" s="57"/>
      <c r="AC437" s="487" t="s">
        <v>679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680</v>
      </c>
      <c r="B438" s="54" t="s">
        <v>681</v>
      </c>
      <c r="C438" s="32">
        <v>4301031363</v>
      </c>
      <c r="D438" s="617">
        <v>4607091389425</v>
      </c>
      <c r="E438" s="618"/>
      <c r="F438" s="612">
        <v>0.35</v>
      </c>
      <c r="G438" s="33">
        <v>6</v>
      </c>
      <c r="H438" s="612">
        <v>2.1</v>
      </c>
      <c r="I438" s="612">
        <v>2.23</v>
      </c>
      <c r="J438" s="33">
        <v>234</v>
      </c>
      <c r="K438" s="33" t="s">
        <v>151</v>
      </c>
      <c r="L438" s="33"/>
      <c r="M438" s="34" t="s">
        <v>68</v>
      </c>
      <c r="N438" s="34"/>
      <c r="O438" s="33">
        <v>50</v>
      </c>
      <c r="P438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8" s="625"/>
      <c r="R438" s="625"/>
      <c r="S438" s="625"/>
      <c r="T438" s="626"/>
      <c r="U438" s="35"/>
      <c r="V438" s="35"/>
      <c r="W438" s="36" t="s">
        <v>69</v>
      </c>
      <c r="X438" s="613">
        <v>0</v>
      </c>
      <c r="Y438" s="614">
        <f>IFERROR(IF(X438="",0,CEILING((X438/$H438),1)*$H438),"")</f>
        <v>0</v>
      </c>
      <c r="Z438" s="37" t="str">
        <f>IFERROR(IF(Y438=0,"",ROUNDUP(Y438/H438,0)*0.00502),"")</f>
        <v/>
      </c>
      <c r="AA438" s="56"/>
      <c r="AB438" s="57"/>
      <c r="AC438" s="489" t="s">
        <v>682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683</v>
      </c>
      <c r="B439" s="54" t="s">
        <v>684</v>
      </c>
      <c r="C439" s="32">
        <v>4301031373</v>
      </c>
      <c r="D439" s="617">
        <v>4680115880771</v>
      </c>
      <c r="E439" s="618"/>
      <c r="F439" s="612">
        <v>0.28000000000000003</v>
      </c>
      <c r="G439" s="33">
        <v>6</v>
      </c>
      <c r="H439" s="612">
        <v>1.68</v>
      </c>
      <c r="I439" s="612">
        <v>1.81</v>
      </c>
      <c r="J439" s="33">
        <v>234</v>
      </c>
      <c r="K439" s="33" t="s">
        <v>151</v>
      </c>
      <c r="L439" s="33"/>
      <c r="M439" s="34" t="s">
        <v>68</v>
      </c>
      <c r="N439" s="34"/>
      <c r="O439" s="33">
        <v>50</v>
      </c>
      <c r="P439" s="94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39" s="625"/>
      <c r="R439" s="625"/>
      <c r="S439" s="625"/>
      <c r="T439" s="626"/>
      <c r="U439" s="35"/>
      <c r="V439" s="35"/>
      <c r="W439" s="36" t="s">
        <v>69</v>
      </c>
      <c r="X439" s="613">
        <v>0</v>
      </c>
      <c r="Y439" s="614">
        <f>IFERROR(IF(X439="",0,CEILING((X439/$H439),1)*$H439),"")</f>
        <v>0</v>
      </c>
      <c r="Z439" s="37" t="str">
        <f>IFERROR(IF(Y439=0,"",ROUNDUP(Y439/H439,0)*0.00502),"")</f>
        <v/>
      </c>
      <c r="AA439" s="56"/>
      <c r="AB439" s="57"/>
      <c r="AC439" s="491" t="s">
        <v>685</v>
      </c>
      <c r="AG439" s="64"/>
      <c r="AJ439" s="68"/>
      <c r="AK439" s="68">
        <v>0</v>
      </c>
      <c r="BB439" s="49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686</v>
      </c>
      <c r="B440" s="54" t="s">
        <v>687</v>
      </c>
      <c r="C440" s="32">
        <v>4301031359</v>
      </c>
      <c r="D440" s="617">
        <v>4607091389500</v>
      </c>
      <c r="E440" s="618"/>
      <c r="F440" s="612">
        <v>0.35</v>
      </c>
      <c r="G440" s="33">
        <v>6</v>
      </c>
      <c r="H440" s="612">
        <v>2.1</v>
      </c>
      <c r="I440" s="612">
        <v>2.23</v>
      </c>
      <c r="J440" s="33">
        <v>234</v>
      </c>
      <c r="K440" s="33" t="s">
        <v>151</v>
      </c>
      <c r="L440" s="33"/>
      <c r="M440" s="34" t="s">
        <v>68</v>
      </c>
      <c r="N440" s="34"/>
      <c r="O440" s="33">
        <v>50</v>
      </c>
      <c r="P440" s="8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0" s="625"/>
      <c r="R440" s="625"/>
      <c r="S440" s="625"/>
      <c r="T440" s="626"/>
      <c r="U440" s="35"/>
      <c r="V440" s="35"/>
      <c r="W440" s="36" t="s">
        <v>69</v>
      </c>
      <c r="X440" s="613">
        <v>0</v>
      </c>
      <c r="Y440" s="614">
        <f>IFERROR(IF(X440="",0,CEILING((X440/$H440),1)*$H440),"")</f>
        <v>0</v>
      </c>
      <c r="Z440" s="37" t="str">
        <f>IFERROR(IF(Y440=0,"",ROUNDUP(Y440/H440,0)*0.00502),"")</f>
        <v/>
      </c>
      <c r="AA440" s="56"/>
      <c r="AB440" s="57"/>
      <c r="AC440" s="493" t="s">
        <v>685</v>
      </c>
      <c r="AG440" s="64"/>
      <c r="AJ440" s="68"/>
      <c r="AK440" s="68">
        <v>0</v>
      </c>
      <c r="BB440" s="49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629"/>
      <c r="B441" s="623"/>
      <c r="C441" s="623"/>
      <c r="D441" s="623"/>
      <c r="E441" s="623"/>
      <c r="F441" s="623"/>
      <c r="G441" s="623"/>
      <c r="H441" s="623"/>
      <c r="I441" s="623"/>
      <c r="J441" s="623"/>
      <c r="K441" s="623"/>
      <c r="L441" s="623"/>
      <c r="M441" s="623"/>
      <c r="N441" s="623"/>
      <c r="O441" s="630"/>
      <c r="P441" s="619" t="s">
        <v>86</v>
      </c>
      <c r="Q441" s="620"/>
      <c r="R441" s="620"/>
      <c r="S441" s="620"/>
      <c r="T441" s="620"/>
      <c r="U441" s="620"/>
      <c r="V441" s="621"/>
      <c r="W441" s="38" t="s">
        <v>87</v>
      </c>
      <c r="X441" s="615">
        <f>IFERROR(X437/H437,"0")+IFERROR(X438/H438,"0")+IFERROR(X439/H439,"0")+IFERROR(X440/H440,"0")</f>
        <v>0</v>
      </c>
      <c r="Y441" s="615">
        <f>IFERROR(Y437/H437,"0")+IFERROR(Y438/H438,"0")+IFERROR(Y439/H439,"0")+IFERROR(Y440/H440,"0")</f>
        <v>0</v>
      </c>
      <c r="Z441" s="615">
        <f>IFERROR(IF(Z437="",0,Z437),"0")+IFERROR(IF(Z438="",0,Z438),"0")+IFERROR(IF(Z439="",0,Z439),"0")+IFERROR(IF(Z440="",0,Z440),"0")</f>
        <v>0</v>
      </c>
      <c r="AA441" s="616"/>
      <c r="AB441" s="616"/>
      <c r="AC441" s="616"/>
    </row>
    <row r="442" spans="1:68" x14ac:dyDescent="0.2">
      <c r="A442" s="623"/>
      <c r="B442" s="623"/>
      <c r="C442" s="623"/>
      <c r="D442" s="623"/>
      <c r="E442" s="623"/>
      <c r="F442" s="623"/>
      <c r="G442" s="623"/>
      <c r="H442" s="623"/>
      <c r="I442" s="623"/>
      <c r="J442" s="623"/>
      <c r="K442" s="623"/>
      <c r="L442" s="623"/>
      <c r="M442" s="623"/>
      <c r="N442" s="623"/>
      <c r="O442" s="630"/>
      <c r="P442" s="619" t="s">
        <v>86</v>
      </c>
      <c r="Q442" s="620"/>
      <c r="R442" s="620"/>
      <c r="S442" s="620"/>
      <c r="T442" s="620"/>
      <c r="U442" s="620"/>
      <c r="V442" s="621"/>
      <c r="W442" s="38" t="s">
        <v>69</v>
      </c>
      <c r="X442" s="615">
        <f>IFERROR(SUM(X437:X440),"0")</f>
        <v>0</v>
      </c>
      <c r="Y442" s="615">
        <f>IFERROR(SUM(Y437:Y440),"0")</f>
        <v>0</v>
      </c>
      <c r="Z442" s="38"/>
      <c r="AA442" s="616"/>
      <c r="AB442" s="616"/>
      <c r="AC442" s="616"/>
    </row>
    <row r="443" spans="1:68" ht="16.5" customHeight="1" x14ac:dyDescent="0.25">
      <c r="A443" s="673" t="s">
        <v>688</v>
      </c>
      <c r="B443" s="623"/>
      <c r="C443" s="623"/>
      <c r="D443" s="623"/>
      <c r="E443" s="623"/>
      <c r="F443" s="623"/>
      <c r="G443" s="623"/>
      <c r="H443" s="623"/>
      <c r="I443" s="623"/>
      <c r="J443" s="623"/>
      <c r="K443" s="623"/>
      <c r="L443" s="623"/>
      <c r="M443" s="623"/>
      <c r="N443" s="623"/>
      <c r="O443" s="623"/>
      <c r="P443" s="623"/>
      <c r="Q443" s="623"/>
      <c r="R443" s="623"/>
      <c r="S443" s="623"/>
      <c r="T443" s="623"/>
      <c r="U443" s="623"/>
      <c r="V443" s="623"/>
      <c r="W443" s="623"/>
      <c r="X443" s="623"/>
      <c r="Y443" s="623"/>
      <c r="Z443" s="623"/>
      <c r="AA443" s="608"/>
      <c r="AB443" s="608"/>
      <c r="AC443" s="608"/>
    </row>
    <row r="444" spans="1:68" ht="14.25" customHeight="1" x14ac:dyDescent="0.25">
      <c r="A444" s="622" t="s">
        <v>148</v>
      </c>
      <c r="B444" s="623"/>
      <c r="C444" s="623"/>
      <c r="D444" s="623"/>
      <c r="E444" s="623"/>
      <c r="F444" s="623"/>
      <c r="G444" s="623"/>
      <c r="H444" s="623"/>
      <c r="I444" s="623"/>
      <c r="J444" s="623"/>
      <c r="K444" s="623"/>
      <c r="L444" s="623"/>
      <c r="M444" s="623"/>
      <c r="N444" s="623"/>
      <c r="O444" s="623"/>
      <c r="P444" s="623"/>
      <c r="Q444" s="623"/>
      <c r="R444" s="623"/>
      <c r="S444" s="623"/>
      <c r="T444" s="623"/>
      <c r="U444" s="623"/>
      <c r="V444" s="623"/>
      <c r="W444" s="623"/>
      <c r="X444" s="623"/>
      <c r="Y444" s="623"/>
      <c r="Z444" s="623"/>
      <c r="AA444" s="609"/>
      <c r="AB444" s="609"/>
      <c r="AC444" s="609"/>
    </row>
    <row r="445" spans="1:68" ht="27" customHeight="1" x14ac:dyDescent="0.25">
      <c r="A445" s="54" t="s">
        <v>689</v>
      </c>
      <c r="B445" s="54" t="s">
        <v>690</v>
      </c>
      <c r="C445" s="32">
        <v>4301031294</v>
      </c>
      <c r="D445" s="617">
        <v>4680115885189</v>
      </c>
      <c r="E445" s="618"/>
      <c r="F445" s="612">
        <v>0.2</v>
      </c>
      <c r="G445" s="33">
        <v>6</v>
      </c>
      <c r="H445" s="612">
        <v>1.2</v>
      </c>
      <c r="I445" s="612">
        <v>1.3720000000000001</v>
      </c>
      <c r="J445" s="33">
        <v>234</v>
      </c>
      <c r="K445" s="33" t="s">
        <v>151</v>
      </c>
      <c r="L445" s="33"/>
      <c r="M445" s="34" t="s">
        <v>68</v>
      </c>
      <c r="N445" s="34"/>
      <c r="O445" s="33">
        <v>40</v>
      </c>
      <c r="P445" s="67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5" s="625"/>
      <c r="R445" s="625"/>
      <c r="S445" s="625"/>
      <c r="T445" s="626"/>
      <c r="U445" s="35"/>
      <c r="V445" s="35"/>
      <c r="W445" s="36" t="s">
        <v>69</v>
      </c>
      <c r="X445" s="613">
        <v>0</v>
      </c>
      <c r="Y445" s="614">
        <f>IFERROR(IF(X445="",0,CEILING((X445/$H445),1)*$H445),"")</f>
        <v>0</v>
      </c>
      <c r="Z445" s="37" t="str">
        <f>IFERROR(IF(Y445=0,"",ROUNDUP(Y445/H445,0)*0.00502),"")</f>
        <v/>
      </c>
      <c r="AA445" s="56"/>
      <c r="AB445" s="57"/>
      <c r="AC445" s="495" t="s">
        <v>691</v>
      </c>
      <c r="AG445" s="64"/>
      <c r="AJ445" s="68"/>
      <c r="AK445" s="68">
        <v>0</v>
      </c>
      <c r="BB445" s="496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customHeight="1" x14ac:dyDescent="0.25">
      <c r="A446" s="54" t="s">
        <v>692</v>
      </c>
      <c r="B446" s="54" t="s">
        <v>693</v>
      </c>
      <c r="C446" s="32">
        <v>4301031347</v>
      </c>
      <c r="D446" s="617">
        <v>4680115885110</v>
      </c>
      <c r="E446" s="618"/>
      <c r="F446" s="612">
        <v>0.2</v>
      </c>
      <c r="G446" s="33">
        <v>6</v>
      </c>
      <c r="H446" s="612">
        <v>1.2</v>
      </c>
      <c r="I446" s="612">
        <v>2.1</v>
      </c>
      <c r="J446" s="33">
        <v>182</v>
      </c>
      <c r="K446" s="33" t="s">
        <v>67</v>
      </c>
      <c r="L446" s="33"/>
      <c r="M446" s="34" t="s">
        <v>68</v>
      </c>
      <c r="N446" s="34"/>
      <c r="O446" s="33">
        <v>50</v>
      </c>
      <c r="P446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625"/>
      <c r="R446" s="625"/>
      <c r="S446" s="625"/>
      <c r="T446" s="626"/>
      <c r="U446" s="35"/>
      <c r="V446" s="35"/>
      <c r="W446" s="36" t="s">
        <v>69</v>
      </c>
      <c r="X446" s="613">
        <v>0</v>
      </c>
      <c r="Y446" s="614">
        <f>IFERROR(IF(X446="",0,CEILING((X446/$H446),1)*$H446),"")</f>
        <v>0</v>
      </c>
      <c r="Z446" s="37" t="str">
        <f>IFERROR(IF(Y446=0,"",ROUNDUP(Y446/H446,0)*0.00651),"")</f>
        <v/>
      </c>
      <c r="AA446" s="56"/>
      <c r="AB446" s="57"/>
      <c r="AC446" s="497" t="s">
        <v>694</v>
      </c>
      <c r="AG446" s="64"/>
      <c r="AJ446" s="68"/>
      <c r="AK446" s="68">
        <v>0</v>
      </c>
      <c r="BB446" s="498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29"/>
      <c r="B447" s="623"/>
      <c r="C447" s="623"/>
      <c r="D447" s="623"/>
      <c r="E447" s="623"/>
      <c r="F447" s="623"/>
      <c r="G447" s="623"/>
      <c r="H447" s="623"/>
      <c r="I447" s="623"/>
      <c r="J447" s="623"/>
      <c r="K447" s="623"/>
      <c r="L447" s="623"/>
      <c r="M447" s="623"/>
      <c r="N447" s="623"/>
      <c r="O447" s="630"/>
      <c r="P447" s="619" t="s">
        <v>86</v>
      </c>
      <c r="Q447" s="620"/>
      <c r="R447" s="620"/>
      <c r="S447" s="620"/>
      <c r="T447" s="620"/>
      <c r="U447" s="620"/>
      <c r="V447" s="621"/>
      <c r="W447" s="38" t="s">
        <v>87</v>
      </c>
      <c r="X447" s="615">
        <f>IFERROR(X445/H445,"0")+IFERROR(X446/H446,"0")</f>
        <v>0</v>
      </c>
      <c r="Y447" s="615">
        <f>IFERROR(Y445/H445,"0")+IFERROR(Y446/H446,"0")</f>
        <v>0</v>
      </c>
      <c r="Z447" s="615">
        <f>IFERROR(IF(Z445="",0,Z445),"0")+IFERROR(IF(Z446="",0,Z446),"0")</f>
        <v>0</v>
      </c>
      <c r="AA447" s="616"/>
      <c r="AB447" s="616"/>
      <c r="AC447" s="616"/>
    </row>
    <row r="448" spans="1:68" x14ac:dyDescent="0.2">
      <c r="A448" s="623"/>
      <c r="B448" s="623"/>
      <c r="C448" s="623"/>
      <c r="D448" s="623"/>
      <c r="E448" s="623"/>
      <c r="F448" s="623"/>
      <c r="G448" s="623"/>
      <c r="H448" s="623"/>
      <c r="I448" s="623"/>
      <c r="J448" s="623"/>
      <c r="K448" s="623"/>
      <c r="L448" s="623"/>
      <c r="M448" s="623"/>
      <c r="N448" s="623"/>
      <c r="O448" s="630"/>
      <c r="P448" s="619" t="s">
        <v>86</v>
      </c>
      <c r="Q448" s="620"/>
      <c r="R448" s="620"/>
      <c r="S448" s="620"/>
      <c r="T448" s="620"/>
      <c r="U448" s="620"/>
      <c r="V448" s="621"/>
      <c r="W448" s="38" t="s">
        <v>69</v>
      </c>
      <c r="X448" s="615">
        <f>IFERROR(SUM(X445:X446),"0")</f>
        <v>0</v>
      </c>
      <c r="Y448" s="615">
        <f>IFERROR(SUM(Y445:Y446),"0")</f>
        <v>0</v>
      </c>
      <c r="Z448" s="38"/>
      <c r="AA448" s="616"/>
      <c r="AB448" s="616"/>
      <c r="AC448" s="616"/>
    </row>
    <row r="449" spans="1:68" ht="16.5" customHeight="1" x14ac:dyDescent="0.25">
      <c r="A449" s="673" t="s">
        <v>695</v>
      </c>
      <c r="B449" s="623"/>
      <c r="C449" s="623"/>
      <c r="D449" s="623"/>
      <c r="E449" s="623"/>
      <c r="F449" s="623"/>
      <c r="G449" s="623"/>
      <c r="H449" s="623"/>
      <c r="I449" s="623"/>
      <c r="J449" s="623"/>
      <c r="K449" s="623"/>
      <c r="L449" s="623"/>
      <c r="M449" s="623"/>
      <c r="N449" s="623"/>
      <c r="O449" s="623"/>
      <c r="P449" s="623"/>
      <c r="Q449" s="623"/>
      <c r="R449" s="623"/>
      <c r="S449" s="623"/>
      <c r="T449" s="623"/>
      <c r="U449" s="623"/>
      <c r="V449" s="623"/>
      <c r="W449" s="623"/>
      <c r="X449" s="623"/>
      <c r="Y449" s="623"/>
      <c r="Z449" s="623"/>
      <c r="AA449" s="608"/>
      <c r="AB449" s="608"/>
      <c r="AC449" s="608"/>
    </row>
    <row r="450" spans="1:68" ht="14.25" customHeight="1" x14ac:dyDescent="0.25">
      <c r="A450" s="622" t="s">
        <v>148</v>
      </c>
      <c r="B450" s="623"/>
      <c r="C450" s="623"/>
      <c r="D450" s="623"/>
      <c r="E450" s="623"/>
      <c r="F450" s="623"/>
      <c r="G450" s="623"/>
      <c r="H450" s="623"/>
      <c r="I450" s="623"/>
      <c r="J450" s="623"/>
      <c r="K450" s="623"/>
      <c r="L450" s="623"/>
      <c r="M450" s="623"/>
      <c r="N450" s="623"/>
      <c r="O450" s="623"/>
      <c r="P450" s="623"/>
      <c r="Q450" s="623"/>
      <c r="R450" s="623"/>
      <c r="S450" s="623"/>
      <c r="T450" s="623"/>
      <c r="U450" s="623"/>
      <c r="V450" s="623"/>
      <c r="W450" s="623"/>
      <c r="X450" s="623"/>
      <c r="Y450" s="623"/>
      <c r="Z450" s="623"/>
      <c r="AA450" s="609"/>
      <c r="AB450" s="609"/>
      <c r="AC450" s="609"/>
    </row>
    <row r="451" spans="1:68" ht="27" customHeight="1" x14ac:dyDescent="0.25">
      <c r="A451" s="54" t="s">
        <v>696</v>
      </c>
      <c r="B451" s="54" t="s">
        <v>697</v>
      </c>
      <c r="C451" s="32">
        <v>4301031261</v>
      </c>
      <c r="D451" s="617">
        <v>4680115885103</v>
      </c>
      <c r="E451" s="618"/>
      <c r="F451" s="612">
        <v>0.27</v>
      </c>
      <c r="G451" s="33">
        <v>6</v>
      </c>
      <c r="H451" s="612">
        <v>1.62</v>
      </c>
      <c r="I451" s="612">
        <v>1.8</v>
      </c>
      <c r="J451" s="33">
        <v>182</v>
      </c>
      <c r="K451" s="33" t="s">
        <v>67</v>
      </c>
      <c r="L451" s="33"/>
      <c r="M451" s="34" t="s">
        <v>68</v>
      </c>
      <c r="N451" s="34"/>
      <c r="O451" s="33">
        <v>40</v>
      </c>
      <c r="P451" s="80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625"/>
      <c r="R451" s="625"/>
      <c r="S451" s="625"/>
      <c r="T451" s="626"/>
      <c r="U451" s="35"/>
      <c r="V451" s="35"/>
      <c r="W451" s="36" t="s">
        <v>69</v>
      </c>
      <c r="X451" s="613">
        <v>0</v>
      </c>
      <c r="Y451" s="614">
        <f>IFERROR(IF(X451="",0,CEILING((X451/$H451),1)*$H451),"")</f>
        <v>0</v>
      </c>
      <c r="Z451" s="37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29"/>
      <c r="B452" s="623"/>
      <c r="C452" s="623"/>
      <c r="D452" s="623"/>
      <c r="E452" s="623"/>
      <c r="F452" s="623"/>
      <c r="G452" s="623"/>
      <c r="H452" s="623"/>
      <c r="I452" s="623"/>
      <c r="J452" s="623"/>
      <c r="K452" s="623"/>
      <c r="L452" s="623"/>
      <c r="M452" s="623"/>
      <c r="N452" s="623"/>
      <c r="O452" s="630"/>
      <c r="P452" s="619" t="s">
        <v>86</v>
      </c>
      <c r="Q452" s="620"/>
      <c r="R452" s="620"/>
      <c r="S452" s="620"/>
      <c r="T452" s="620"/>
      <c r="U452" s="620"/>
      <c r="V452" s="621"/>
      <c r="W452" s="38" t="s">
        <v>87</v>
      </c>
      <c r="X452" s="615">
        <f>IFERROR(X451/H451,"0")</f>
        <v>0</v>
      </c>
      <c r="Y452" s="615">
        <f>IFERROR(Y451/H451,"0")</f>
        <v>0</v>
      </c>
      <c r="Z452" s="615">
        <f>IFERROR(IF(Z451="",0,Z451),"0")</f>
        <v>0</v>
      </c>
      <c r="AA452" s="616"/>
      <c r="AB452" s="616"/>
      <c r="AC452" s="616"/>
    </row>
    <row r="453" spans="1:68" x14ac:dyDescent="0.2">
      <c r="A453" s="623"/>
      <c r="B453" s="623"/>
      <c r="C453" s="623"/>
      <c r="D453" s="623"/>
      <c r="E453" s="623"/>
      <c r="F453" s="623"/>
      <c r="G453" s="623"/>
      <c r="H453" s="623"/>
      <c r="I453" s="623"/>
      <c r="J453" s="623"/>
      <c r="K453" s="623"/>
      <c r="L453" s="623"/>
      <c r="M453" s="623"/>
      <c r="N453" s="623"/>
      <c r="O453" s="630"/>
      <c r="P453" s="619" t="s">
        <v>86</v>
      </c>
      <c r="Q453" s="620"/>
      <c r="R453" s="620"/>
      <c r="S453" s="620"/>
      <c r="T453" s="620"/>
      <c r="U453" s="620"/>
      <c r="V453" s="621"/>
      <c r="W453" s="38" t="s">
        <v>69</v>
      </c>
      <c r="X453" s="615">
        <f>IFERROR(SUM(X451:X451),"0")</f>
        <v>0</v>
      </c>
      <c r="Y453" s="615">
        <f>IFERROR(SUM(Y451:Y451),"0")</f>
        <v>0</v>
      </c>
      <c r="Z453" s="38"/>
      <c r="AA453" s="616"/>
      <c r="AB453" s="616"/>
      <c r="AC453" s="616"/>
    </row>
    <row r="454" spans="1:68" ht="14.25" customHeight="1" x14ac:dyDescent="0.25">
      <c r="A454" s="622" t="s">
        <v>174</v>
      </c>
      <c r="B454" s="623"/>
      <c r="C454" s="623"/>
      <c r="D454" s="623"/>
      <c r="E454" s="623"/>
      <c r="F454" s="623"/>
      <c r="G454" s="623"/>
      <c r="H454" s="623"/>
      <c r="I454" s="623"/>
      <c r="J454" s="623"/>
      <c r="K454" s="623"/>
      <c r="L454" s="623"/>
      <c r="M454" s="623"/>
      <c r="N454" s="623"/>
      <c r="O454" s="623"/>
      <c r="P454" s="623"/>
      <c r="Q454" s="623"/>
      <c r="R454" s="623"/>
      <c r="S454" s="623"/>
      <c r="T454" s="623"/>
      <c r="U454" s="623"/>
      <c r="V454" s="623"/>
      <c r="W454" s="623"/>
      <c r="X454" s="623"/>
      <c r="Y454" s="623"/>
      <c r="Z454" s="623"/>
      <c r="AA454" s="609"/>
      <c r="AB454" s="609"/>
      <c r="AC454" s="609"/>
    </row>
    <row r="455" spans="1:68" ht="27" customHeight="1" x14ac:dyDescent="0.25">
      <c r="A455" s="54" t="s">
        <v>699</v>
      </c>
      <c r="B455" s="54" t="s">
        <v>700</v>
      </c>
      <c r="C455" s="32">
        <v>4301060412</v>
      </c>
      <c r="D455" s="617">
        <v>4680115885509</v>
      </c>
      <c r="E455" s="618"/>
      <c r="F455" s="612">
        <v>0.27</v>
      </c>
      <c r="G455" s="33">
        <v>6</v>
      </c>
      <c r="H455" s="612">
        <v>1.62</v>
      </c>
      <c r="I455" s="612">
        <v>1.8660000000000001</v>
      </c>
      <c r="J455" s="33">
        <v>182</v>
      </c>
      <c r="K455" s="33" t="s">
        <v>67</v>
      </c>
      <c r="L455" s="33"/>
      <c r="M455" s="34" t="s">
        <v>68</v>
      </c>
      <c r="N455" s="34"/>
      <c r="O455" s="33">
        <v>35</v>
      </c>
      <c r="P455" s="64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5" s="625"/>
      <c r="R455" s="625"/>
      <c r="S455" s="625"/>
      <c r="T455" s="626"/>
      <c r="U455" s="35"/>
      <c r="V455" s="35"/>
      <c r="W455" s="36" t="s">
        <v>69</v>
      </c>
      <c r="X455" s="613">
        <v>0</v>
      </c>
      <c r="Y455" s="614">
        <f>IFERROR(IF(X455="",0,CEILING((X455/$H455),1)*$H455),"")</f>
        <v>0</v>
      </c>
      <c r="Z455" s="37" t="str">
        <f>IFERROR(IF(Y455=0,"",ROUNDUP(Y455/H455,0)*0.00651),"")</f>
        <v/>
      </c>
      <c r="AA455" s="56"/>
      <c r="AB455" s="57"/>
      <c r="AC455" s="501" t="s">
        <v>701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9"/>
      <c r="B456" s="623"/>
      <c r="C456" s="623"/>
      <c r="D456" s="623"/>
      <c r="E456" s="623"/>
      <c r="F456" s="623"/>
      <c r="G456" s="623"/>
      <c r="H456" s="623"/>
      <c r="I456" s="623"/>
      <c r="J456" s="623"/>
      <c r="K456" s="623"/>
      <c r="L456" s="623"/>
      <c r="M456" s="623"/>
      <c r="N456" s="623"/>
      <c r="O456" s="630"/>
      <c r="P456" s="619" t="s">
        <v>86</v>
      </c>
      <c r="Q456" s="620"/>
      <c r="R456" s="620"/>
      <c r="S456" s="620"/>
      <c r="T456" s="620"/>
      <c r="U456" s="620"/>
      <c r="V456" s="621"/>
      <c r="W456" s="38" t="s">
        <v>87</v>
      </c>
      <c r="X456" s="615">
        <f>IFERROR(X455/H455,"0")</f>
        <v>0</v>
      </c>
      <c r="Y456" s="615">
        <f>IFERROR(Y455/H455,"0")</f>
        <v>0</v>
      </c>
      <c r="Z456" s="615">
        <f>IFERROR(IF(Z455="",0,Z455),"0")</f>
        <v>0</v>
      </c>
      <c r="AA456" s="616"/>
      <c r="AB456" s="616"/>
      <c r="AC456" s="616"/>
    </row>
    <row r="457" spans="1:68" x14ac:dyDescent="0.2">
      <c r="A457" s="623"/>
      <c r="B457" s="623"/>
      <c r="C457" s="623"/>
      <c r="D457" s="623"/>
      <c r="E457" s="623"/>
      <c r="F457" s="623"/>
      <c r="G457" s="623"/>
      <c r="H457" s="623"/>
      <c r="I457" s="623"/>
      <c r="J457" s="623"/>
      <c r="K457" s="623"/>
      <c r="L457" s="623"/>
      <c r="M457" s="623"/>
      <c r="N457" s="623"/>
      <c r="O457" s="630"/>
      <c r="P457" s="619" t="s">
        <v>86</v>
      </c>
      <c r="Q457" s="620"/>
      <c r="R457" s="620"/>
      <c r="S457" s="620"/>
      <c r="T457" s="620"/>
      <c r="U457" s="620"/>
      <c r="V457" s="621"/>
      <c r="W457" s="38" t="s">
        <v>69</v>
      </c>
      <c r="X457" s="615">
        <f>IFERROR(SUM(X455:X455),"0")</f>
        <v>0</v>
      </c>
      <c r="Y457" s="615">
        <f>IFERROR(SUM(Y455:Y455),"0")</f>
        <v>0</v>
      </c>
      <c r="Z457" s="38"/>
      <c r="AA457" s="616"/>
      <c r="AB457" s="616"/>
      <c r="AC457" s="616"/>
    </row>
    <row r="458" spans="1:68" ht="27.75" customHeight="1" x14ac:dyDescent="0.2">
      <c r="A458" s="633" t="s">
        <v>702</v>
      </c>
      <c r="B458" s="634"/>
      <c r="C458" s="634"/>
      <c r="D458" s="634"/>
      <c r="E458" s="634"/>
      <c r="F458" s="634"/>
      <c r="G458" s="634"/>
      <c r="H458" s="634"/>
      <c r="I458" s="634"/>
      <c r="J458" s="634"/>
      <c r="K458" s="634"/>
      <c r="L458" s="634"/>
      <c r="M458" s="634"/>
      <c r="N458" s="634"/>
      <c r="O458" s="634"/>
      <c r="P458" s="634"/>
      <c r="Q458" s="634"/>
      <c r="R458" s="634"/>
      <c r="S458" s="634"/>
      <c r="T458" s="634"/>
      <c r="U458" s="634"/>
      <c r="V458" s="634"/>
      <c r="W458" s="634"/>
      <c r="X458" s="634"/>
      <c r="Y458" s="634"/>
      <c r="Z458" s="634"/>
      <c r="AA458" s="49"/>
      <c r="AB458" s="49"/>
      <c r="AC458" s="49"/>
    </row>
    <row r="459" spans="1:68" ht="16.5" customHeight="1" x14ac:dyDescent="0.25">
      <c r="A459" s="673" t="s">
        <v>702</v>
      </c>
      <c r="B459" s="623"/>
      <c r="C459" s="623"/>
      <c r="D459" s="623"/>
      <c r="E459" s="623"/>
      <c r="F459" s="623"/>
      <c r="G459" s="623"/>
      <c r="H459" s="623"/>
      <c r="I459" s="623"/>
      <c r="J459" s="623"/>
      <c r="K459" s="623"/>
      <c r="L459" s="623"/>
      <c r="M459" s="623"/>
      <c r="N459" s="623"/>
      <c r="O459" s="623"/>
      <c r="P459" s="623"/>
      <c r="Q459" s="623"/>
      <c r="R459" s="623"/>
      <c r="S459" s="623"/>
      <c r="T459" s="623"/>
      <c r="U459" s="623"/>
      <c r="V459" s="623"/>
      <c r="W459" s="623"/>
      <c r="X459" s="623"/>
      <c r="Y459" s="623"/>
      <c r="Z459" s="623"/>
      <c r="AA459" s="608"/>
      <c r="AB459" s="608"/>
      <c r="AC459" s="608"/>
    </row>
    <row r="460" spans="1:68" ht="14.25" customHeight="1" x14ac:dyDescent="0.25">
      <c r="A460" s="622" t="s">
        <v>96</v>
      </c>
      <c r="B460" s="623"/>
      <c r="C460" s="623"/>
      <c r="D460" s="623"/>
      <c r="E460" s="623"/>
      <c r="F460" s="623"/>
      <c r="G460" s="623"/>
      <c r="H460" s="623"/>
      <c r="I460" s="623"/>
      <c r="J460" s="623"/>
      <c r="K460" s="623"/>
      <c r="L460" s="623"/>
      <c r="M460" s="623"/>
      <c r="N460" s="623"/>
      <c r="O460" s="623"/>
      <c r="P460" s="623"/>
      <c r="Q460" s="623"/>
      <c r="R460" s="623"/>
      <c r="S460" s="623"/>
      <c r="T460" s="623"/>
      <c r="U460" s="623"/>
      <c r="V460" s="623"/>
      <c r="W460" s="623"/>
      <c r="X460" s="623"/>
      <c r="Y460" s="623"/>
      <c r="Z460" s="623"/>
      <c r="AA460" s="609"/>
      <c r="AB460" s="609"/>
      <c r="AC460" s="609"/>
    </row>
    <row r="461" spans="1:68" ht="27" customHeight="1" x14ac:dyDescent="0.25">
      <c r="A461" s="54" t="s">
        <v>703</v>
      </c>
      <c r="B461" s="54" t="s">
        <v>704</v>
      </c>
      <c r="C461" s="32">
        <v>4301011795</v>
      </c>
      <c r="D461" s="617">
        <v>4607091389067</v>
      </c>
      <c r="E461" s="618"/>
      <c r="F461" s="612">
        <v>0.88</v>
      </c>
      <c r="G461" s="33">
        <v>6</v>
      </c>
      <c r="H461" s="612">
        <v>5.28</v>
      </c>
      <c r="I461" s="612">
        <v>5.64</v>
      </c>
      <c r="J461" s="33">
        <v>104</v>
      </c>
      <c r="K461" s="33" t="s">
        <v>99</v>
      </c>
      <c r="L461" s="33"/>
      <c r="M461" s="34" t="s">
        <v>100</v>
      </c>
      <c r="N461" s="34"/>
      <c r="O461" s="33">
        <v>60</v>
      </c>
      <c r="P461" s="8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1" s="625"/>
      <c r="R461" s="625"/>
      <c r="S461" s="625"/>
      <c r="T461" s="626"/>
      <c r="U461" s="35"/>
      <c r="V461" s="35"/>
      <c r="W461" s="36" t="s">
        <v>69</v>
      </c>
      <c r="X461" s="613">
        <v>0</v>
      </c>
      <c r="Y461" s="614">
        <f t="shared" ref="Y461:Y476" si="68">IFERROR(IF(X461="",0,CEILING((X461/$H461),1)*$H461),"")</f>
        <v>0</v>
      </c>
      <c r="Z461" s="37" t="str">
        <f t="shared" ref="Z461:Z466" si="69">IFERROR(IF(Y461=0,"",ROUNDUP(Y461/H461,0)*0.01196),"")</f>
        <v/>
      </c>
      <c r="AA461" s="56"/>
      <c r="AB461" s="57"/>
      <c r="AC461" s="503" t="s">
        <v>705</v>
      </c>
      <c r="AG461" s="64"/>
      <c r="AJ461" s="68"/>
      <c r="AK461" s="68">
        <v>0</v>
      </c>
      <c r="BB461" s="504" t="s">
        <v>1</v>
      </c>
      <c r="BM461" s="64">
        <f t="shared" ref="BM461:BM476" si="70">IFERROR(X461*I461/H461,"0")</f>
        <v>0</v>
      </c>
      <c r="BN461" s="64">
        <f t="shared" ref="BN461:BN476" si="71">IFERROR(Y461*I461/H461,"0")</f>
        <v>0</v>
      </c>
      <c r="BO461" s="64">
        <f t="shared" ref="BO461:BO476" si="72">IFERROR(1/J461*(X461/H461),"0")</f>
        <v>0</v>
      </c>
      <c r="BP461" s="64">
        <f t="shared" ref="BP461:BP476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2">
        <v>4301011961</v>
      </c>
      <c r="D462" s="617">
        <v>4680115885271</v>
      </c>
      <c r="E462" s="618"/>
      <c r="F462" s="612">
        <v>0.88</v>
      </c>
      <c r="G462" s="33">
        <v>6</v>
      </c>
      <c r="H462" s="612">
        <v>5.28</v>
      </c>
      <c r="I462" s="612">
        <v>5.64</v>
      </c>
      <c r="J462" s="33">
        <v>104</v>
      </c>
      <c r="K462" s="33" t="s">
        <v>99</v>
      </c>
      <c r="L462" s="33"/>
      <c r="M462" s="34" t="s">
        <v>100</v>
      </c>
      <c r="N462" s="34"/>
      <c r="O462" s="33">
        <v>60</v>
      </c>
      <c r="P462" s="8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2" s="625"/>
      <c r="R462" s="625"/>
      <c r="S462" s="625"/>
      <c r="T462" s="626"/>
      <c r="U462" s="35"/>
      <c r="V462" s="35"/>
      <c r="W462" s="36" t="s">
        <v>69</v>
      </c>
      <c r="X462" s="613">
        <v>0</v>
      </c>
      <c r="Y462" s="614">
        <f t="shared" si="68"/>
        <v>0</v>
      </c>
      <c r="Z462" s="37" t="str">
        <f t="shared" si="69"/>
        <v/>
      </c>
      <c r="AA462" s="56"/>
      <c r="AB462" s="57"/>
      <c r="AC462" s="505" t="s">
        <v>708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710</v>
      </c>
      <c r="C463" s="32">
        <v>4301011376</v>
      </c>
      <c r="D463" s="617">
        <v>4680115885226</v>
      </c>
      <c r="E463" s="618"/>
      <c r="F463" s="612">
        <v>0.88</v>
      </c>
      <c r="G463" s="33">
        <v>6</v>
      </c>
      <c r="H463" s="612">
        <v>5.28</v>
      </c>
      <c r="I463" s="612">
        <v>5.64</v>
      </c>
      <c r="J463" s="33">
        <v>104</v>
      </c>
      <c r="K463" s="33" t="s">
        <v>99</v>
      </c>
      <c r="L463" s="33"/>
      <c r="M463" s="34" t="s">
        <v>106</v>
      </c>
      <c r="N463" s="34"/>
      <c r="O463" s="33">
        <v>60</v>
      </c>
      <c r="P463" s="9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3" s="625"/>
      <c r="R463" s="625"/>
      <c r="S463" s="625"/>
      <c r="T463" s="626"/>
      <c r="U463" s="35"/>
      <c r="V463" s="35"/>
      <c r="W463" s="36" t="s">
        <v>69</v>
      </c>
      <c r="X463" s="613">
        <v>0</v>
      </c>
      <c r="Y463" s="614">
        <f t="shared" si="68"/>
        <v>0</v>
      </c>
      <c r="Z463" s="37" t="str">
        <f t="shared" si="69"/>
        <v/>
      </c>
      <c r="AA463" s="56"/>
      <c r="AB463" s="57"/>
      <c r="AC463" s="507" t="s">
        <v>711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16.5" customHeight="1" x14ac:dyDescent="0.25">
      <c r="A464" s="54" t="s">
        <v>712</v>
      </c>
      <c r="B464" s="54" t="s">
        <v>713</v>
      </c>
      <c r="C464" s="32">
        <v>4301011774</v>
      </c>
      <c r="D464" s="617">
        <v>4680115884502</v>
      </c>
      <c r="E464" s="618"/>
      <c r="F464" s="612">
        <v>0.88</v>
      </c>
      <c r="G464" s="33">
        <v>6</v>
      </c>
      <c r="H464" s="612">
        <v>5.28</v>
      </c>
      <c r="I464" s="612">
        <v>5.64</v>
      </c>
      <c r="J464" s="33">
        <v>104</v>
      </c>
      <c r="K464" s="33" t="s">
        <v>99</v>
      </c>
      <c r="L464" s="33"/>
      <c r="M464" s="34" t="s">
        <v>100</v>
      </c>
      <c r="N464" s="34"/>
      <c r="O464" s="33">
        <v>60</v>
      </c>
      <c r="P464" s="71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4" s="625"/>
      <c r="R464" s="625"/>
      <c r="S464" s="625"/>
      <c r="T464" s="626"/>
      <c r="U464" s="35"/>
      <c r="V464" s="35"/>
      <c r="W464" s="36" t="s">
        <v>69</v>
      </c>
      <c r="X464" s="613">
        <v>0</v>
      </c>
      <c r="Y464" s="614">
        <f t="shared" si="68"/>
        <v>0</v>
      </c>
      <c r="Z464" s="37" t="str">
        <f t="shared" si="69"/>
        <v/>
      </c>
      <c r="AA464" s="56"/>
      <c r="AB464" s="57"/>
      <c r="AC464" s="509" t="s">
        <v>714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715</v>
      </c>
      <c r="B465" s="54" t="s">
        <v>716</v>
      </c>
      <c r="C465" s="32">
        <v>4301011771</v>
      </c>
      <c r="D465" s="617">
        <v>4607091389104</v>
      </c>
      <c r="E465" s="618"/>
      <c r="F465" s="612">
        <v>0.88</v>
      </c>
      <c r="G465" s="33">
        <v>6</v>
      </c>
      <c r="H465" s="612">
        <v>5.28</v>
      </c>
      <c r="I465" s="612">
        <v>5.64</v>
      </c>
      <c r="J465" s="33">
        <v>104</v>
      </c>
      <c r="K465" s="33" t="s">
        <v>99</v>
      </c>
      <c r="L465" s="33"/>
      <c r="M465" s="34" t="s">
        <v>100</v>
      </c>
      <c r="N465" s="34"/>
      <c r="O465" s="33">
        <v>60</v>
      </c>
      <c r="P465" s="91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5" s="625"/>
      <c r="R465" s="625"/>
      <c r="S465" s="625"/>
      <c r="T465" s="626"/>
      <c r="U465" s="35"/>
      <c r="V465" s="35"/>
      <c r="W465" s="36" t="s">
        <v>69</v>
      </c>
      <c r="X465" s="613">
        <v>0</v>
      </c>
      <c r="Y465" s="614">
        <f t="shared" si="68"/>
        <v>0</v>
      </c>
      <c r="Z465" s="37" t="str">
        <f t="shared" si="69"/>
        <v/>
      </c>
      <c r="AA465" s="56"/>
      <c r="AB465" s="57"/>
      <c r="AC465" s="511" t="s">
        <v>717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16.5" customHeight="1" x14ac:dyDescent="0.25">
      <c r="A466" s="54" t="s">
        <v>718</v>
      </c>
      <c r="B466" s="54" t="s">
        <v>719</v>
      </c>
      <c r="C466" s="32">
        <v>4301011799</v>
      </c>
      <c r="D466" s="617">
        <v>4680115884519</v>
      </c>
      <c r="E466" s="618"/>
      <c r="F466" s="612">
        <v>0.88</v>
      </c>
      <c r="G466" s="33">
        <v>6</v>
      </c>
      <c r="H466" s="612">
        <v>5.28</v>
      </c>
      <c r="I466" s="612">
        <v>5.64</v>
      </c>
      <c r="J466" s="33">
        <v>104</v>
      </c>
      <c r="K466" s="33" t="s">
        <v>99</v>
      </c>
      <c r="L466" s="33"/>
      <c r="M466" s="34" t="s">
        <v>106</v>
      </c>
      <c r="N466" s="34"/>
      <c r="O466" s="33">
        <v>60</v>
      </c>
      <c r="P466" s="7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6" s="625"/>
      <c r="R466" s="625"/>
      <c r="S466" s="625"/>
      <c r="T466" s="626"/>
      <c r="U466" s="35"/>
      <c r="V466" s="35"/>
      <c r="W466" s="36" t="s">
        <v>69</v>
      </c>
      <c r="X466" s="613">
        <v>0</v>
      </c>
      <c r="Y466" s="614">
        <f t="shared" si="68"/>
        <v>0</v>
      </c>
      <c r="Z466" s="37" t="str">
        <f t="shared" si="69"/>
        <v/>
      </c>
      <c r="AA466" s="56"/>
      <c r="AB466" s="57"/>
      <c r="AC466" s="513" t="s">
        <v>720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721</v>
      </c>
      <c r="B467" s="54" t="s">
        <v>722</v>
      </c>
      <c r="C467" s="32">
        <v>4301012125</v>
      </c>
      <c r="D467" s="617">
        <v>4680115886391</v>
      </c>
      <c r="E467" s="618"/>
      <c r="F467" s="612">
        <v>0.4</v>
      </c>
      <c r="G467" s="33">
        <v>6</v>
      </c>
      <c r="H467" s="612">
        <v>2.4</v>
      </c>
      <c r="I467" s="612">
        <v>2.58</v>
      </c>
      <c r="J467" s="33">
        <v>182</v>
      </c>
      <c r="K467" s="33" t="s">
        <v>67</v>
      </c>
      <c r="L467" s="33"/>
      <c r="M467" s="34" t="s">
        <v>106</v>
      </c>
      <c r="N467" s="34"/>
      <c r="O467" s="33">
        <v>60</v>
      </c>
      <c r="P467" s="7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7" s="625"/>
      <c r="R467" s="625"/>
      <c r="S467" s="625"/>
      <c r="T467" s="626"/>
      <c r="U467" s="35"/>
      <c r="V467" s="35"/>
      <c r="W467" s="36" t="s">
        <v>69</v>
      </c>
      <c r="X467" s="613">
        <v>0</v>
      </c>
      <c r="Y467" s="614">
        <f t="shared" si="68"/>
        <v>0</v>
      </c>
      <c r="Z467" s="37" t="str">
        <f>IFERROR(IF(Y467=0,"",ROUNDUP(Y467/H467,0)*0.00651),"")</f>
        <v/>
      </c>
      <c r="AA467" s="56"/>
      <c r="AB467" s="57"/>
      <c r="AC467" s="515" t="s">
        <v>705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723</v>
      </c>
      <c r="B468" s="54" t="s">
        <v>724</v>
      </c>
      <c r="C468" s="32">
        <v>4301012035</v>
      </c>
      <c r="D468" s="617">
        <v>4680115880603</v>
      </c>
      <c r="E468" s="618"/>
      <c r="F468" s="612">
        <v>0.6</v>
      </c>
      <c r="G468" s="33">
        <v>8</v>
      </c>
      <c r="H468" s="612">
        <v>4.8</v>
      </c>
      <c r="I468" s="612">
        <v>6.93</v>
      </c>
      <c r="J468" s="33">
        <v>132</v>
      </c>
      <c r="K468" s="33" t="s">
        <v>104</v>
      </c>
      <c r="L468" s="33"/>
      <c r="M468" s="34" t="s">
        <v>100</v>
      </c>
      <c r="N468" s="34"/>
      <c r="O468" s="33">
        <v>60</v>
      </c>
      <c r="P468" s="6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8" s="625"/>
      <c r="R468" s="625"/>
      <c r="S468" s="625"/>
      <c r="T468" s="626"/>
      <c r="U468" s="35"/>
      <c r="V468" s="35"/>
      <c r="W468" s="36" t="s">
        <v>69</v>
      </c>
      <c r="X468" s="613">
        <v>0</v>
      </c>
      <c r="Y468" s="614">
        <f t="shared" si="68"/>
        <v>0</v>
      </c>
      <c r="Z468" s="37" t="str">
        <f>IFERROR(IF(Y468=0,"",ROUNDUP(Y468/H468,0)*0.00902),"")</f>
        <v/>
      </c>
      <c r="AA468" s="56"/>
      <c r="AB468" s="57"/>
      <c r="AC468" s="517" t="s">
        <v>705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723</v>
      </c>
      <c r="B469" s="54" t="s">
        <v>725</v>
      </c>
      <c r="C469" s="32">
        <v>4301011778</v>
      </c>
      <c r="D469" s="617">
        <v>4680115880603</v>
      </c>
      <c r="E469" s="618"/>
      <c r="F469" s="612">
        <v>0.6</v>
      </c>
      <c r="G469" s="33">
        <v>6</v>
      </c>
      <c r="H469" s="612">
        <v>3.6</v>
      </c>
      <c r="I469" s="612">
        <v>3.81</v>
      </c>
      <c r="J469" s="33">
        <v>132</v>
      </c>
      <c r="K469" s="33" t="s">
        <v>104</v>
      </c>
      <c r="L469" s="33"/>
      <c r="M469" s="34" t="s">
        <v>100</v>
      </c>
      <c r="N469" s="34"/>
      <c r="O469" s="33">
        <v>60</v>
      </c>
      <c r="P469" s="7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9" s="625"/>
      <c r="R469" s="625"/>
      <c r="S469" s="625"/>
      <c r="T469" s="626"/>
      <c r="U469" s="35"/>
      <c r="V469" s="35"/>
      <c r="W469" s="36" t="s">
        <v>69</v>
      </c>
      <c r="X469" s="613">
        <v>0</v>
      </c>
      <c r="Y469" s="614">
        <f t="shared" si="68"/>
        <v>0</v>
      </c>
      <c r="Z469" s="37" t="str">
        <f>IFERROR(IF(Y469=0,"",ROUNDUP(Y469/H469,0)*0.00902),"")</f>
        <v/>
      </c>
      <c r="AA469" s="56"/>
      <c r="AB469" s="57"/>
      <c r="AC469" s="519" t="s">
        <v>705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27" customHeight="1" x14ac:dyDescent="0.25">
      <c r="A470" s="54" t="s">
        <v>726</v>
      </c>
      <c r="B470" s="54" t="s">
        <v>727</v>
      </c>
      <c r="C470" s="32">
        <v>4301012036</v>
      </c>
      <c r="D470" s="617">
        <v>4680115882782</v>
      </c>
      <c r="E470" s="618"/>
      <c r="F470" s="612">
        <v>0.6</v>
      </c>
      <c r="G470" s="33">
        <v>8</v>
      </c>
      <c r="H470" s="612">
        <v>4.8</v>
      </c>
      <c r="I470" s="612">
        <v>6.96</v>
      </c>
      <c r="J470" s="33">
        <v>120</v>
      </c>
      <c r="K470" s="33" t="s">
        <v>104</v>
      </c>
      <c r="L470" s="33"/>
      <c r="M470" s="34" t="s">
        <v>100</v>
      </c>
      <c r="N470" s="34"/>
      <c r="O470" s="33">
        <v>60</v>
      </c>
      <c r="P470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0" s="625"/>
      <c r="R470" s="625"/>
      <c r="S470" s="625"/>
      <c r="T470" s="626"/>
      <c r="U470" s="35"/>
      <c r="V470" s="35"/>
      <c r="W470" s="36" t="s">
        <v>69</v>
      </c>
      <c r="X470" s="613">
        <v>0</v>
      </c>
      <c r="Y470" s="614">
        <f t="shared" si="68"/>
        <v>0</v>
      </c>
      <c r="Z470" s="37" t="str">
        <f>IFERROR(IF(Y470=0,"",ROUNDUP(Y470/H470,0)*0.00937),"")</f>
        <v/>
      </c>
      <c r="AA470" s="56"/>
      <c r="AB470" s="57"/>
      <c r="AC470" s="521" t="s">
        <v>708</v>
      </c>
      <c r="AG470" s="64"/>
      <c r="AJ470" s="68"/>
      <c r="AK470" s="68">
        <v>0</v>
      </c>
      <c r="BB470" s="522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728</v>
      </c>
      <c r="B471" s="54" t="s">
        <v>729</v>
      </c>
      <c r="C471" s="32">
        <v>4301012055</v>
      </c>
      <c r="D471" s="617">
        <v>4680115886469</v>
      </c>
      <c r="E471" s="618"/>
      <c r="F471" s="612">
        <v>0.55000000000000004</v>
      </c>
      <c r="G471" s="33">
        <v>8</v>
      </c>
      <c r="H471" s="612">
        <v>4.4000000000000004</v>
      </c>
      <c r="I471" s="612">
        <v>4.6100000000000003</v>
      </c>
      <c r="J471" s="33">
        <v>132</v>
      </c>
      <c r="K471" s="33" t="s">
        <v>104</v>
      </c>
      <c r="L471" s="33"/>
      <c r="M471" s="34" t="s">
        <v>100</v>
      </c>
      <c r="N471" s="34"/>
      <c r="O471" s="33">
        <v>60</v>
      </c>
      <c r="P471" s="70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1" s="625"/>
      <c r="R471" s="625"/>
      <c r="S471" s="625"/>
      <c r="T471" s="626"/>
      <c r="U471" s="35"/>
      <c r="V471" s="35"/>
      <c r="W471" s="36" t="s">
        <v>69</v>
      </c>
      <c r="X471" s="613">
        <v>0</v>
      </c>
      <c r="Y471" s="614">
        <f t="shared" si="68"/>
        <v>0</v>
      </c>
      <c r="Z471" s="37" t="str">
        <f>IFERROR(IF(Y471=0,"",ROUNDUP(Y471/H471,0)*0.00902),"")</f>
        <v/>
      </c>
      <c r="AA471" s="56"/>
      <c r="AB471" s="57"/>
      <c r="AC471" s="523" t="s">
        <v>711</v>
      </c>
      <c r="AG471" s="64"/>
      <c r="AJ471" s="68"/>
      <c r="AK471" s="68">
        <v>0</v>
      </c>
      <c r="BB471" s="524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730</v>
      </c>
      <c r="B472" s="54" t="s">
        <v>731</v>
      </c>
      <c r="C472" s="32">
        <v>4301012057</v>
      </c>
      <c r="D472" s="617">
        <v>4680115886483</v>
      </c>
      <c r="E472" s="618"/>
      <c r="F472" s="612">
        <v>0.55000000000000004</v>
      </c>
      <c r="G472" s="33">
        <v>8</v>
      </c>
      <c r="H472" s="612">
        <v>4.4000000000000004</v>
      </c>
      <c r="I472" s="612">
        <v>4.6100000000000003</v>
      </c>
      <c r="J472" s="33">
        <v>132</v>
      </c>
      <c r="K472" s="33" t="s">
        <v>104</v>
      </c>
      <c r="L472" s="33"/>
      <c r="M472" s="34" t="s">
        <v>100</v>
      </c>
      <c r="N472" s="34"/>
      <c r="O472" s="33">
        <v>60</v>
      </c>
      <c r="P472" s="850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2" s="625"/>
      <c r="R472" s="625"/>
      <c r="S472" s="625"/>
      <c r="T472" s="626"/>
      <c r="U472" s="35"/>
      <c r="V472" s="35"/>
      <c r="W472" s="36" t="s">
        <v>69</v>
      </c>
      <c r="X472" s="613">
        <v>0</v>
      </c>
      <c r="Y472" s="614">
        <f t="shared" si="68"/>
        <v>0</v>
      </c>
      <c r="Z472" s="37" t="str">
        <f>IFERROR(IF(Y472=0,"",ROUNDUP(Y472/H472,0)*0.00902),"")</f>
        <v/>
      </c>
      <c r="AA472" s="56"/>
      <c r="AB472" s="57"/>
      <c r="AC472" s="525" t="s">
        <v>714</v>
      </c>
      <c r="AG472" s="64"/>
      <c r="AJ472" s="68"/>
      <c r="AK472" s="68">
        <v>0</v>
      </c>
      <c r="BB472" s="526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732</v>
      </c>
      <c r="B473" s="54" t="s">
        <v>733</v>
      </c>
      <c r="C473" s="32">
        <v>4301012050</v>
      </c>
      <c r="D473" s="617">
        <v>4680115885479</v>
      </c>
      <c r="E473" s="618"/>
      <c r="F473" s="612">
        <v>0.4</v>
      </c>
      <c r="G473" s="33">
        <v>6</v>
      </c>
      <c r="H473" s="612">
        <v>2.4</v>
      </c>
      <c r="I473" s="612">
        <v>2.58</v>
      </c>
      <c r="J473" s="33">
        <v>182</v>
      </c>
      <c r="K473" s="33" t="s">
        <v>67</v>
      </c>
      <c r="L473" s="33"/>
      <c r="M473" s="34" t="s">
        <v>100</v>
      </c>
      <c r="N473" s="34"/>
      <c r="O473" s="33">
        <v>60</v>
      </c>
      <c r="P473" s="68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3" s="625"/>
      <c r="R473" s="625"/>
      <c r="S473" s="625"/>
      <c r="T473" s="626"/>
      <c r="U473" s="35"/>
      <c r="V473" s="35"/>
      <c r="W473" s="36" t="s">
        <v>69</v>
      </c>
      <c r="X473" s="613">
        <v>0</v>
      </c>
      <c r="Y473" s="614">
        <f t="shared" si="68"/>
        <v>0</v>
      </c>
      <c r="Z473" s="37" t="str">
        <f>IFERROR(IF(Y473=0,"",ROUNDUP(Y473/H473,0)*0.00651),"")</f>
        <v/>
      </c>
      <c r="AA473" s="56"/>
      <c r="AB473" s="57"/>
      <c r="AC473" s="527" t="s">
        <v>717</v>
      </c>
      <c r="AG473" s="64"/>
      <c r="AJ473" s="68"/>
      <c r="AK473" s="68">
        <v>0</v>
      </c>
      <c r="BB473" s="528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734</v>
      </c>
      <c r="B474" s="54" t="s">
        <v>735</v>
      </c>
      <c r="C474" s="32">
        <v>4301012034</v>
      </c>
      <c r="D474" s="617">
        <v>4607091389982</v>
      </c>
      <c r="E474" s="618"/>
      <c r="F474" s="612">
        <v>0.6</v>
      </c>
      <c r="G474" s="33">
        <v>8</v>
      </c>
      <c r="H474" s="612">
        <v>4.8</v>
      </c>
      <c r="I474" s="612">
        <v>6.96</v>
      </c>
      <c r="J474" s="33">
        <v>120</v>
      </c>
      <c r="K474" s="33" t="s">
        <v>104</v>
      </c>
      <c r="L474" s="33"/>
      <c r="M474" s="34" t="s">
        <v>100</v>
      </c>
      <c r="N474" s="34"/>
      <c r="O474" s="33">
        <v>60</v>
      </c>
      <c r="P474" s="7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625"/>
      <c r="R474" s="625"/>
      <c r="S474" s="625"/>
      <c r="T474" s="626"/>
      <c r="U474" s="35"/>
      <c r="V474" s="35"/>
      <c r="W474" s="36" t="s">
        <v>69</v>
      </c>
      <c r="X474" s="613">
        <v>0</v>
      </c>
      <c r="Y474" s="614">
        <f t="shared" si="68"/>
        <v>0</v>
      </c>
      <c r="Z474" s="37" t="str">
        <f>IFERROR(IF(Y474=0,"",ROUNDUP(Y474/H474,0)*0.00937),"")</f>
        <v/>
      </c>
      <c r="AA474" s="56"/>
      <c r="AB474" s="57"/>
      <c r="AC474" s="529" t="s">
        <v>717</v>
      </c>
      <c r="AG474" s="64"/>
      <c r="AJ474" s="68"/>
      <c r="AK474" s="68">
        <v>0</v>
      </c>
      <c r="BB474" s="530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736</v>
      </c>
      <c r="C475" s="32">
        <v>4301011784</v>
      </c>
      <c r="D475" s="617">
        <v>4607091389982</v>
      </c>
      <c r="E475" s="618"/>
      <c r="F475" s="612">
        <v>0.6</v>
      </c>
      <c r="G475" s="33">
        <v>6</v>
      </c>
      <c r="H475" s="612">
        <v>3.6</v>
      </c>
      <c r="I475" s="612">
        <v>3.81</v>
      </c>
      <c r="J475" s="33">
        <v>132</v>
      </c>
      <c r="K475" s="33" t="s">
        <v>104</v>
      </c>
      <c r="L475" s="33"/>
      <c r="M475" s="34" t="s">
        <v>100</v>
      </c>
      <c r="N475" s="34"/>
      <c r="O475" s="33">
        <v>60</v>
      </c>
      <c r="P475" s="8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5" s="625"/>
      <c r="R475" s="625"/>
      <c r="S475" s="625"/>
      <c r="T475" s="626"/>
      <c r="U475" s="35"/>
      <c r="V475" s="35"/>
      <c r="W475" s="36" t="s">
        <v>69</v>
      </c>
      <c r="X475" s="613">
        <v>0</v>
      </c>
      <c r="Y475" s="614">
        <f t="shared" si="68"/>
        <v>0</v>
      </c>
      <c r="Z475" s="37" t="str">
        <f>IFERROR(IF(Y475=0,"",ROUNDUP(Y475/H475,0)*0.00902),"")</f>
        <v/>
      </c>
      <c r="AA475" s="56"/>
      <c r="AB475" s="57"/>
      <c r="AC475" s="531" t="s">
        <v>717</v>
      </c>
      <c r="AG475" s="64"/>
      <c r="AJ475" s="68"/>
      <c r="AK475" s="68">
        <v>0</v>
      </c>
      <c r="BB475" s="532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737</v>
      </c>
      <c r="B476" s="54" t="s">
        <v>738</v>
      </c>
      <c r="C476" s="32">
        <v>4301012058</v>
      </c>
      <c r="D476" s="617">
        <v>4680115886490</v>
      </c>
      <c r="E476" s="618"/>
      <c r="F476" s="612">
        <v>0.55000000000000004</v>
      </c>
      <c r="G476" s="33">
        <v>8</v>
      </c>
      <c r="H476" s="612">
        <v>4.4000000000000004</v>
      </c>
      <c r="I476" s="612">
        <v>4.6100000000000003</v>
      </c>
      <c r="J476" s="33">
        <v>132</v>
      </c>
      <c r="K476" s="33" t="s">
        <v>104</v>
      </c>
      <c r="L476" s="33"/>
      <c r="M476" s="34" t="s">
        <v>100</v>
      </c>
      <c r="N476" s="34"/>
      <c r="O476" s="33">
        <v>60</v>
      </c>
      <c r="P476" s="69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76" s="625"/>
      <c r="R476" s="625"/>
      <c r="S476" s="625"/>
      <c r="T476" s="626"/>
      <c r="U476" s="35"/>
      <c r="V476" s="35"/>
      <c r="W476" s="36" t="s">
        <v>69</v>
      </c>
      <c r="X476" s="613">
        <v>0</v>
      </c>
      <c r="Y476" s="614">
        <f t="shared" si="68"/>
        <v>0</v>
      </c>
      <c r="Z476" s="37" t="str">
        <f>IFERROR(IF(Y476=0,"",ROUNDUP(Y476/H476,0)*0.00902),"")</f>
        <v/>
      </c>
      <c r="AA476" s="56"/>
      <c r="AB476" s="57"/>
      <c r="AC476" s="533" t="s">
        <v>720</v>
      </c>
      <c r="AG476" s="64"/>
      <c r="AJ476" s="68"/>
      <c r="AK476" s="68">
        <v>0</v>
      </c>
      <c r="BB476" s="534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x14ac:dyDescent="0.2">
      <c r="A477" s="629"/>
      <c r="B477" s="623"/>
      <c r="C477" s="623"/>
      <c r="D477" s="623"/>
      <c r="E477" s="623"/>
      <c r="F477" s="623"/>
      <c r="G477" s="623"/>
      <c r="H477" s="623"/>
      <c r="I477" s="623"/>
      <c r="J477" s="623"/>
      <c r="K477" s="623"/>
      <c r="L477" s="623"/>
      <c r="M477" s="623"/>
      <c r="N477" s="623"/>
      <c r="O477" s="630"/>
      <c r="P477" s="619" t="s">
        <v>86</v>
      </c>
      <c r="Q477" s="620"/>
      <c r="R477" s="620"/>
      <c r="S477" s="620"/>
      <c r="T477" s="620"/>
      <c r="U477" s="620"/>
      <c r="V477" s="621"/>
      <c r="W477" s="38" t="s">
        <v>87</v>
      </c>
      <c r="X477" s="615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</f>
        <v>0</v>
      </c>
      <c r="Y477" s="615">
        <f>IFERROR(Y461/H461,"0")+IFERROR(Y462/H462,"0")+IFERROR(Y463/H463,"0")+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</f>
        <v>0</v>
      </c>
      <c r="Z477" s="615">
        <f>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</f>
        <v>0</v>
      </c>
      <c r="AA477" s="616"/>
      <c r="AB477" s="616"/>
      <c r="AC477" s="616"/>
    </row>
    <row r="478" spans="1:68" x14ac:dyDescent="0.2">
      <c r="A478" s="623"/>
      <c r="B478" s="623"/>
      <c r="C478" s="623"/>
      <c r="D478" s="623"/>
      <c r="E478" s="623"/>
      <c r="F478" s="623"/>
      <c r="G478" s="623"/>
      <c r="H478" s="623"/>
      <c r="I478" s="623"/>
      <c r="J478" s="623"/>
      <c r="K478" s="623"/>
      <c r="L478" s="623"/>
      <c r="M478" s="623"/>
      <c r="N478" s="623"/>
      <c r="O478" s="630"/>
      <c r="P478" s="619" t="s">
        <v>86</v>
      </c>
      <c r="Q478" s="620"/>
      <c r="R478" s="620"/>
      <c r="S478" s="620"/>
      <c r="T478" s="620"/>
      <c r="U478" s="620"/>
      <c r="V478" s="621"/>
      <c r="W478" s="38" t="s">
        <v>69</v>
      </c>
      <c r="X478" s="615">
        <f>IFERROR(SUM(X461:X476),"0")</f>
        <v>0</v>
      </c>
      <c r="Y478" s="615">
        <f>IFERROR(SUM(Y461:Y476),"0")</f>
        <v>0</v>
      </c>
      <c r="Z478" s="38"/>
      <c r="AA478" s="616"/>
      <c r="AB478" s="616"/>
      <c r="AC478" s="616"/>
    </row>
    <row r="479" spans="1:68" ht="14.25" customHeight="1" x14ac:dyDescent="0.25">
      <c r="A479" s="622" t="s">
        <v>137</v>
      </c>
      <c r="B479" s="623"/>
      <c r="C479" s="623"/>
      <c r="D479" s="623"/>
      <c r="E479" s="623"/>
      <c r="F479" s="623"/>
      <c r="G479" s="623"/>
      <c r="H479" s="623"/>
      <c r="I479" s="623"/>
      <c r="J479" s="623"/>
      <c r="K479" s="623"/>
      <c r="L479" s="623"/>
      <c r="M479" s="623"/>
      <c r="N479" s="623"/>
      <c r="O479" s="623"/>
      <c r="P479" s="623"/>
      <c r="Q479" s="623"/>
      <c r="R479" s="623"/>
      <c r="S479" s="623"/>
      <c r="T479" s="623"/>
      <c r="U479" s="623"/>
      <c r="V479" s="623"/>
      <c r="W479" s="623"/>
      <c r="X479" s="623"/>
      <c r="Y479" s="623"/>
      <c r="Z479" s="623"/>
      <c r="AA479" s="609"/>
      <c r="AB479" s="609"/>
      <c r="AC479" s="609"/>
    </row>
    <row r="480" spans="1:68" ht="16.5" customHeight="1" x14ac:dyDescent="0.25">
      <c r="A480" s="54" t="s">
        <v>739</v>
      </c>
      <c r="B480" s="54" t="s">
        <v>740</v>
      </c>
      <c r="C480" s="32">
        <v>4301020334</v>
      </c>
      <c r="D480" s="617">
        <v>4607091388930</v>
      </c>
      <c r="E480" s="618"/>
      <c r="F480" s="612">
        <v>0.88</v>
      </c>
      <c r="G480" s="33">
        <v>6</v>
      </c>
      <c r="H480" s="612">
        <v>5.28</v>
      </c>
      <c r="I480" s="612">
        <v>5.64</v>
      </c>
      <c r="J480" s="33">
        <v>104</v>
      </c>
      <c r="K480" s="33" t="s">
        <v>99</v>
      </c>
      <c r="L480" s="33"/>
      <c r="M480" s="34" t="s">
        <v>106</v>
      </c>
      <c r="N480" s="34"/>
      <c r="O480" s="33">
        <v>70</v>
      </c>
      <c r="P480" s="7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0" s="625"/>
      <c r="R480" s="625"/>
      <c r="S480" s="625"/>
      <c r="T480" s="626"/>
      <c r="U480" s="35"/>
      <c r="V480" s="35"/>
      <c r="W480" s="36" t="s">
        <v>69</v>
      </c>
      <c r="X480" s="613">
        <v>10</v>
      </c>
      <c r="Y480" s="614">
        <f>IFERROR(IF(X480="",0,CEILING((X480/$H480),1)*$H480),"")</f>
        <v>10.56</v>
      </c>
      <c r="Z480" s="37">
        <f>IFERROR(IF(Y480=0,"",ROUNDUP(Y480/H480,0)*0.01196),"")</f>
        <v>2.392E-2</v>
      </c>
      <c r="AA480" s="56"/>
      <c r="AB480" s="57"/>
      <c r="AC480" s="535" t="s">
        <v>741</v>
      </c>
      <c r="AG480" s="64"/>
      <c r="AJ480" s="68"/>
      <c r="AK480" s="68">
        <v>0</v>
      </c>
      <c r="BB480" s="536" t="s">
        <v>1</v>
      </c>
      <c r="BM480" s="64">
        <f>IFERROR(X480*I480/H480,"0")</f>
        <v>10.681818181818182</v>
      </c>
      <c r="BN480" s="64">
        <f>IFERROR(Y480*I480/H480,"0")</f>
        <v>11.28</v>
      </c>
      <c r="BO480" s="64">
        <f>IFERROR(1/J480*(X480/H480),"0")</f>
        <v>1.8210955710955712E-2</v>
      </c>
      <c r="BP480" s="64">
        <f>IFERROR(1/J480*(Y480/H480),"0")</f>
        <v>1.9230769230769232E-2</v>
      </c>
    </row>
    <row r="481" spans="1:68" ht="16.5" customHeight="1" x14ac:dyDescent="0.25">
      <c r="A481" s="54" t="s">
        <v>742</v>
      </c>
      <c r="B481" s="54" t="s">
        <v>743</v>
      </c>
      <c r="C481" s="32">
        <v>4301020384</v>
      </c>
      <c r="D481" s="617">
        <v>4680115886407</v>
      </c>
      <c r="E481" s="618"/>
      <c r="F481" s="612">
        <v>0.4</v>
      </c>
      <c r="G481" s="33">
        <v>6</v>
      </c>
      <c r="H481" s="612">
        <v>2.4</v>
      </c>
      <c r="I481" s="612">
        <v>2.58</v>
      </c>
      <c r="J481" s="33">
        <v>182</v>
      </c>
      <c r="K481" s="33" t="s">
        <v>67</v>
      </c>
      <c r="L481" s="33"/>
      <c r="M481" s="34" t="s">
        <v>106</v>
      </c>
      <c r="N481" s="34"/>
      <c r="O481" s="33">
        <v>70</v>
      </c>
      <c r="P481" s="73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1" s="625"/>
      <c r="R481" s="625"/>
      <c r="S481" s="625"/>
      <c r="T481" s="626"/>
      <c r="U481" s="35"/>
      <c r="V481" s="35"/>
      <c r="W481" s="36" t="s">
        <v>69</v>
      </c>
      <c r="X481" s="613">
        <v>0</v>
      </c>
      <c r="Y481" s="614">
        <f>IFERROR(IF(X481="",0,CEILING((X481/$H481),1)*$H481),"")</f>
        <v>0</v>
      </c>
      <c r="Z481" s="37" t="str">
        <f>IFERROR(IF(Y481=0,"",ROUNDUP(Y481/H481,0)*0.00651),"")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16.5" customHeight="1" x14ac:dyDescent="0.25">
      <c r="A482" s="54" t="s">
        <v>744</v>
      </c>
      <c r="B482" s="54" t="s">
        <v>745</v>
      </c>
      <c r="C482" s="32">
        <v>4301020385</v>
      </c>
      <c r="D482" s="617">
        <v>4680115880054</v>
      </c>
      <c r="E482" s="618"/>
      <c r="F482" s="612">
        <v>0.6</v>
      </c>
      <c r="G482" s="33">
        <v>8</v>
      </c>
      <c r="H482" s="612">
        <v>4.8</v>
      </c>
      <c r="I482" s="612">
        <v>6.93</v>
      </c>
      <c r="J482" s="33">
        <v>132</v>
      </c>
      <c r="K482" s="33" t="s">
        <v>104</v>
      </c>
      <c r="L482" s="33"/>
      <c r="M482" s="34" t="s">
        <v>100</v>
      </c>
      <c r="N482" s="34"/>
      <c r="O482" s="33">
        <v>70</v>
      </c>
      <c r="P482" s="70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2" s="625"/>
      <c r="R482" s="625"/>
      <c r="S482" s="625"/>
      <c r="T482" s="626"/>
      <c r="U482" s="35"/>
      <c r="V482" s="35"/>
      <c r="W482" s="36" t="s">
        <v>69</v>
      </c>
      <c r="X482" s="613">
        <v>0</v>
      </c>
      <c r="Y482" s="614">
        <f>IFERROR(IF(X482="",0,CEILING((X482/$H482),1)*$H482),"")</f>
        <v>0</v>
      </c>
      <c r="Z482" s="37" t="str">
        <f>IFERROR(IF(Y482=0,"",ROUNDUP(Y482/H482,0)*0.00902),"")</f>
        <v/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629"/>
      <c r="B483" s="623"/>
      <c r="C483" s="623"/>
      <c r="D483" s="623"/>
      <c r="E483" s="623"/>
      <c r="F483" s="623"/>
      <c r="G483" s="623"/>
      <c r="H483" s="623"/>
      <c r="I483" s="623"/>
      <c r="J483" s="623"/>
      <c r="K483" s="623"/>
      <c r="L483" s="623"/>
      <c r="M483" s="623"/>
      <c r="N483" s="623"/>
      <c r="O483" s="630"/>
      <c r="P483" s="619" t="s">
        <v>86</v>
      </c>
      <c r="Q483" s="620"/>
      <c r="R483" s="620"/>
      <c r="S483" s="620"/>
      <c r="T483" s="620"/>
      <c r="U483" s="620"/>
      <c r="V483" s="621"/>
      <c r="W483" s="38" t="s">
        <v>87</v>
      </c>
      <c r="X483" s="615">
        <f>IFERROR(X480/H480,"0")+IFERROR(X481/H481,"0")+IFERROR(X482/H482,"0")</f>
        <v>1.8939393939393938</v>
      </c>
      <c r="Y483" s="615">
        <f>IFERROR(Y480/H480,"0")+IFERROR(Y481/H481,"0")+IFERROR(Y482/H482,"0")</f>
        <v>2</v>
      </c>
      <c r="Z483" s="615">
        <f>IFERROR(IF(Z480="",0,Z480),"0")+IFERROR(IF(Z481="",0,Z481),"0")+IFERROR(IF(Z482="",0,Z482),"0")</f>
        <v>2.392E-2</v>
      </c>
      <c r="AA483" s="616"/>
      <c r="AB483" s="616"/>
      <c r="AC483" s="616"/>
    </row>
    <row r="484" spans="1:68" x14ac:dyDescent="0.2">
      <c r="A484" s="623"/>
      <c r="B484" s="623"/>
      <c r="C484" s="623"/>
      <c r="D484" s="623"/>
      <c r="E484" s="623"/>
      <c r="F484" s="623"/>
      <c r="G484" s="623"/>
      <c r="H484" s="623"/>
      <c r="I484" s="623"/>
      <c r="J484" s="623"/>
      <c r="K484" s="623"/>
      <c r="L484" s="623"/>
      <c r="M484" s="623"/>
      <c r="N484" s="623"/>
      <c r="O484" s="630"/>
      <c r="P484" s="619" t="s">
        <v>86</v>
      </c>
      <c r="Q484" s="620"/>
      <c r="R484" s="620"/>
      <c r="S484" s="620"/>
      <c r="T484" s="620"/>
      <c r="U484" s="620"/>
      <c r="V484" s="621"/>
      <c r="W484" s="38" t="s">
        <v>69</v>
      </c>
      <c r="X484" s="615">
        <f>IFERROR(SUM(X480:X482),"0")</f>
        <v>10</v>
      </c>
      <c r="Y484" s="615">
        <f>IFERROR(SUM(Y480:Y482),"0")</f>
        <v>10.56</v>
      </c>
      <c r="Z484" s="38"/>
      <c r="AA484" s="616"/>
      <c r="AB484" s="616"/>
      <c r="AC484" s="616"/>
    </row>
    <row r="485" spans="1:68" ht="14.25" customHeight="1" x14ac:dyDescent="0.25">
      <c r="A485" s="622" t="s">
        <v>148</v>
      </c>
      <c r="B485" s="623"/>
      <c r="C485" s="623"/>
      <c r="D485" s="623"/>
      <c r="E485" s="623"/>
      <c r="F485" s="623"/>
      <c r="G485" s="623"/>
      <c r="H485" s="623"/>
      <c r="I485" s="623"/>
      <c r="J485" s="623"/>
      <c r="K485" s="623"/>
      <c r="L485" s="623"/>
      <c r="M485" s="623"/>
      <c r="N485" s="623"/>
      <c r="O485" s="623"/>
      <c r="P485" s="623"/>
      <c r="Q485" s="623"/>
      <c r="R485" s="623"/>
      <c r="S485" s="623"/>
      <c r="T485" s="623"/>
      <c r="U485" s="623"/>
      <c r="V485" s="623"/>
      <c r="W485" s="623"/>
      <c r="X485" s="623"/>
      <c r="Y485" s="623"/>
      <c r="Z485" s="623"/>
      <c r="AA485" s="609"/>
      <c r="AB485" s="609"/>
      <c r="AC485" s="609"/>
    </row>
    <row r="486" spans="1:68" ht="27" customHeight="1" x14ac:dyDescent="0.25">
      <c r="A486" s="54" t="s">
        <v>746</v>
      </c>
      <c r="B486" s="54" t="s">
        <v>747</v>
      </c>
      <c r="C486" s="32">
        <v>4301031349</v>
      </c>
      <c r="D486" s="617">
        <v>4680115883116</v>
      </c>
      <c r="E486" s="618"/>
      <c r="F486" s="612">
        <v>0.88</v>
      </c>
      <c r="G486" s="33">
        <v>6</v>
      </c>
      <c r="H486" s="612">
        <v>5.28</v>
      </c>
      <c r="I486" s="612">
        <v>5.64</v>
      </c>
      <c r="J486" s="33">
        <v>104</v>
      </c>
      <c r="K486" s="33" t="s">
        <v>99</v>
      </c>
      <c r="L486" s="33"/>
      <c r="M486" s="34" t="s">
        <v>100</v>
      </c>
      <c r="N486" s="34"/>
      <c r="O486" s="33">
        <v>70</v>
      </c>
      <c r="P486" s="93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6" s="625"/>
      <c r="R486" s="625"/>
      <c r="S486" s="625"/>
      <c r="T486" s="626"/>
      <c r="U486" s="35"/>
      <c r="V486" s="35"/>
      <c r="W486" s="36" t="s">
        <v>69</v>
      </c>
      <c r="X486" s="613">
        <v>0</v>
      </c>
      <c r="Y486" s="614">
        <f t="shared" ref="Y486:Y494" si="74">IFERROR(IF(X486="",0,CEILING((X486/$H486),1)*$H486),"")</f>
        <v>0</v>
      </c>
      <c r="Z486" s="37" t="str">
        <f>IFERROR(IF(Y486=0,"",ROUNDUP(Y486/H486,0)*0.01196),"")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 t="shared" ref="BM486:BM494" si="75">IFERROR(X486*I486/H486,"0")</f>
        <v>0</v>
      </c>
      <c r="BN486" s="64">
        <f t="shared" ref="BN486:BN494" si="76">IFERROR(Y486*I486/H486,"0")</f>
        <v>0</v>
      </c>
      <c r="BO486" s="64">
        <f t="shared" ref="BO486:BO494" si="77">IFERROR(1/J486*(X486/H486),"0")</f>
        <v>0</v>
      </c>
      <c r="BP486" s="64">
        <f t="shared" ref="BP486:BP494" si="78">IFERROR(1/J486*(Y486/H486),"0")</f>
        <v>0</v>
      </c>
    </row>
    <row r="487" spans="1:68" ht="27" customHeight="1" x14ac:dyDescent="0.25">
      <c r="A487" s="54" t="s">
        <v>749</v>
      </c>
      <c r="B487" s="54" t="s">
        <v>750</v>
      </c>
      <c r="C487" s="32">
        <v>4301031350</v>
      </c>
      <c r="D487" s="617">
        <v>4680115883093</v>
      </c>
      <c r="E487" s="618"/>
      <c r="F487" s="612">
        <v>0.88</v>
      </c>
      <c r="G487" s="33">
        <v>6</v>
      </c>
      <c r="H487" s="612">
        <v>5.28</v>
      </c>
      <c r="I487" s="612">
        <v>5.64</v>
      </c>
      <c r="J487" s="33">
        <v>104</v>
      </c>
      <c r="K487" s="33" t="s">
        <v>99</v>
      </c>
      <c r="L487" s="33"/>
      <c r="M487" s="34" t="s">
        <v>68</v>
      </c>
      <c r="N487" s="34"/>
      <c r="O487" s="33">
        <v>70</v>
      </c>
      <c r="P487" s="85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7" s="625"/>
      <c r="R487" s="625"/>
      <c r="S487" s="625"/>
      <c r="T487" s="626"/>
      <c r="U487" s="35"/>
      <c r="V487" s="35"/>
      <c r="W487" s="36" t="s">
        <v>69</v>
      </c>
      <c r="X487" s="613">
        <v>0</v>
      </c>
      <c r="Y487" s="614">
        <f t="shared" si="74"/>
        <v>0</v>
      </c>
      <c r="Z487" s="37" t="str">
        <f>IFERROR(IF(Y487=0,"",ROUNDUP(Y487/H487,0)*0.01196),"")</f>
        <v/>
      </c>
      <c r="AA487" s="56"/>
      <c r="AB487" s="57"/>
      <c r="AC487" s="543" t="s">
        <v>751</v>
      </c>
      <c r="AG487" s="64"/>
      <c r="AJ487" s="68"/>
      <c r="AK487" s="68">
        <v>0</v>
      </c>
      <c r="BB487" s="544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27" customHeight="1" x14ac:dyDescent="0.25">
      <c r="A488" s="54" t="s">
        <v>752</v>
      </c>
      <c r="B488" s="54" t="s">
        <v>753</v>
      </c>
      <c r="C488" s="32">
        <v>4301031353</v>
      </c>
      <c r="D488" s="617">
        <v>4680115883109</v>
      </c>
      <c r="E488" s="618"/>
      <c r="F488" s="612">
        <v>0.88</v>
      </c>
      <c r="G488" s="33">
        <v>6</v>
      </c>
      <c r="H488" s="612">
        <v>5.28</v>
      </c>
      <c r="I488" s="612">
        <v>5.64</v>
      </c>
      <c r="J488" s="33">
        <v>104</v>
      </c>
      <c r="K488" s="33" t="s">
        <v>99</v>
      </c>
      <c r="L488" s="33"/>
      <c r="M488" s="34" t="s">
        <v>68</v>
      </c>
      <c r="N488" s="34"/>
      <c r="O488" s="33">
        <v>70</v>
      </c>
      <c r="P488" s="8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8" s="625"/>
      <c r="R488" s="625"/>
      <c r="S488" s="625"/>
      <c r="T488" s="626"/>
      <c r="U488" s="35"/>
      <c r="V488" s="35"/>
      <c r="W488" s="36" t="s">
        <v>69</v>
      </c>
      <c r="X488" s="613">
        <v>30</v>
      </c>
      <c r="Y488" s="614">
        <f t="shared" si="74"/>
        <v>31.68</v>
      </c>
      <c r="Z488" s="37">
        <f>IFERROR(IF(Y488=0,"",ROUNDUP(Y488/H488,0)*0.01196),"")</f>
        <v>7.1760000000000004E-2</v>
      </c>
      <c r="AA488" s="56"/>
      <c r="AB488" s="57"/>
      <c r="AC488" s="545" t="s">
        <v>754</v>
      </c>
      <c r="AG488" s="64"/>
      <c r="AJ488" s="68"/>
      <c r="AK488" s="68">
        <v>0</v>
      </c>
      <c r="BB488" s="546" t="s">
        <v>1</v>
      </c>
      <c r="BM488" s="64">
        <f t="shared" si="75"/>
        <v>32.04545454545454</v>
      </c>
      <c r="BN488" s="64">
        <f t="shared" si="76"/>
        <v>33.839999999999996</v>
      </c>
      <c r="BO488" s="64">
        <f t="shared" si="77"/>
        <v>5.4632867132867136E-2</v>
      </c>
      <c r="BP488" s="64">
        <f t="shared" si="78"/>
        <v>5.7692307692307696E-2</v>
      </c>
    </row>
    <row r="489" spans="1:68" ht="27" customHeight="1" x14ac:dyDescent="0.25">
      <c r="A489" s="54" t="s">
        <v>755</v>
      </c>
      <c r="B489" s="54" t="s">
        <v>756</v>
      </c>
      <c r="C489" s="32">
        <v>4301031409</v>
      </c>
      <c r="D489" s="617">
        <v>4680115886438</v>
      </c>
      <c r="E489" s="618"/>
      <c r="F489" s="612">
        <v>0.4</v>
      </c>
      <c r="G489" s="33">
        <v>6</v>
      </c>
      <c r="H489" s="612">
        <v>2.4</v>
      </c>
      <c r="I489" s="612">
        <v>2.58</v>
      </c>
      <c r="J489" s="33">
        <v>182</v>
      </c>
      <c r="K489" s="33" t="s">
        <v>67</v>
      </c>
      <c r="L489" s="33"/>
      <c r="M489" s="34" t="s">
        <v>100</v>
      </c>
      <c r="N489" s="34"/>
      <c r="O489" s="33">
        <v>70</v>
      </c>
      <c r="P489" s="80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89" s="625"/>
      <c r="R489" s="625"/>
      <c r="S489" s="625"/>
      <c r="T489" s="626"/>
      <c r="U489" s="35"/>
      <c r="V489" s="35"/>
      <c r="W489" s="36" t="s">
        <v>69</v>
      </c>
      <c r="X489" s="613">
        <v>0</v>
      </c>
      <c r="Y489" s="614">
        <f t="shared" si="74"/>
        <v>0</v>
      </c>
      <c r="Z489" s="37" t="str">
        <f>IFERROR(IF(Y489=0,"",ROUNDUP(Y489/H489,0)*0.00651),"")</f>
        <v/>
      </c>
      <c r="AA489" s="56"/>
      <c r="AB489" s="57"/>
      <c r="AC489" s="547" t="s">
        <v>748</v>
      </c>
      <c r="AG489" s="64"/>
      <c r="AJ489" s="68"/>
      <c r="AK489" s="68">
        <v>0</v>
      </c>
      <c r="BB489" s="548" t="s">
        <v>1</v>
      </c>
      <c r="BM489" s="64">
        <f t="shared" si="75"/>
        <v>0</v>
      </c>
      <c r="BN489" s="64">
        <f t="shared" si="76"/>
        <v>0</v>
      </c>
      <c r="BO489" s="64">
        <f t="shared" si="77"/>
        <v>0</v>
      </c>
      <c r="BP489" s="64">
        <f t="shared" si="78"/>
        <v>0</v>
      </c>
    </row>
    <row r="490" spans="1:68" ht="27" customHeight="1" x14ac:dyDescent="0.25">
      <c r="A490" s="54" t="s">
        <v>757</v>
      </c>
      <c r="B490" s="54" t="s">
        <v>758</v>
      </c>
      <c r="C490" s="32">
        <v>4301031419</v>
      </c>
      <c r="D490" s="617">
        <v>4680115882072</v>
      </c>
      <c r="E490" s="618"/>
      <c r="F490" s="612">
        <v>0.6</v>
      </c>
      <c r="G490" s="33">
        <v>8</v>
      </c>
      <c r="H490" s="612">
        <v>4.8</v>
      </c>
      <c r="I490" s="612">
        <v>6.93</v>
      </c>
      <c r="J490" s="33">
        <v>132</v>
      </c>
      <c r="K490" s="33" t="s">
        <v>104</v>
      </c>
      <c r="L490" s="33"/>
      <c r="M490" s="34" t="s">
        <v>100</v>
      </c>
      <c r="N490" s="34"/>
      <c r="O490" s="33">
        <v>70</v>
      </c>
      <c r="P490" s="8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0" s="625"/>
      <c r="R490" s="625"/>
      <c r="S490" s="625"/>
      <c r="T490" s="626"/>
      <c r="U490" s="35"/>
      <c r="V490" s="35"/>
      <c r="W490" s="36" t="s">
        <v>69</v>
      </c>
      <c r="X490" s="613">
        <v>0</v>
      </c>
      <c r="Y490" s="614">
        <f t="shared" si="74"/>
        <v>0</v>
      </c>
      <c r="Z490" s="37" t="str">
        <f>IFERROR(IF(Y490=0,"",ROUNDUP(Y490/H490,0)*0.00902),"")</f>
        <v/>
      </c>
      <c r="AA490" s="56"/>
      <c r="AB490" s="57"/>
      <c r="AC490" s="549" t="s">
        <v>748</v>
      </c>
      <c r="AG490" s="64"/>
      <c r="AJ490" s="68"/>
      <c r="AK490" s="68">
        <v>0</v>
      </c>
      <c r="BB490" s="550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757</v>
      </c>
      <c r="B491" s="54" t="s">
        <v>759</v>
      </c>
      <c r="C491" s="32">
        <v>4301031351</v>
      </c>
      <c r="D491" s="617">
        <v>4680115882072</v>
      </c>
      <c r="E491" s="618"/>
      <c r="F491" s="612">
        <v>0.6</v>
      </c>
      <c r="G491" s="33">
        <v>6</v>
      </c>
      <c r="H491" s="612">
        <v>3.6</v>
      </c>
      <c r="I491" s="612">
        <v>3.81</v>
      </c>
      <c r="J491" s="33">
        <v>132</v>
      </c>
      <c r="K491" s="33" t="s">
        <v>104</v>
      </c>
      <c r="L491" s="33"/>
      <c r="M491" s="34" t="s">
        <v>100</v>
      </c>
      <c r="N491" s="34"/>
      <c r="O491" s="33">
        <v>70</v>
      </c>
      <c r="P491" s="8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1" s="625"/>
      <c r="R491" s="625"/>
      <c r="S491" s="625"/>
      <c r="T491" s="626"/>
      <c r="U491" s="35"/>
      <c r="V491" s="35"/>
      <c r="W491" s="36" t="s">
        <v>69</v>
      </c>
      <c r="X491" s="613">
        <v>0</v>
      </c>
      <c r="Y491" s="614">
        <f t="shared" si="74"/>
        <v>0</v>
      </c>
      <c r="Z491" s="37" t="str">
        <f>IFERROR(IF(Y491=0,"",ROUNDUP(Y491/H491,0)*0.00902),"")</f>
        <v/>
      </c>
      <c r="AA491" s="56"/>
      <c r="AB491" s="57"/>
      <c r="AC491" s="551" t="s">
        <v>748</v>
      </c>
      <c r="AG491" s="64"/>
      <c r="AJ491" s="68"/>
      <c r="AK491" s="68">
        <v>0</v>
      </c>
      <c r="BB491" s="552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760</v>
      </c>
      <c r="B492" s="54" t="s">
        <v>761</v>
      </c>
      <c r="C492" s="32">
        <v>4301031418</v>
      </c>
      <c r="D492" s="617">
        <v>4680115882102</v>
      </c>
      <c r="E492" s="618"/>
      <c r="F492" s="612">
        <v>0.6</v>
      </c>
      <c r="G492" s="33">
        <v>8</v>
      </c>
      <c r="H492" s="612">
        <v>4.8</v>
      </c>
      <c r="I492" s="612">
        <v>6.69</v>
      </c>
      <c r="J492" s="33">
        <v>132</v>
      </c>
      <c r="K492" s="33" t="s">
        <v>104</v>
      </c>
      <c r="L492" s="33"/>
      <c r="M492" s="34" t="s">
        <v>68</v>
      </c>
      <c r="N492" s="34"/>
      <c r="O492" s="33">
        <v>70</v>
      </c>
      <c r="P492" s="73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2" s="625"/>
      <c r="R492" s="625"/>
      <c r="S492" s="625"/>
      <c r="T492" s="626"/>
      <c r="U492" s="35"/>
      <c r="V492" s="35"/>
      <c r="W492" s="36" t="s">
        <v>69</v>
      </c>
      <c r="X492" s="613">
        <v>0</v>
      </c>
      <c r="Y492" s="614">
        <f t="shared" si="74"/>
        <v>0</v>
      </c>
      <c r="Z492" s="37" t="str">
        <f>IFERROR(IF(Y492=0,"",ROUNDUP(Y492/H492,0)*0.00902),"")</f>
        <v/>
      </c>
      <c r="AA492" s="56"/>
      <c r="AB492" s="57"/>
      <c r="AC492" s="553" t="s">
        <v>751</v>
      </c>
      <c r="AG492" s="64"/>
      <c r="AJ492" s="68"/>
      <c r="AK492" s="68">
        <v>0</v>
      </c>
      <c r="BB492" s="554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762</v>
      </c>
      <c r="B493" s="54" t="s">
        <v>763</v>
      </c>
      <c r="C493" s="32">
        <v>4301031417</v>
      </c>
      <c r="D493" s="617">
        <v>4680115882096</v>
      </c>
      <c r="E493" s="618"/>
      <c r="F493" s="612">
        <v>0.6</v>
      </c>
      <c r="G493" s="33">
        <v>8</v>
      </c>
      <c r="H493" s="612">
        <v>4.8</v>
      </c>
      <c r="I493" s="612">
        <v>6.69</v>
      </c>
      <c r="J493" s="33">
        <v>132</v>
      </c>
      <c r="K493" s="33" t="s">
        <v>104</v>
      </c>
      <c r="L493" s="33"/>
      <c r="M493" s="34" t="s">
        <v>68</v>
      </c>
      <c r="N493" s="34"/>
      <c r="O493" s="33">
        <v>70</v>
      </c>
      <c r="P493" s="76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3" s="625"/>
      <c r="R493" s="625"/>
      <c r="S493" s="625"/>
      <c r="T493" s="626"/>
      <c r="U493" s="35"/>
      <c r="V493" s="35"/>
      <c r="W493" s="36" t="s">
        <v>69</v>
      </c>
      <c r="X493" s="613">
        <v>0</v>
      </c>
      <c r="Y493" s="614">
        <f t="shared" si="74"/>
        <v>0</v>
      </c>
      <c r="Z493" s="37" t="str">
        <f>IFERROR(IF(Y493=0,"",ROUNDUP(Y493/H493,0)*0.00902),"")</f>
        <v/>
      </c>
      <c r="AA493" s="56"/>
      <c r="AB493" s="57"/>
      <c r="AC493" s="555" t="s">
        <v>754</v>
      </c>
      <c r="AG493" s="64"/>
      <c r="AJ493" s="68"/>
      <c r="AK493" s="68">
        <v>0</v>
      </c>
      <c r="BB493" s="556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762</v>
      </c>
      <c r="B494" s="54" t="s">
        <v>764</v>
      </c>
      <c r="C494" s="32">
        <v>4301031384</v>
      </c>
      <c r="D494" s="617">
        <v>4680115882096</v>
      </c>
      <c r="E494" s="618"/>
      <c r="F494" s="612">
        <v>0.6</v>
      </c>
      <c r="G494" s="33">
        <v>8</v>
      </c>
      <c r="H494" s="612">
        <v>4.8</v>
      </c>
      <c r="I494" s="612">
        <v>6.69</v>
      </c>
      <c r="J494" s="33">
        <v>120</v>
      </c>
      <c r="K494" s="33" t="s">
        <v>104</v>
      </c>
      <c r="L494" s="33"/>
      <c r="M494" s="34" t="s">
        <v>68</v>
      </c>
      <c r="N494" s="34"/>
      <c r="O494" s="33">
        <v>60</v>
      </c>
      <c r="P494" s="73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4" s="625"/>
      <c r="R494" s="625"/>
      <c r="S494" s="625"/>
      <c r="T494" s="626"/>
      <c r="U494" s="35"/>
      <c r="V494" s="35"/>
      <c r="W494" s="36" t="s">
        <v>69</v>
      </c>
      <c r="X494" s="613">
        <v>0</v>
      </c>
      <c r="Y494" s="614">
        <f t="shared" si="74"/>
        <v>0</v>
      </c>
      <c r="Z494" s="37" t="str">
        <f>IFERROR(IF(Y494=0,"",ROUNDUP(Y494/H494,0)*0.00937),"")</f>
        <v/>
      </c>
      <c r="AA494" s="56"/>
      <c r="AB494" s="57"/>
      <c r="AC494" s="557" t="s">
        <v>754</v>
      </c>
      <c r="AG494" s="64"/>
      <c r="AJ494" s="68"/>
      <c r="AK494" s="68">
        <v>0</v>
      </c>
      <c r="BB494" s="558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x14ac:dyDescent="0.2">
      <c r="A495" s="629"/>
      <c r="B495" s="623"/>
      <c r="C495" s="623"/>
      <c r="D495" s="623"/>
      <c r="E495" s="623"/>
      <c r="F495" s="623"/>
      <c r="G495" s="623"/>
      <c r="H495" s="623"/>
      <c r="I495" s="623"/>
      <c r="J495" s="623"/>
      <c r="K495" s="623"/>
      <c r="L495" s="623"/>
      <c r="M495" s="623"/>
      <c r="N495" s="623"/>
      <c r="O495" s="630"/>
      <c r="P495" s="619" t="s">
        <v>86</v>
      </c>
      <c r="Q495" s="620"/>
      <c r="R495" s="620"/>
      <c r="S495" s="620"/>
      <c r="T495" s="620"/>
      <c r="U495" s="620"/>
      <c r="V495" s="621"/>
      <c r="W495" s="38" t="s">
        <v>87</v>
      </c>
      <c r="X495" s="615">
        <f>IFERROR(X486/H486,"0")+IFERROR(X487/H487,"0")+IFERROR(X488/H488,"0")+IFERROR(X489/H489,"0")+IFERROR(X490/H490,"0")+IFERROR(X491/H491,"0")+IFERROR(X492/H492,"0")+IFERROR(X493/H493,"0")+IFERROR(X494/H494,"0")</f>
        <v>5.6818181818181817</v>
      </c>
      <c r="Y495" s="615">
        <f>IFERROR(Y486/H486,"0")+IFERROR(Y487/H487,"0")+IFERROR(Y488/H488,"0")+IFERROR(Y489/H489,"0")+IFERROR(Y490/H490,"0")+IFERROR(Y491/H491,"0")+IFERROR(Y492/H492,"0")+IFERROR(Y493/H493,"0")+IFERROR(Y494/H494,"0")</f>
        <v>6</v>
      </c>
      <c r="Z495" s="615">
        <f>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7.1760000000000004E-2</v>
      </c>
      <c r="AA495" s="616"/>
      <c r="AB495" s="616"/>
      <c r="AC495" s="616"/>
    </row>
    <row r="496" spans="1:68" x14ac:dyDescent="0.2">
      <c r="A496" s="623"/>
      <c r="B496" s="623"/>
      <c r="C496" s="623"/>
      <c r="D496" s="623"/>
      <c r="E496" s="623"/>
      <c r="F496" s="623"/>
      <c r="G496" s="623"/>
      <c r="H496" s="623"/>
      <c r="I496" s="623"/>
      <c r="J496" s="623"/>
      <c r="K496" s="623"/>
      <c r="L496" s="623"/>
      <c r="M496" s="623"/>
      <c r="N496" s="623"/>
      <c r="O496" s="630"/>
      <c r="P496" s="619" t="s">
        <v>86</v>
      </c>
      <c r="Q496" s="620"/>
      <c r="R496" s="620"/>
      <c r="S496" s="620"/>
      <c r="T496" s="620"/>
      <c r="U496" s="620"/>
      <c r="V496" s="621"/>
      <c r="W496" s="38" t="s">
        <v>69</v>
      </c>
      <c r="X496" s="615">
        <f>IFERROR(SUM(X486:X494),"0")</f>
        <v>30</v>
      </c>
      <c r="Y496" s="615">
        <f>IFERROR(SUM(Y486:Y494),"0")</f>
        <v>31.68</v>
      </c>
      <c r="Z496" s="38"/>
      <c r="AA496" s="616"/>
      <c r="AB496" s="616"/>
      <c r="AC496" s="616"/>
    </row>
    <row r="497" spans="1:68" ht="14.25" customHeight="1" x14ac:dyDescent="0.25">
      <c r="A497" s="622" t="s">
        <v>64</v>
      </c>
      <c r="B497" s="623"/>
      <c r="C497" s="623"/>
      <c r="D497" s="623"/>
      <c r="E497" s="623"/>
      <c r="F497" s="623"/>
      <c r="G497" s="623"/>
      <c r="H497" s="623"/>
      <c r="I497" s="623"/>
      <c r="J497" s="623"/>
      <c r="K497" s="623"/>
      <c r="L497" s="623"/>
      <c r="M497" s="623"/>
      <c r="N497" s="623"/>
      <c r="O497" s="623"/>
      <c r="P497" s="623"/>
      <c r="Q497" s="623"/>
      <c r="R497" s="623"/>
      <c r="S497" s="623"/>
      <c r="T497" s="623"/>
      <c r="U497" s="623"/>
      <c r="V497" s="623"/>
      <c r="W497" s="623"/>
      <c r="X497" s="623"/>
      <c r="Y497" s="623"/>
      <c r="Z497" s="623"/>
      <c r="AA497" s="609"/>
      <c r="AB497" s="609"/>
      <c r="AC497" s="609"/>
    </row>
    <row r="498" spans="1:68" ht="16.5" customHeight="1" x14ac:dyDescent="0.25">
      <c r="A498" s="54" t="s">
        <v>765</v>
      </c>
      <c r="B498" s="54" t="s">
        <v>766</v>
      </c>
      <c r="C498" s="32">
        <v>4301051232</v>
      </c>
      <c r="D498" s="617">
        <v>4607091383409</v>
      </c>
      <c r="E498" s="618"/>
      <c r="F498" s="612">
        <v>1.3</v>
      </c>
      <c r="G498" s="33">
        <v>6</v>
      </c>
      <c r="H498" s="612">
        <v>7.8</v>
      </c>
      <c r="I498" s="612">
        <v>8.3010000000000002</v>
      </c>
      <c r="J498" s="33">
        <v>64</v>
      </c>
      <c r="K498" s="33" t="s">
        <v>99</v>
      </c>
      <c r="L498" s="33"/>
      <c r="M498" s="34" t="s">
        <v>106</v>
      </c>
      <c r="N498" s="34"/>
      <c r="O498" s="33">
        <v>45</v>
      </c>
      <c r="P498" s="74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8" s="625"/>
      <c r="R498" s="625"/>
      <c r="S498" s="625"/>
      <c r="T498" s="626"/>
      <c r="U498" s="35"/>
      <c r="V498" s="35"/>
      <c r="W498" s="36" t="s">
        <v>69</v>
      </c>
      <c r="X498" s="613">
        <v>0</v>
      </c>
      <c r="Y498" s="614">
        <f>IFERROR(IF(X498="",0,CEILING((X498/$H498),1)*$H498),"")</f>
        <v>0</v>
      </c>
      <c r="Z498" s="37" t="str">
        <f>IFERROR(IF(Y498=0,"",ROUNDUP(Y498/H498,0)*0.01898),"")</f>
        <v/>
      </c>
      <c r="AA498" s="56"/>
      <c r="AB498" s="57"/>
      <c r="AC498" s="559" t="s">
        <v>767</v>
      </c>
      <c r="AG498" s="64"/>
      <c r="AJ498" s="68"/>
      <c r="AK498" s="68">
        <v>0</v>
      </c>
      <c r="BB498" s="56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16.5" customHeight="1" x14ac:dyDescent="0.25">
      <c r="A499" s="54" t="s">
        <v>768</v>
      </c>
      <c r="B499" s="54" t="s">
        <v>769</v>
      </c>
      <c r="C499" s="32">
        <v>4301051233</v>
      </c>
      <c r="D499" s="617">
        <v>4607091383416</v>
      </c>
      <c r="E499" s="618"/>
      <c r="F499" s="612">
        <v>1.3</v>
      </c>
      <c r="G499" s="33">
        <v>6</v>
      </c>
      <c r="H499" s="612">
        <v>7.8</v>
      </c>
      <c r="I499" s="612">
        <v>8.3010000000000002</v>
      </c>
      <c r="J499" s="33">
        <v>64</v>
      </c>
      <c r="K499" s="33" t="s">
        <v>99</v>
      </c>
      <c r="L499" s="33"/>
      <c r="M499" s="34" t="s">
        <v>106</v>
      </c>
      <c r="N499" s="34"/>
      <c r="O499" s="33">
        <v>45</v>
      </c>
      <c r="P499" s="9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9" s="625"/>
      <c r="R499" s="625"/>
      <c r="S499" s="625"/>
      <c r="T499" s="626"/>
      <c r="U499" s="35"/>
      <c r="V499" s="35"/>
      <c r="W499" s="36" t="s">
        <v>69</v>
      </c>
      <c r="X499" s="613">
        <v>0</v>
      </c>
      <c r="Y499" s="614">
        <f>IFERROR(IF(X499="",0,CEILING((X499/$H499),1)*$H499),"")</f>
        <v>0</v>
      </c>
      <c r="Z499" s="37" t="str">
        <f>IFERROR(IF(Y499=0,"",ROUNDUP(Y499/H499,0)*0.01898),"")</f>
        <v/>
      </c>
      <c r="AA499" s="56"/>
      <c r="AB499" s="57"/>
      <c r="AC499" s="561" t="s">
        <v>770</v>
      </c>
      <c r="AG499" s="64"/>
      <c r="AJ499" s="68"/>
      <c r="AK499" s="68">
        <v>0</v>
      </c>
      <c r="BB499" s="56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771</v>
      </c>
      <c r="B500" s="54" t="s">
        <v>772</v>
      </c>
      <c r="C500" s="32">
        <v>4301051064</v>
      </c>
      <c r="D500" s="617">
        <v>4680115883536</v>
      </c>
      <c r="E500" s="618"/>
      <c r="F500" s="612">
        <v>0.3</v>
      </c>
      <c r="G500" s="33">
        <v>6</v>
      </c>
      <c r="H500" s="612">
        <v>1.8</v>
      </c>
      <c r="I500" s="612">
        <v>2.0459999999999998</v>
      </c>
      <c r="J500" s="33">
        <v>182</v>
      </c>
      <c r="K500" s="33" t="s">
        <v>67</v>
      </c>
      <c r="L500" s="33"/>
      <c r="M500" s="34" t="s">
        <v>106</v>
      </c>
      <c r="N500" s="34"/>
      <c r="O500" s="33">
        <v>45</v>
      </c>
      <c r="P500" s="8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0" s="625"/>
      <c r="R500" s="625"/>
      <c r="S500" s="625"/>
      <c r="T500" s="626"/>
      <c r="U500" s="35"/>
      <c r="V500" s="35"/>
      <c r="W500" s="36" t="s">
        <v>69</v>
      </c>
      <c r="X500" s="613">
        <v>0</v>
      </c>
      <c r="Y500" s="614">
        <f>IFERROR(IF(X500="",0,CEILING((X500/$H500),1)*$H500),"")</f>
        <v>0</v>
      </c>
      <c r="Z500" s="37" t="str">
        <f>IFERROR(IF(Y500=0,"",ROUNDUP(Y500/H500,0)*0.00651),"")</f>
        <v/>
      </c>
      <c r="AA500" s="56"/>
      <c r="AB500" s="57"/>
      <c r="AC500" s="563" t="s">
        <v>773</v>
      </c>
      <c r="AG500" s="64"/>
      <c r="AJ500" s="68"/>
      <c r="AK500" s="68">
        <v>0</v>
      </c>
      <c r="BB500" s="564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629"/>
      <c r="B501" s="623"/>
      <c r="C501" s="623"/>
      <c r="D501" s="623"/>
      <c r="E501" s="623"/>
      <c r="F501" s="623"/>
      <c r="G501" s="623"/>
      <c r="H501" s="623"/>
      <c r="I501" s="623"/>
      <c r="J501" s="623"/>
      <c r="K501" s="623"/>
      <c r="L501" s="623"/>
      <c r="M501" s="623"/>
      <c r="N501" s="623"/>
      <c r="O501" s="630"/>
      <c r="P501" s="619" t="s">
        <v>86</v>
      </c>
      <c r="Q501" s="620"/>
      <c r="R501" s="620"/>
      <c r="S501" s="620"/>
      <c r="T501" s="620"/>
      <c r="U501" s="620"/>
      <c r="V501" s="621"/>
      <c r="W501" s="38" t="s">
        <v>87</v>
      </c>
      <c r="X501" s="615">
        <f>IFERROR(X498/H498,"0")+IFERROR(X499/H499,"0")+IFERROR(X500/H500,"0")</f>
        <v>0</v>
      </c>
      <c r="Y501" s="615">
        <f>IFERROR(Y498/H498,"0")+IFERROR(Y499/H499,"0")+IFERROR(Y500/H500,"0")</f>
        <v>0</v>
      </c>
      <c r="Z501" s="615">
        <f>IFERROR(IF(Z498="",0,Z498),"0")+IFERROR(IF(Z499="",0,Z499),"0")+IFERROR(IF(Z500="",0,Z500),"0")</f>
        <v>0</v>
      </c>
      <c r="AA501" s="616"/>
      <c r="AB501" s="616"/>
      <c r="AC501" s="616"/>
    </row>
    <row r="502" spans="1:68" x14ac:dyDescent="0.2">
      <c r="A502" s="623"/>
      <c r="B502" s="623"/>
      <c r="C502" s="623"/>
      <c r="D502" s="623"/>
      <c r="E502" s="623"/>
      <c r="F502" s="623"/>
      <c r="G502" s="623"/>
      <c r="H502" s="623"/>
      <c r="I502" s="623"/>
      <c r="J502" s="623"/>
      <c r="K502" s="623"/>
      <c r="L502" s="623"/>
      <c r="M502" s="623"/>
      <c r="N502" s="623"/>
      <c r="O502" s="630"/>
      <c r="P502" s="619" t="s">
        <v>86</v>
      </c>
      <c r="Q502" s="620"/>
      <c r="R502" s="620"/>
      <c r="S502" s="620"/>
      <c r="T502" s="620"/>
      <c r="U502" s="620"/>
      <c r="V502" s="621"/>
      <c r="W502" s="38" t="s">
        <v>69</v>
      </c>
      <c r="X502" s="615">
        <f>IFERROR(SUM(X498:X500),"0")</f>
        <v>0</v>
      </c>
      <c r="Y502" s="615">
        <f>IFERROR(SUM(Y498:Y500),"0")</f>
        <v>0</v>
      </c>
      <c r="Z502" s="38"/>
      <c r="AA502" s="616"/>
      <c r="AB502" s="616"/>
      <c r="AC502" s="616"/>
    </row>
    <row r="503" spans="1:68" ht="14.25" customHeight="1" x14ac:dyDescent="0.25">
      <c r="A503" s="622" t="s">
        <v>174</v>
      </c>
      <c r="B503" s="623"/>
      <c r="C503" s="623"/>
      <c r="D503" s="623"/>
      <c r="E503" s="623"/>
      <c r="F503" s="623"/>
      <c r="G503" s="623"/>
      <c r="H503" s="623"/>
      <c r="I503" s="623"/>
      <c r="J503" s="623"/>
      <c r="K503" s="623"/>
      <c r="L503" s="623"/>
      <c r="M503" s="623"/>
      <c r="N503" s="623"/>
      <c r="O503" s="623"/>
      <c r="P503" s="623"/>
      <c r="Q503" s="623"/>
      <c r="R503" s="623"/>
      <c r="S503" s="623"/>
      <c r="T503" s="623"/>
      <c r="U503" s="623"/>
      <c r="V503" s="623"/>
      <c r="W503" s="623"/>
      <c r="X503" s="623"/>
      <c r="Y503" s="623"/>
      <c r="Z503" s="623"/>
      <c r="AA503" s="609"/>
      <c r="AB503" s="609"/>
      <c r="AC503" s="609"/>
    </row>
    <row r="504" spans="1:68" ht="27" customHeight="1" x14ac:dyDescent="0.25">
      <c r="A504" s="54" t="s">
        <v>774</v>
      </c>
      <c r="B504" s="54" t="s">
        <v>775</v>
      </c>
      <c r="C504" s="32">
        <v>4301060450</v>
      </c>
      <c r="D504" s="617">
        <v>4680115885035</v>
      </c>
      <c r="E504" s="618"/>
      <c r="F504" s="612">
        <v>1</v>
      </c>
      <c r="G504" s="33">
        <v>4</v>
      </c>
      <c r="H504" s="612">
        <v>4</v>
      </c>
      <c r="I504" s="612">
        <v>4.4160000000000004</v>
      </c>
      <c r="J504" s="33">
        <v>104</v>
      </c>
      <c r="K504" s="33" t="s">
        <v>99</v>
      </c>
      <c r="L504" s="33"/>
      <c r="M504" s="34" t="s">
        <v>106</v>
      </c>
      <c r="N504" s="34"/>
      <c r="O504" s="33">
        <v>35</v>
      </c>
      <c r="P504" s="82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4" s="625"/>
      <c r="R504" s="625"/>
      <c r="S504" s="625"/>
      <c r="T504" s="626"/>
      <c r="U504" s="35"/>
      <c r="V504" s="35"/>
      <c r="W504" s="36" t="s">
        <v>69</v>
      </c>
      <c r="X504" s="613">
        <v>0</v>
      </c>
      <c r="Y504" s="614">
        <f>IFERROR(IF(X504="",0,CEILING((X504/$H504),1)*$H504),"")</f>
        <v>0</v>
      </c>
      <c r="Z504" s="37" t="str">
        <f>IFERROR(IF(Y504=0,"",ROUNDUP(Y504/H504,0)*0.01196),"")</f>
        <v/>
      </c>
      <c r="AA504" s="56"/>
      <c r="AB504" s="57"/>
      <c r="AC504" s="565" t="s">
        <v>776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777</v>
      </c>
      <c r="B505" s="54" t="s">
        <v>778</v>
      </c>
      <c r="C505" s="32">
        <v>4301060448</v>
      </c>
      <c r="D505" s="617">
        <v>4680115885936</v>
      </c>
      <c r="E505" s="618"/>
      <c r="F505" s="612">
        <v>1.3</v>
      </c>
      <c r="G505" s="33">
        <v>6</v>
      </c>
      <c r="H505" s="612">
        <v>7.8</v>
      </c>
      <c r="I505" s="612">
        <v>8.2349999999999994</v>
      </c>
      <c r="J505" s="33">
        <v>64</v>
      </c>
      <c r="K505" s="33" t="s">
        <v>99</v>
      </c>
      <c r="L505" s="33"/>
      <c r="M505" s="34" t="s">
        <v>106</v>
      </c>
      <c r="N505" s="34"/>
      <c r="O505" s="33">
        <v>35</v>
      </c>
      <c r="P505" s="96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5" s="625"/>
      <c r="R505" s="625"/>
      <c r="S505" s="625"/>
      <c r="T505" s="626"/>
      <c r="U505" s="35"/>
      <c r="V505" s="35"/>
      <c r="W505" s="36" t="s">
        <v>69</v>
      </c>
      <c r="X505" s="613">
        <v>0</v>
      </c>
      <c r="Y505" s="614">
        <f>IFERROR(IF(X505="",0,CEILING((X505/$H505),1)*$H505),"")</f>
        <v>0</v>
      </c>
      <c r="Z505" s="37" t="str">
        <f>IFERROR(IF(Y505=0,"",ROUNDUP(Y505/H505,0)*0.01898),"")</f>
        <v/>
      </c>
      <c r="AA505" s="56"/>
      <c r="AB505" s="57"/>
      <c r="AC505" s="567" t="s">
        <v>776</v>
      </c>
      <c r="AG505" s="64"/>
      <c r="AJ505" s="68"/>
      <c r="AK505" s="68">
        <v>0</v>
      </c>
      <c r="BB505" s="56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629"/>
      <c r="B506" s="623"/>
      <c r="C506" s="623"/>
      <c r="D506" s="623"/>
      <c r="E506" s="623"/>
      <c r="F506" s="623"/>
      <c r="G506" s="623"/>
      <c r="H506" s="623"/>
      <c r="I506" s="623"/>
      <c r="J506" s="623"/>
      <c r="K506" s="623"/>
      <c r="L506" s="623"/>
      <c r="M506" s="623"/>
      <c r="N506" s="623"/>
      <c r="O506" s="630"/>
      <c r="P506" s="619" t="s">
        <v>86</v>
      </c>
      <c r="Q506" s="620"/>
      <c r="R506" s="620"/>
      <c r="S506" s="620"/>
      <c r="T506" s="620"/>
      <c r="U506" s="620"/>
      <c r="V506" s="621"/>
      <c r="W506" s="38" t="s">
        <v>87</v>
      </c>
      <c r="X506" s="615">
        <f>IFERROR(X504/H504,"0")+IFERROR(X505/H505,"0")</f>
        <v>0</v>
      </c>
      <c r="Y506" s="615">
        <f>IFERROR(Y504/H504,"0")+IFERROR(Y505/H505,"0")</f>
        <v>0</v>
      </c>
      <c r="Z506" s="615">
        <f>IFERROR(IF(Z504="",0,Z504),"0")+IFERROR(IF(Z505="",0,Z505),"0")</f>
        <v>0</v>
      </c>
      <c r="AA506" s="616"/>
      <c r="AB506" s="616"/>
      <c r="AC506" s="616"/>
    </row>
    <row r="507" spans="1:68" x14ac:dyDescent="0.2">
      <c r="A507" s="623"/>
      <c r="B507" s="623"/>
      <c r="C507" s="623"/>
      <c r="D507" s="623"/>
      <c r="E507" s="623"/>
      <c r="F507" s="623"/>
      <c r="G507" s="623"/>
      <c r="H507" s="623"/>
      <c r="I507" s="623"/>
      <c r="J507" s="623"/>
      <c r="K507" s="623"/>
      <c r="L507" s="623"/>
      <c r="M507" s="623"/>
      <c r="N507" s="623"/>
      <c r="O507" s="630"/>
      <c r="P507" s="619" t="s">
        <v>86</v>
      </c>
      <c r="Q507" s="620"/>
      <c r="R507" s="620"/>
      <c r="S507" s="620"/>
      <c r="T507" s="620"/>
      <c r="U507" s="620"/>
      <c r="V507" s="621"/>
      <c r="W507" s="38" t="s">
        <v>69</v>
      </c>
      <c r="X507" s="615">
        <f>IFERROR(SUM(X504:X505),"0")</f>
        <v>0</v>
      </c>
      <c r="Y507" s="615">
        <f>IFERROR(SUM(Y504:Y505),"0")</f>
        <v>0</v>
      </c>
      <c r="Z507" s="38"/>
      <c r="AA507" s="616"/>
      <c r="AB507" s="616"/>
      <c r="AC507" s="616"/>
    </row>
    <row r="508" spans="1:68" ht="27.75" customHeight="1" x14ac:dyDescent="0.2">
      <c r="A508" s="633" t="s">
        <v>779</v>
      </c>
      <c r="B508" s="634"/>
      <c r="C508" s="634"/>
      <c r="D508" s="634"/>
      <c r="E508" s="634"/>
      <c r="F508" s="634"/>
      <c r="G508" s="634"/>
      <c r="H508" s="634"/>
      <c r="I508" s="634"/>
      <c r="J508" s="634"/>
      <c r="K508" s="634"/>
      <c r="L508" s="634"/>
      <c r="M508" s="634"/>
      <c r="N508" s="634"/>
      <c r="O508" s="634"/>
      <c r="P508" s="634"/>
      <c r="Q508" s="634"/>
      <c r="R508" s="634"/>
      <c r="S508" s="634"/>
      <c r="T508" s="634"/>
      <c r="U508" s="634"/>
      <c r="V508" s="634"/>
      <c r="W508" s="634"/>
      <c r="X508" s="634"/>
      <c r="Y508" s="634"/>
      <c r="Z508" s="634"/>
      <c r="AA508" s="49"/>
      <c r="AB508" s="49"/>
      <c r="AC508" s="49"/>
    </row>
    <row r="509" spans="1:68" ht="16.5" customHeight="1" x14ac:dyDescent="0.25">
      <c r="A509" s="673" t="s">
        <v>779</v>
      </c>
      <c r="B509" s="623"/>
      <c r="C509" s="623"/>
      <c r="D509" s="623"/>
      <c r="E509" s="623"/>
      <c r="F509" s="623"/>
      <c r="G509" s="623"/>
      <c r="H509" s="623"/>
      <c r="I509" s="623"/>
      <c r="J509" s="623"/>
      <c r="K509" s="623"/>
      <c r="L509" s="623"/>
      <c r="M509" s="623"/>
      <c r="N509" s="623"/>
      <c r="O509" s="623"/>
      <c r="P509" s="623"/>
      <c r="Q509" s="623"/>
      <c r="R509" s="623"/>
      <c r="S509" s="623"/>
      <c r="T509" s="623"/>
      <c r="U509" s="623"/>
      <c r="V509" s="623"/>
      <c r="W509" s="623"/>
      <c r="X509" s="623"/>
      <c r="Y509" s="623"/>
      <c r="Z509" s="623"/>
      <c r="AA509" s="608"/>
      <c r="AB509" s="608"/>
      <c r="AC509" s="608"/>
    </row>
    <row r="510" spans="1:68" ht="14.25" customHeight="1" x14ac:dyDescent="0.25">
      <c r="A510" s="622" t="s">
        <v>96</v>
      </c>
      <c r="B510" s="623"/>
      <c r="C510" s="623"/>
      <c r="D510" s="623"/>
      <c r="E510" s="623"/>
      <c r="F510" s="623"/>
      <c r="G510" s="623"/>
      <c r="H510" s="623"/>
      <c r="I510" s="623"/>
      <c r="J510" s="623"/>
      <c r="K510" s="623"/>
      <c r="L510" s="623"/>
      <c r="M510" s="623"/>
      <c r="N510" s="623"/>
      <c r="O510" s="623"/>
      <c r="P510" s="623"/>
      <c r="Q510" s="623"/>
      <c r="R510" s="623"/>
      <c r="S510" s="623"/>
      <c r="T510" s="623"/>
      <c r="U510" s="623"/>
      <c r="V510" s="623"/>
      <c r="W510" s="623"/>
      <c r="X510" s="623"/>
      <c r="Y510" s="623"/>
      <c r="Z510" s="623"/>
      <c r="AA510" s="609"/>
      <c r="AB510" s="609"/>
      <c r="AC510" s="609"/>
    </row>
    <row r="511" spans="1:68" ht="27" customHeight="1" x14ac:dyDescent="0.25">
      <c r="A511" s="54" t="s">
        <v>780</v>
      </c>
      <c r="B511" s="54" t="s">
        <v>781</v>
      </c>
      <c r="C511" s="32">
        <v>4301011763</v>
      </c>
      <c r="D511" s="617">
        <v>4640242181011</v>
      </c>
      <c r="E511" s="618"/>
      <c r="F511" s="612">
        <v>1.35</v>
      </c>
      <c r="G511" s="33">
        <v>8</v>
      </c>
      <c r="H511" s="612">
        <v>10.8</v>
      </c>
      <c r="I511" s="612">
        <v>11.234999999999999</v>
      </c>
      <c r="J511" s="33">
        <v>64</v>
      </c>
      <c r="K511" s="33" t="s">
        <v>99</v>
      </c>
      <c r="L511" s="33"/>
      <c r="M511" s="34" t="s">
        <v>106</v>
      </c>
      <c r="N511" s="34"/>
      <c r="O511" s="33">
        <v>55</v>
      </c>
      <c r="P511" s="819" t="s">
        <v>782</v>
      </c>
      <c r="Q511" s="625"/>
      <c r="R511" s="625"/>
      <c r="S511" s="625"/>
      <c r="T511" s="626"/>
      <c r="U511" s="35"/>
      <c r="V511" s="35"/>
      <c r="W511" s="36" t="s">
        <v>69</v>
      </c>
      <c r="X511" s="613">
        <v>0</v>
      </c>
      <c r="Y511" s="614">
        <f>IFERROR(IF(X511="",0,CEILING((X511/$H511),1)*$H511),"")</f>
        <v>0</v>
      </c>
      <c r="Z511" s="37" t="str">
        <f>IFERROR(IF(Y511=0,"",ROUNDUP(Y511/H511,0)*0.01898),"")</f>
        <v/>
      </c>
      <c r="AA511" s="56"/>
      <c r="AB511" s="57"/>
      <c r="AC511" s="569" t="s">
        <v>783</v>
      </c>
      <c r="AG511" s="64"/>
      <c r="AJ511" s="68"/>
      <c r="AK511" s="68">
        <v>0</v>
      </c>
      <c r="BB511" s="570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t="27" customHeight="1" x14ac:dyDescent="0.25">
      <c r="A512" s="54" t="s">
        <v>784</v>
      </c>
      <c r="B512" s="54" t="s">
        <v>785</v>
      </c>
      <c r="C512" s="32">
        <v>4301011585</v>
      </c>
      <c r="D512" s="617">
        <v>4640242180441</v>
      </c>
      <c r="E512" s="618"/>
      <c r="F512" s="612">
        <v>1.5</v>
      </c>
      <c r="G512" s="33">
        <v>8</v>
      </c>
      <c r="H512" s="612">
        <v>12</v>
      </c>
      <c r="I512" s="612">
        <v>12.435</v>
      </c>
      <c r="J512" s="33">
        <v>64</v>
      </c>
      <c r="K512" s="33" t="s">
        <v>99</v>
      </c>
      <c r="L512" s="33"/>
      <c r="M512" s="34" t="s">
        <v>100</v>
      </c>
      <c r="N512" s="34"/>
      <c r="O512" s="33">
        <v>50</v>
      </c>
      <c r="P512" s="852" t="s">
        <v>786</v>
      </c>
      <c r="Q512" s="625"/>
      <c r="R512" s="625"/>
      <c r="S512" s="625"/>
      <c r="T512" s="626"/>
      <c r="U512" s="35"/>
      <c r="V512" s="35"/>
      <c r="W512" s="36" t="s">
        <v>69</v>
      </c>
      <c r="X512" s="613">
        <v>0</v>
      </c>
      <c r="Y512" s="614">
        <f>IFERROR(IF(X512="",0,CEILING((X512/$H512),1)*$H512),"")</f>
        <v>0</v>
      </c>
      <c r="Z512" s="37" t="str">
        <f>IFERROR(IF(Y512=0,"",ROUNDUP(Y512/H512,0)*0.01898),"")</f>
        <v/>
      </c>
      <c r="AA512" s="56"/>
      <c r="AB512" s="57"/>
      <c r="AC512" s="571" t="s">
        <v>787</v>
      </c>
      <c r="AG512" s="64"/>
      <c r="AJ512" s="68"/>
      <c r="AK512" s="68">
        <v>0</v>
      </c>
      <c r="BB512" s="57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788</v>
      </c>
      <c r="B513" s="54" t="s">
        <v>789</v>
      </c>
      <c r="C513" s="32">
        <v>4301011584</v>
      </c>
      <c r="D513" s="617">
        <v>4640242180564</v>
      </c>
      <c r="E513" s="618"/>
      <c r="F513" s="612">
        <v>1.5</v>
      </c>
      <c r="G513" s="33">
        <v>8</v>
      </c>
      <c r="H513" s="612">
        <v>12</v>
      </c>
      <c r="I513" s="612">
        <v>12.435</v>
      </c>
      <c r="J513" s="33">
        <v>64</v>
      </c>
      <c r="K513" s="33" t="s">
        <v>99</v>
      </c>
      <c r="L513" s="33"/>
      <c r="M513" s="34" t="s">
        <v>100</v>
      </c>
      <c r="N513" s="34"/>
      <c r="O513" s="33">
        <v>50</v>
      </c>
      <c r="P513" s="775" t="s">
        <v>790</v>
      </c>
      <c r="Q513" s="625"/>
      <c r="R513" s="625"/>
      <c r="S513" s="625"/>
      <c r="T513" s="626"/>
      <c r="U513" s="35"/>
      <c r="V513" s="35"/>
      <c r="W513" s="36" t="s">
        <v>69</v>
      </c>
      <c r="X513" s="613">
        <v>0</v>
      </c>
      <c r="Y513" s="614">
        <f>IFERROR(IF(X513="",0,CEILING((X513/$H513),1)*$H513),"")</f>
        <v>0</v>
      </c>
      <c r="Z513" s="37" t="str">
        <f>IFERROR(IF(Y513=0,"",ROUNDUP(Y513/H513,0)*0.01898),"")</f>
        <v/>
      </c>
      <c r="AA513" s="56"/>
      <c r="AB513" s="57"/>
      <c r="AC513" s="573" t="s">
        <v>791</v>
      </c>
      <c r="AG513" s="64"/>
      <c r="AJ513" s="68"/>
      <c r="AK513" s="68">
        <v>0</v>
      </c>
      <c r="BB513" s="57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629"/>
      <c r="B514" s="623"/>
      <c r="C514" s="623"/>
      <c r="D514" s="623"/>
      <c r="E514" s="623"/>
      <c r="F514" s="623"/>
      <c r="G514" s="623"/>
      <c r="H514" s="623"/>
      <c r="I514" s="623"/>
      <c r="J514" s="623"/>
      <c r="K514" s="623"/>
      <c r="L514" s="623"/>
      <c r="M514" s="623"/>
      <c r="N514" s="623"/>
      <c r="O514" s="630"/>
      <c r="P514" s="619" t="s">
        <v>86</v>
      </c>
      <c r="Q514" s="620"/>
      <c r="R514" s="620"/>
      <c r="S514" s="620"/>
      <c r="T514" s="620"/>
      <c r="U514" s="620"/>
      <c r="V514" s="621"/>
      <c r="W514" s="38" t="s">
        <v>87</v>
      </c>
      <c r="X514" s="615">
        <f>IFERROR(X511/H511,"0")+IFERROR(X512/H512,"0")+IFERROR(X513/H513,"0")</f>
        <v>0</v>
      </c>
      <c r="Y514" s="615">
        <f>IFERROR(Y511/H511,"0")+IFERROR(Y512/H512,"0")+IFERROR(Y513/H513,"0")</f>
        <v>0</v>
      </c>
      <c r="Z514" s="615">
        <f>IFERROR(IF(Z511="",0,Z511),"0")+IFERROR(IF(Z512="",0,Z512),"0")+IFERROR(IF(Z513="",0,Z513),"0")</f>
        <v>0</v>
      </c>
      <c r="AA514" s="616"/>
      <c r="AB514" s="616"/>
      <c r="AC514" s="616"/>
    </row>
    <row r="515" spans="1:68" x14ac:dyDescent="0.2">
      <c r="A515" s="623"/>
      <c r="B515" s="623"/>
      <c r="C515" s="623"/>
      <c r="D515" s="623"/>
      <c r="E515" s="623"/>
      <c r="F515" s="623"/>
      <c r="G515" s="623"/>
      <c r="H515" s="623"/>
      <c r="I515" s="623"/>
      <c r="J515" s="623"/>
      <c r="K515" s="623"/>
      <c r="L515" s="623"/>
      <c r="M515" s="623"/>
      <c r="N515" s="623"/>
      <c r="O515" s="630"/>
      <c r="P515" s="619" t="s">
        <v>86</v>
      </c>
      <c r="Q515" s="620"/>
      <c r="R515" s="620"/>
      <c r="S515" s="620"/>
      <c r="T515" s="620"/>
      <c r="U515" s="620"/>
      <c r="V515" s="621"/>
      <c r="W515" s="38" t="s">
        <v>69</v>
      </c>
      <c r="X515" s="615">
        <f>IFERROR(SUM(X511:X513),"0")</f>
        <v>0</v>
      </c>
      <c r="Y515" s="615">
        <f>IFERROR(SUM(Y511:Y513),"0")</f>
        <v>0</v>
      </c>
      <c r="Z515" s="38"/>
      <c r="AA515" s="616"/>
      <c r="AB515" s="616"/>
      <c r="AC515" s="616"/>
    </row>
    <row r="516" spans="1:68" ht="14.25" customHeight="1" x14ac:dyDescent="0.25">
      <c r="A516" s="622" t="s">
        <v>137</v>
      </c>
      <c r="B516" s="623"/>
      <c r="C516" s="623"/>
      <c r="D516" s="623"/>
      <c r="E516" s="623"/>
      <c r="F516" s="623"/>
      <c r="G516" s="623"/>
      <c r="H516" s="623"/>
      <c r="I516" s="623"/>
      <c r="J516" s="623"/>
      <c r="K516" s="623"/>
      <c r="L516" s="623"/>
      <c r="M516" s="623"/>
      <c r="N516" s="623"/>
      <c r="O516" s="623"/>
      <c r="P516" s="623"/>
      <c r="Q516" s="623"/>
      <c r="R516" s="623"/>
      <c r="S516" s="623"/>
      <c r="T516" s="623"/>
      <c r="U516" s="623"/>
      <c r="V516" s="623"/>
      <c r="W516" s="623"/>
      <c r="X516" s="623"/>
      <c r="Y516" s="623"/>
      <c r="Z516" s="623"/>
      <c r="AA516" s="609"/>
      <c r="AB516" s="609"/>
      <c r="AC516" s="609"/>
    </row>
    <row r="517" spans="1:68" ht="27" customHeight="1" x14ac:dyDescent="0.25">
      <c r="A517" s="54" t="s">
        <v>792</v>
      </c>
      <c r="B517" s="54" t="s">
        <v>793</v>
      </c>
      <c r="C517" s="32">
        <v>4301020269</v>
      </c>
      <c r="D517" s="617">
        <v>4640242180519</v>
      </c>
      <c r="E517" s="618"/>
      <c r="F517" s="612">
        <v>1.35</v>
      </c>
      <c r="G517" s="33">
        <v>8</v>
      </c>
      <c r="H517" s="612">
        <v>10.8</v>
      </c>
      <c r="I517" s="612">
        <v>11.234999999999999</v>
      </c>
      <c r="J517" s="33">
        <v>64</v>
      </c>
      <c r="K517" s="33" t="s">
        <v>99</v>
      </c>
      <c r="L517" s="33"/>
      <c r="M517" s="34" t="s">
        <v>106</v>
      </c>
      <c r="N517" s="34"/>
      <c r="O517" s="33">
        <v>50</v>
      </c>
      <c r="P517" s="833" t="s">
        <v>794</v>
      </c>
      <c r="Q517" s="625"/>
      <c r="R517" s="625"/>
      <c r="S517" s="625"/>
      <c r="T517" s="626"/>
      <c r="U517" s="35"/>
      <c r="V517" s="35"/>
      <c r="W517" s="36" t="s">
        <v>69</v>
      </c>
      <c r="X517" s="613">
        <v>0</v>
      </c>
      <c r="Y517" s="614">
        <f>IFERROR(IF(X517="",0,CEILING((X517/$H517),1)*$H517),"")</f>
        <v>0</v>
      </c>
      <c r="Z517" s="37" t="str">
        <f>IFERROR(IF(Y517=0,"",ROUNDUP(Y517/H517,0)*0.01898),"")</f>
        <v/>
      </c>
      <c r="AA517" s="56"/>
      <c r="AB517" s="57"/>
      <c r="AC517" s="575" t="s">
        <v>795</v>
      </c>
      <c r="AG517" s="64"/>
      <c r="AJ517" s="68"/>
      <c r="AK517" s="68">
        <v>0</v>
      </c>
      <c r="BB517" s="576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792</v>
      </c>
      <c r="B518" s="54" t="s">
        <v>796</v>
      </c>
      <c r="C518" s="32">
        <v>4301020400</v>
      </c>
      <c r="D518" s="617">
        <v>4640242180519</v>
      </c>
      <c r="E518" s="618"/>
      <c r="F518" s="612">
        <v>1.5</v>
      </c>
      <c r="G518" s="33">
        <v>8</v>
      </c>
      <c r="H518" s="612">
        <v>12</v>
      </c>
      <c r="I518" s="612">
        <v>12.435</v>
      </c>
      <c r="J518" s="33">
        <v>64</v>
      </c>
      <c r="K518" s="33" t="s">
        <v>99</v>
      </c>
      <c r="L518" s="33"/>
      <c r="M518" s="34" t="s">
        <v>100</v>
      </c>
      <c r="N518" s="34"/>
      <c r="O518" s="33">
        <v>50</v>
      </c>
      <c r="P518" s="645" t="s">
        <v>797</v>
      </c>
      <c r="Q518" s="625"/>
      <c r="R518" s="625"/>
      <c r="S518" s="625"/>
      <c r="T518" s="626"/>
      <c r="U518" s="35"/>
      <c r="V518" s="35"/>
      <c r="W518" s="36" t="s">
        <v>69</v>
      </c>
      <c r="X518" s="613">
        <v>0</v>
      </c>
      <c r="Y518" s="614">
        <f>IFERROR(IF(X518="",0,CEILING((X518/$H518),1)*$H518),"")</f>
        <v>0</v>
      </c>
      <c r="Z518" s="37" t="str">
        <f>IFERROR(IF(Y518=0,"",ROUNDUP(Y518/H518,0)*0.01898),"")</f>
        <v/>
      </c>
      <c r="AA518" s="56"/>
      <c r="AB518" s="57"/>
      <c r="AC518" s="577" t="s">
        <v>798</v>
      </c>
      <c r="AG518" s="64"/>
      <c r="AJ518" s="68"/>
      <c r="AK518" s="68">
        <v>0</v>
      </c>
      <c r="BB518" s="57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799</v>
      </c>
      <c r="B519" s="54" t="s">
        <v>800</v>
      </c>
      <c r="C519" s="32">
        <v>4301020260</v>
      </c>
      <c r="D519" s="617">
        <v>4640242180526</v>
      </c>
      <c r="E519" s="618"/>
      <c r="F519" s="612">
        <v>1.8</v>
      </c>
      <c r="G519" s="33">
        <v>6</v>
      </c>
      <c r="H519" s="612">
        <v>10.8</v>
      </c>
      <c r="I519" s="612">
        <v>11.234999999999999</v>
      </c>
      <c r="J519" s="33">
        <v>64</v>
      </c>
      <c r="K519" s="33" t="s">
        <v>99</v>
      </c>
      <c r="L519" s="33"/>
      <c r="M519" s="34" t="s">
        <v>100</v>
      </c>
      <c r="N519" s="34"/>
      <c r="O519" s="33">
        <v>50</v>
      </c>
      <c r="P519" s="784" t="s">
        <v>801</v>
      </c>
      <c r="Q519" s="625"/>
      <c r="R519" s="625"/>
      <c r="S519" s="625"/>
      <c r="T519" s="626"/>
      <c r="U519" s="35"/>
      <c r="V519" s="35"/>
      <c r="W519" s="36" t="s">
        <v>69</v>
      </c>
      <c r="X519" s="613">
        <v>0</v>
      </c>
      <c r="Y519" s="614">
        <f>IFERROR(IF(X519="",0,CEILING((X519/$H519),1)*$H519),"")</f>
        <v>0</v>
      </c>
      <c r="Z519" s="37" t="str">
        <f>IFERROR(IF(Y519=0,"",ROUNDUP(Y519/H519,0)*0.01898),"")</f>
        <v/>
      </c>
      <c r="AA519" s="56"/>
      <c r="AB519" s="57"/>
      <c r="AC519" s="579" t="s">
        <v>795</v>
      </c>
      <c r="AG519" s="64"/>
      <c r="AJ519" s="68"/>
      <c r="AK519" s="68">
        <v>0</v>
      </c>
      <c r="BB519" s="58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802</v>
      </c>
      <c r="B520" s="54" t="s">
        <v>803</v>
      </c>
      <c r="C520" s="32">
        <v>4301020295</v>
      </c>
      <c r="D520" s="617">
        <v>4640242181363</v>
      </c>
      <c r="E520" s="618"/>
      <c r="F520" s="612">
        <v>0.4</v>
      </c>
      <c r="G520" s="33">
        <v>10</v>
      </c>
      <c r="H520" s="612">
        <v>4</v>
      </c>
      <c r="I520" s="612">
        <v>4.21</v>
      </c>
      <c r="J520" s="33">
        <v>132</v>
      </c>
      <c r="K520" s="33" t="s">
        <v>104</v>
      </c>
      <c r="L520" s="33"/>
      <c r="M520" s="34" t="s">
        <v>100</v>
      </c>
      <c r="N520" s="34"/>
      <c r="O520" s="33">
        <v>50</v>
      </c>
      <c r="P520" s="650" t="s">
        <v>804</v>
      </c>
      <c r="Q520" s="625"/>
      <c r="R520" s="625"/>
      <c r="S520" s="625"/>
      <c r="T520" s="626"/>
      <c r="U520" s="35"/>
      <c r="V520" s="35"/>
      <c r="W520" s="36" t="s">
        <v>69</v>
      </c>
      <c r="X520" s="613">
        <v>0</v>
      </c>
      <c r="Y520" s="614">
        <f>IFERROR(IF(X520="",0,CEILING((X520/$H520),1)*$H520),"")</f>
        <v>0</v>
      </c>
      <c r="Z520" s="37" t="str">
        <f>IFERROR(IF(Y520=0,"",ROUNDUP(Y520/H520,0)*0.00902),"")</f>
        <v/>
      </c>
      <c r="AA520" s="56"/>
      <c r="AB520" s="57"/>
      <c r="AC520" s="581" t="s">
        <v>805</v>
      </c>
      <c r="AG520" s="64"/>
      <c r="AJ520" s="68"/>
      <c r="AK520" s="68">
        <v>0</v>
      </c>
      <c r="BB520" s="58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x14ac:dyDescent="0.2">
      <c r="A521" s="629"/>
      <c r="B521" s="623"/>
      <c r="C521" s="623"/>
      <c r="D521" s="623"/>
      <c r="E521" s="623"/>
      <c r="F521" s="623"/>
      <c r="G521" s="623"/>
      <c r="H521" s="623"/>
      <c r="I521" s="623"/>
      <c r="J521" s="623"/>
      <c r="K521" s="623"/>
      <c r="L521" s="623"/>
      <c r="M521" s="623"/>
      <c r="N521" s="623"/>
      <c r="O521" s="630"/>
      <c r="P521" s="619" t="s">
        <v>86</v>
      </c>
      <c r="Q521" s="620"/>
      <c r="R521" s="620"/>
      <c r="S521" s="620"/>
      <c r="T521" s="620"/>
      <c r="U521" s="620"/>
      <c r="V521" s="621"/>
      <c r="W521" s="38" t="s">
        <v>87</v>
      </c>
      <c r="X521" s="615">
        <f>IFERROR(X517/H517,"0")+IFERROR(X518/H518,"0")+IFERROR(X519/H519,"0")+IFERROR(X520/H520,"0")</f>
        <v>0</v>
      </c>
      <c r="Y521" s="615">
        <f>IFERROR(Y517/H517,"0")+IFERROR(Y518/H518,"0")+IFERROR(Y519/H519,"0")+IFERROR(Y520/H520,"0")</f>
        <v>0</v>
      </c>
      <c r="Z521" s="615">
        <f>IFERROR(IF(Z517="",0,Z517),"0")+IFERROR(IF(Z518="",0,Z518),"0")+IFERROR(IF(Z519="",0,Z519),"0")+IFERROR(IF(Z520="",0,Z520),"0")</f>
        <v>0</v>
      </c>
      <c r="AA521" s="616"/>
      <c r="AB521" s="616"/>
      <c r="AC521" s="616"/>
    </row>
    <row r="522" spans="1:68" x14ac:dyDescent="0.2">
      <c r="A522" s="623"/>
      <c r="B522" s="623"/>
      <c r="C522" s="623"/>
      <c r="D522" s="623"/>
      <c r="E522" s="623"/>
      <c r="F522" s="623"/>
      <c r="G522" s="623"/>
      <c r="H522" s="623"/>
      <c r="I522" s="623"/>
      <c r="J522" s="623"/>
      <c r="K522" s="623"/>
      <c r="L522" s="623"/>
      <c r="M522" s="623"/>
      <c r="N522" s="623"/>
      <c r="O522" s="630"/>
      <c r="P522" s="619" t="s">
        <v>86</v>
      </c>
      <c r="Q522" s="620"/>
      <c r="R522" s="620"/>
      <c r="S522" s="620"/>
      <c r="T522" s="620"/>
      <c r="U522" s="620"/>
      <c r="V522" s="621"/>
      <c r="W522" s="38" t="s">
        <v>69</v>
      </c>
      <c r="X522" s="615">
        <f>IFERROR(SUM(X517:X520),"0")</f>
        <v>0</v>
      </c>
      <c r="Y522" s="615">
        <f>IFERROR(SUM(Y517:Y520),"0")</f>
        <v>0</v>
      </c>
      <c r="Z522" s="38"/>
      <c r="AA522" s="616"/>
      <c r="AB522" s="616"/>
      <c r="AC522" s="616"/>
    </row>
    <row r="523" spans="1:68" ht="14.25" customHeight="1" x14ac:dyDescent="0.25">
      <c r="A523" s="622" t="s">
        <v>148</v>
      </c>
      <c r="B523" s="623"/>
      <c r="C523" s="623"/>
      <c r="D523" s="623"/>
      <c r="E523" s="623"/>
      <c r="F523" s="623"/>
      <c r="G523" s="623"/>
      <c r="H523" s="623"/>
      <c r="I523" s="623"/>
      <c r="J523" s="623"/>
      <c r="K523" s="623"/>
      <c r="L523" s="623"/>
      <c r="M523" s="623"/>
      <c r="N523" s="623"/>
      <c r="O523" s="623"/>
      <c r="P523" s="623"/>
      <c r="Q523" s="623"/>
      <c r="R523" s="623"/>
      <c r="S523" s="623"/>
      <c r="T523" s="623"/>
      <c r="U523" s="623"/>
      <c r="V523" s="623"/>
      <c r="W523" s="623"/>
      <c r="X523" s="623"/>
      <c r="Y523" s="623"/>
      <c r="Z523" s="623"/>
      <c r="AA523" s="609"/>
      <c r="AB523" s="609"/>
      <c r="AC523" s="609"/>
    </row>
    <row r="524" spans="1:68" ht="27" customHeight="1" x14ac:dyDescent="0.25">
      <c r="A524" s="54" t="s">
        <v>806</v>
      </c>
      <c r="B524" s="54" t="s">
        <v>807</v>
      </c>
      <c r="C524" s="32">
        <v>4301031280</v>
      </c>
      <c r="D524" s="617">
        <v>4640242180816</v>
      </c>
      <c r="E524" s="618"/>
      <c r="F524" s="612">
        <v>0.7</v>
      </c>
      <c r="G524" s="33">
        <v>6</v>
      </c>
      <c r="H524" s="612">
        <v>4.2</v>
      </c>
      <c r="I524" s="612">
        <v>4.47</v>
      </c>
      <c r="J524" s="33">
        <v>132</v>
      </c>
      <c r="K524" s="33" t="s">
        <v>104</v>
      </c>
      <c r="L524" s="33"/>
      <c r="M524" s="34" t="s">
        <v>68</v>
      </c>
      <c r="N524" s="34"/>
      <c r="O524" s="33">
        <v>40</v>
      </c>
      <c r="P524" s="774" t="s">
        <v>808</v>
      </c>
      <c r="Q524" s="625"/>
      <c r="R524" s="625"/>
      <c r="S524" s="625"/>
      <c r="T524" s="626"/>
      <c r="U524" s="35"/>
      <c r="V524" s="35"/>
      <c r="W524" s="36" t="s">
        <v>69</v>
      </c>
      <c r="X524" s="613">
        <v>0</v>
      </c>
      <c r="Y524" s="614">
        <f>IFERROR(IF(X524="",0,CEILING((X524/$H524),1)*$H524),"")</f>
        <v>0</v>
      </c>
      <c r="Z524" s="37" t="str">
        <f>IFERROR(IF(Y524=0,"",ROUNDUP(Y524/H524,0)*0.00902),"")</f>
        <v/>
      </c>
      <c r="AA524" s="56"/>
      <c r="AB524" s="57"/>
      <c r="AC524" s="583" t="s">
        <v>809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810</v>
      </c>
      <c r="B525" s="54" t="s">
        <v>811</v>
      </c>
      <c r="C525" s="32">
        <v>4301031244</v>
      </c>
      <c r="D525" s="617">
        <v>4640242180595</v>
      </c>
      <c r="E525" s="618"/>
      <c r="F525" s="612">
        <v>0.7</v>
      </c>
      <c r="G525" s="33">
        <v>6</v>
      </c>
      <c r="H525" s="612">
        <v>4.2</v>
      </c>
      <c r="I525" s="612">
        <v>4.47</v>
      </c>
      <c r="J525" s="33">
        <v>132</v>
      </c>
      <c r="K525" s="33" t="s">
        <v>104</v>
      </c>
      <c r="L525" s="33"/>
      <c r="M525" s="34" t="s">
        <v>68</v>
      </c>
      <c r="N525" s="34"/>
      <c r="O525" s="33">
        <v>40</v>
      </c>
      <c r="P525" s="879" t="s">
        <v>812</v>
      </c>
      <c r="Q525" s="625"/>
      <c r="R525" s="625"/>
      <c r="S525" s="625"/>
      <c r="T525" s="626"/>
      <c r="U525" s="35"/>
      <c r="V525" s="35"/>
      <c r="W525" s="36" t="s">
        <v>69</v>
      </c>
      <c r="X525" s="613">
        <v>0</v>
      </c>
      <c r="Y525" s="614">
        <f>IFERROR(IF(X525="",0,CEILING((X525/$H525),1)*$H525),"")</f>
        <v>0</v>
      </c>
      <c r="Z525" s="37" t="str">
        <f>IFERROR(IF(Y525=0,"",ROUNDUP(Y525/H525,0)*0.00902),"")</f>
        <v/>
      </c>
      <c r="AA525" s="56"/>
      <c r="AB525" s="57"/>
      <c r="AC525" s="585" t="s">
        <v>813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629"/>
      <c r="B526" s="623"/>
      <c r="C526" s="623"/>
      <c r="D526" s="623"/>
      <c r="E526" s="623"/>
      <c r="F526" s="623"/>
      <c r="G526" s="623"/>
      <c r="H526" s="623"/>
      <c r="I526" s="623"/>
      <c r="J526" s="623"/>
      <c r="K526" s="623"/>
      <c r="L526" s="623"/>
      <c r="M526" s="623"/>
      <c r="N526" s="623"/>
      <c r="O526" s="630"/>
      <c r="P526" s="619" t="s">
        <v>86</v>
      </c>
      <c r="Q526" s="620"/>
      <c r="R526" s="620"/>
      <c r="S526" s="620"/>
      <c r="T526" s="620"/>
      <c r="U526" s="620"/>
      <c r="V526" s="621"/>
      <c r="W526" s="38" t="s">
        <v>87</v>
      </c>
      <c r="X526" s="615">
        <f>IFERROR(X524/H524,"0")+IFERROR(X525/H525,"0")</f>
        <v>0</v>
      </c>
      <c r="Y526" s="615">
        <f>IFERROR(Y524/H524,"0")+IFERROR(Y525/H525,"0")</f>
        <v>0</v>
      </c>
      <c r="Z526" s="615">
        <f>IFERROR(IF(Z524="",0,Z524),"0")+IFERROR(IF(Z525="",0,Z525),"0")</f>
        <v>0</v>
      </c>
      <c r="AA526" s="616"/>
      <c r="AB526" s="616"/>
      <c r="AC526" s="616"/>
    </row>
    <row r="527" spans="1:68" x14ac:dyDescent="0.2">
      <c r="A527" s="623"/>
      <c r="B527" s="623"/>
      <c r="C527" s="623"/>
      <c r="D527" s="623"/>
      <c r="E527" s="623"/>
      <c r="F527" s="623"/>
      <c r="G527" s="623"/>
      <c r="H527" s="623"/>
      <c r="I527" s="623"/>
      <c r="J527" s="623"/>
      <c r="K527" s="623"/>
      <c r="L527" s="623"/>
      <c r="M527" s="623"/>
      <c r="N527" s="623"/>
      <c r="O527" s="630"/>
      <c r="P527" s="619" t="s">
        <v>86</v>
      </c>
      <c r="Q527" s="620"/>
      <c r="R527" s="620"/>
      <c r="S527" s="620"/>
      <c r="T527" s="620"/>
      <c r="U527" s="620"/>
      <c r="V527" s="621"/>
      <c r="W527" s="38" t="s">
        <v>69</v>
      </c>
      <c r="X527" s="615">
        <f>IFERROR(SUM(X524:X525),"0")</f>
        <v>0</v>
      </c>
      <c r="Y527" s="615">
        <f>IFERROR(SUM(Y524:Y525),"0")</f>
        <v>0</v>
      </c>
      <c r="Z527" s="38"/>
      <c r="AA527" s="616"/>
      <c r="AB527" s="616"/>
      <c r="AC527" s="616"/>
    </row>
    <row r="528" spans="1:68" ht="14.25" customHeight="1" x14ac:dyDescent="0.25">
      <c r="A528" s="622" t="s">
        <v>64</v>
      </c>
      <c r="B528" s="623"/>
      <c r="C528" s="623"/>
      <c r="D528" s="623"/>
      <c r="E528" s="623"/>
      <c r="F528" s="623"/>
      <c r="G528" s="623"/>
      <c r="H528" s="623"/>
      <c r="I528" s="623"/>
      <c r="J528" s="623"/>
      <c r="K528" s="623"/>
      <c r="L528" s="623"/>
      <c r="M528" s="623"/>
      <c r="N528" s="623"/>
      <c r="O528" s="623"/>
      <c r="P528" s="623"/>
      <c r="Q528" s="623"/>
      <c r="R528" s="623"/>
      <c r="S528" s="623"/>
      <c r="T528" s="623"/>
      <c r="U528" s="623"/>
      <c r="V528" s="623"/>
      <c r="W528" s="623"/>
      <c r="X528" s="623"/>
      <c r="Y528" s="623"/>
      <c r="Z528" s="623"/>
      <c r="AA528" s="609"/>
      <c r="AB528" s="609"/>
      <c r="AC528" s="609"/>
    </row>
    <row r="529" spans="1:68" ht="27" customHeight="1" x14ac:dyDescent="0.25">
      <c r="A529" s="54" t="s">
        <v>814</v>
      </c>
      <c r="B529" s="54" t="s">
        <v>815</v>
      </c>
      <c r="C529" s="32">
        <v>4301051887</v>
      </c>
      <c r="D529" s="617">
        <v>4640242180533</v>
      </c>
      <c r="E529" s="618"/>
      <c r="F529" s="612">
        <v>1.3</v>
      </c>
      <c r="G529" s="33">
        <v>6</v>
      </c>
      <c r="H529" s="612">
        <v>7.8</v>
      </c>
      <c r="I529" s="612">
        <v>8.3190000000000008</v>
      </c>
      <c r="J529" s="33">
        <v>64</v>
      </c>
      <c r="K529" s="33" t="s">
        <v>99</v>
      </c>
      <c r="L529" s="33"/>
      <c r="M529" s="34" t="s">
        <v>106</v>
      </c>
      <c r="N529" s="34"/>
      <c r="O529" s="33">
        <v>45</v>
      </c>
      <c r="P529" s="764" t="s">
        <v>816</v>
      </c>
      <c r="Q529" s="625"/>
      <c r="R529" s="625"/>
      <c r="S529" s="625"/>
      <c r="T529" s="626"/>
      <c r="U529" s="35"/>
      <c r="V529" s="35"/>
      <c r="W529" s="36" t="s">
        <v>69</v>
      </c>
      <c r="X529" s="613">
        <v>0</v>
      </c>
      <c r="Y529" s="614">
        <f>IFERROR(IF(X529="",0,CEILING((X529/$H529),1)*$H529),"")</f>
        <v>0</v>
      </c>
      <c r="Z529" s="37" t="str">
        <f>IFERROR(IF(Y529=0,"",ROUNDUP(Y529/H529,0)*0.01898),"")</f>
        <v/>
      </c>
      <c r="AA529" s="56"/>
      <c r="AB529" s="57"/>
      <c r="AC529" s="587" t="s">
        <v>817</v>
      </c>
      <c r="AG529" s="64"/>
      <c r="AJ529" s="68"/>
      <c r="AK529" s="68">
        <v>0</v>
      </c>
      <c r="BB529" s="58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814</v>
      </c>
      <c r="B530" s="54" t="s">
        <v>818</v>
      </c>
      <c r="C530" s="32">
        <v>4301052046</v>
      </c>
      <c r="D530" s="617">
        <v>4640242180533</v>
      </c>
      <c r="E530" s="618"/>
      <c r="F530" s="612">
        <v>1.5</v>
      </c>
      <c r="G530" s="33">
        <v>6</v>
      </c>
      <c r="H530" s="612">
        <v>9</v>
      </c>
      <c r="I530" s="612">
        <v>9.5190000000000001</v>
      </c>
      <c r="J530" s="33">
        <v>64</v>
      </c>
      <c r="K530" s="33" t="s">
        <v>99</v>
      </c>
      <c r="L530" s="33"/>
      <c r="M530" s="34" t="s">
        <v>132</v>
      </c>
      <c r="N530" s="34"/>
      <c r="O530" s="33">
        <v>45</v>
      </c>
      <c r="P530" s="854" t="s">
        <v>816</v>
      </c>
      <c r="Q530" s="625"/>
      <c r="R530" s="625"/>
      <c r="S530" s="625"/>
      <c r="T530" s="626"/>
      <c r="U530" s="35"/>
      <c r="V530" s="35"/>
      <c r="W530" s="36" t="s">
        <v>69</v>
      </c>
      <c r="X530" s="613">
        <v>0</v>
      </c>
      <c r="Y530" s="614">
        <f>IFERROR(IF(X530="",0,CEILING((X530/$H530),1)*$H530),"")</f>
        <v>0</v>
      </c>
      <c r="Z530" s="37" t="str">
        <f>IFERROR(IF(Y530=0,"",ROUNDUP(Y530/H530,0)*0.01898),"")</f>
        <v/>
      </c>
      <c r="AA530" s="56"/>
      <c r="AB530" s="57"/>
      <c r="AC530" s="589" t="s">
        <v>817</v>
      </c>
      <c r="AG530" s="64"/>
      <c r="AJ530" s="68"/>
      <c r="AK530" s="68">
        <v>0</v>
      </c>
      <c r="BB530" s="59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629"/>
      <c r="B531" s="623"/>
      <c r="C531" s="623"/>
      <c r="D531" s="623"/>
      <c r="E531" s="623"/>
      <c r="F531" s="623"/>
      <c r="G531" s="623"/>
      <c r="H531" s="623"/>
      <c r="I531" s="623"/>
      <c r="J531" s="623"/>
      <c r="K531" s="623"/>
      <c r="L531" s="623"/>
      <c r="M531" s="623"/>
      <c r="N531" s="623"/>
      <c r="O531" s="630"/>
      <c r="P531" s="619" t="s">
        <v>86</v>
      </c>
      <c r="Q531" s="620"/>
      <c r="R531" s="620"/>
      <c r="S531" s="620"/>
      <c r="T531" s="620"/>
      <c r="U531" s="620"/>
      <c r="V531" s="621"/>
      <c r="W531" s="38" t="s">
        <v>87</v>
      </c>
      <c r="X531" s="615">
        <f>IFERROR(X529/H529,"0")+IFERROR(X530/H530,"0")</f>
        <v>0</v>
      </c>
      <c r="Y531" s="615">
        <f>IFERROR(Y529/H529,"0")+IFERROR(Y530/H530,"0")</f>
        <v>0</v>
      </c>
      <c r="Z531" s="615">
        <f>IFERROR(IF(Z529="",0,Z529),"0")+IFERROR(IF(Z530="",0,Z530),"0")</f>
        <v>0</v>
      </c>
      <c r="AA531" s="616"/>
      <c r="AB531" s="616"/>
      <c r="AC531" s="616"/>
    </row>
    <row r="532" spans="1:68" x14ac:dyDescent="0.2">
      <c r="A532" s="623"/>
      <c r="B532" s="623"/>
      <c r="C532" s="623"/>
      <c r="D532" s="623"/>
      <c r="E532" s="623"/>
      <c r="F532" s="623"/>
      <c r="G532" s="623"/>
      <c r="H532" s="623"/>
      <c r="I532" s="623"/>
      <c r="J532" s="623"/>
      <c r="K532" s="623"/>
      <c r="L532" s="623"/>
      <c r="M532" s="623"/>
      <c r="N532" s="623"/>
      <c r="O532" s="630"/>
      <c r="P532" s="619" t="s">
        <v>86</v>
      </c>
      <c r="Q532" s="620"/>
      <c r="R532" s="620"/>
      <c r="S532" s="620"/>
      <c r="T532" s="620"/>
      <c r="U532" s="620"/>
      <c r="V532" s="621"/>
      <c r="W532" s="38" t="s">
        <v>69</v>
      </c>
      <c r="X532" s="615">
        <f>IFERROR(SUM(X529:X530),"0")</f>
        <v>0</v>
      </c>
      <c r="Y532" s="615">
        <f>IFERROR(SUM(Y529:Y530),"0")</f>
        <v>0</v>
      </c>
      <c r="Z532" s="38"/>
      <c r="AA532" s="616"/>
      <c r="AB532" s="616"/>
      <c r="AC532" s="616"/>
    </row>
    <row r="533" spans="1:68" ht="14.25" customHeight="1" x14ac:dyDescent="0.25">
      <c r="A533" s="622" t="s">
        <v>174</v>
      </c>
      <c r="B533" s="623"/>
      <c r="C533" s="623"/>
      <c r="D533" s="623"/>
      <c r="E533" s="623"/>
      <c r="F533" s="623"/>
      <c r="G533" s="623"/>
      <c r="H533" s="623"/>
      <c r="I533" s="623"/>
      <c r="J533" s="623"/>
      <c r="K533" s="623"/>
      <c r="L533" s="623"/>
      <c r="M533" s="623"/>
      <c r="N533" s="623"/>
      <c r="O533" s="623"/>
      <c r="P533" s="623"/>
      <c r="Q533" s="623"/>
      <c r="R533" s="623"/>
      <c r="S533" s="623"/>
      <c r="T533" s="623"/>
      <c r="U533" s="623"/>
      <c r="V533" s="623"/>
      <c r="W533" s="623"/>
      <c r="X533" s="623"/>
      <c r="Y533" s="623"/>
      <c r="Z533" s="623"/>
      <c r="AA533" s="609"/>
      <c r="AB533" s="609"/>
      <c r="AC533" s="609"/>
    </row>
    <row r="534" spans="1:68" ht="27" customHeight="1" x14ac:dyDescent="0.25">
      <c r="A534" s="54" t="s">
        <v>819</v>
      </c>
      <c r="B534" s="54" t="s">
        <v>820</v>
      </c>
      <c r="C534" s="32">
        <v>4301060496</v>
      </c>
      <c r="D534" s="617">
        <v>4640242180120</v>
      </c>
      <c r="E534" s="618"/>
      <c r="F534" s="612">
        <v>1.5</v>
      </c>
      <c r="G534" s="33">
        <v>6</v>
      </c>
      <c r="H534" s="612">
        <v>9</v>
      </c>
      <c r="I534" s="612">
        <v>9.4350000000000005</v>
      </c>
      <c r="J534" s="33">
        <v>64</v>
      </c>
      <c r="K534" s="33" t="s">
        <v>99</v>
      </c>
      <c r="L534" s="33"/>
      <c r="M534" s="34" t="s">
        <v>132</v>
      </c>
      <c r="N534" s="34"/>
      <c r="O534" s="33">
        <v>40</v>
      </c>
      <c r="P534" s="969" t="s">
        <v>821</v>
      </c>
      <c r="Q534" s="625"/>
      <c r="R534" s="625"/>
      <c r="S534" s="625"/>
      <c r="T534" s="626"/>
      <c r="U534" s="35"/>
      <c r="V534" s="35"/>
      <c r="W534" s="36" t="s">
        <v>69</v>
      </c>
      <c r="X534" s="613">
        <v>0</v>
      </c>
      <c r="Y534" s="614">
        <f>IFERROR(IF(X534="",0,CEILING((X534/$H534),1)*$H534),"")</f>
        <v>0</v>
      </c>
      <c r="Z534" s="37" t="str">
        <f>IFERROR(IF(Y534=0,"",ROUNDUP(Y534/H534,0)*0.01898),"")</f>
        <v/>
      </c>
      <c r="AA534" s="56"/>
      <c r="AB534" s="57"/>
      <c r="AC534" s="591" t="s">
        <v>822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customHeight="1" x14ac:dyDescent="0.25">
      <c r="A535" s="54" t="s">
        <v>819</v>
      </c>
      <c r="B535" s="54" t="s">
        <v>823</v>
      </c>
      <c r="C535" s="32">
        <v>4301060485</v>
      </c>
      <c r="D535" s="617">
        <v>4640242180120</v>
      </c>
      <c r="E535" s="618"/>
      <c r="F535" s="612">
        <v>1.3</v>
      </c>
      <c r="G535" s="33">
        <v>6</v>
      </c>
      <c r="H535" s="612">
        <v>7.8</v>
      </c>
      <c r="I535" s="612">
        <v>8.2349999999999994</v>
      </c>
      <c r="J535" s="33">
        <v>64</v>
      </c>
      <c r="K535" s="33" t="s">
        <v>99</v>
      </c>
      <c r="L535" s="33"/>
      <c r="M535" s="34" t="s">
        <v>106</v>
      </c>
      <c r="N535" s="34"/>
      <c r="O535" s="33">
        <v>40</v>
      </c>
      <c r="P535" s="845" t="s">
        <v>824</v>
      </c>
      <c r="Q535" s="625"/>
      <c r="R535" s="625"/>
      <c r="S535" s="625"/>
      <c r="T535" s="626"/>
      <c r="U535" s="35"/>
      <c r="V535" s="35"/>
      <c r="W535" s="36" t="s">
        <v>69</v>
      </c>
      <c r="X535" s="613">
        <v>0</v>
      </c>
      <c r="Y535" s="614">
        <f>IFERROR(IF(X535="",0,CEILING((X535/$H535),1)*$H535),"")</f>
        <v>0</v>
      </c>
      <c r="Z535" s="37" t="str">
        <f>IFERROR(IF(Y535=0,"",ROUNDUP(Y535/H535,0)*0.01898),"")</f>
        <v/>
      </c>
      <c r="AA535" s="56"/>
      <c r="AB535" s="57"/>
      <c r="AC535" s="593" t="s">
        <v>822</v>
      </c>
      <c r="AG535" s="64"/>
      <c r="AJ535" s="68"/>
      <c r="AK535" s="68">
        <v>0</v>
      </c>
      <c r="BB535" s="594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825</v>
      </c>
      <c r="B536" s="54" t="s">
        <v>826</v>
      </c>
      <c r="C536" s="32">
        <v>4301060498</v>
      </c>
      <c r="D536" s="617">
        <v>4640242180137</v>
      </c>
      <c r="E536" s="618"/>
      <c r="F536" s="612">
        <v>1.5</v>
      </c>
      <c r="G536" s="33">
        <v>6</v>
      </c>
      <c r="H536" s="612">
        <v>9</v>
      </c>
      <c r="I536" s="612">
        <v>9.4350000000000005</v>
      </c>
      <c r="J536" s="33">
        <v>64</v>
      </c>
      <c r="K536" s="33" t="s">
        <v>99</v>
      </c>
      <c r="L536" s="33"/>
      <c r="M536" s="34" t="s">
        <v>132</v>
      </c>
      <c r="N536" s="34"/>
      <c r="O536" s="33">
        <v>40</v>
      </c>
      <c r="P536" s="939" t="s">
        <v>827</v>
      </c>
      <c r="Q536" s="625"/>
      <c r="R536" s="625"/>
      <c r="S536" s="625"/>
      <c r="T536" s="626"/>
      <c r="U536" s="35"/>
      <c r="V536" s="35"/>
      <c r="W536" s="36" t="s">
        <v>69</v>
      </c>
      <c r="X536" s="613">
        <v>0</v>
      </c>
      <c r="Y536" s="614">
        <f>IFERROR(IF(X536="",0,CEILING((X536/$H536),1)*$H536),"")</f>
        <v>0</v>
      </c>
      <c r="Z536" s="37" t="str">
        <f>IFERROR(IF(Y536=0,"",ROUNDUP(Y536/H536,0)*0.01898),"")</f>
        <v/>
      </c>
      <c r="AA536" s="56"/>
      <c r="AB536" s="57"/>
      <c r="AC536" s="595" t="s">
        <v>828</v>
      </c>
      <c r="AG536" s="64"/>
      <c r="AJ536" s="68"/>
      <c r="AK536" s="68">
        <v>0</v>
      </c>
      <c r="BB536" s="59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825</v>
      </c>
      <c r="B537" s="54" t="s">
        <v>829</v>
      </c>
      <c r="C537" s="32">
        <v>4301060486</v>
      </c>
      <c r="D537" s="617">
        <v>4640242180137</v>
      </c>
      <c r="E537" s="618"/>
      <c r="F537" s="612">
        <v>1.3</v>
      </c>
      <c r="G537" s="33">
        <v>6</v>
      </c>
      <c r="H537" s="612">
        <v>7.8</v>
      </c>
      <c r="I537" s="612">
        <v>8.2349999999999994</v>
      </c>
      <c r="J537" s="33">
        <v>64</v>
      </c>
      <c r="K537" s="33" t="s">
        <v>99</v>
      </c>
      <c r="L537" s="33"/>
      <c r="M537" s="34" t="s">
        <v>106</v>
      </c>
      <c r="N537" s="34"/>
      <c r="O537" s="33">
        <v>40</v>
      </c>
      <c r="P537" s="709" t="s">
        <v>830</v>
      </c>
      <c r="Q537" s="625"/>
      <c r="R537" s="625"/>
      <c r="S537" s="625"/>
      <c r="T537" s="626"/>
      <c r="U537" s="35"/>
      <c r="V537" s="35"/>
      <c r="W537" s="36" t="s">
        <v>69</v>
      </c>
      <c r="X537" s="613">
        <v>0</v>
      </c>
      <c r="Y537" s="614">
        <f>IFERROR(IF(X537="",0,CEILING((X537/$H537),1)*$H537),"")</f>
        <v>0</v>
      </c>
      <c r="Z537" s="37" t="str">
        <f>IFERROR(IF(Y537=0,"",ROUNDUP(Y537/H537,0)*0.01898),"")</f>
        <v/>
      </c>
      <c r="AA537" s="56"/>
      <c r="AB537" s="57"/>
      <c r="AC537" s="597" t="s">
        <v>828</v>
      </c>
      <c r="AG537" s="64"/>
      <c r="AJ537" s="68"/>
      <c r="AK537" s="68">
        <v>0</v>
      </c>
      <c r="BB537" s="598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629"/>
      <c r="B538" s="623"/>
      <c r="C538" s="623"/>
      <c r="D538" s="623"/>
      <c r="E538" s="623"/>
      <c r="F538" s="623"/>
      <c r="G538" s="623"/>
      <c r="H538" s="623"/>
      <c r="I538" s="623"/>
      <c r="J538" s="623"/>
      <c r="K538" s="623"/>
      <c r="L538" s="623"/>
      <c r="M538" s="623"/>
      <c r="N538" s="623"/>
      <c r="O538" s="630"/>
      <c r="P538" s="619" t="s">
        <v>86</v>
      </c>
      <c r="Q538" s="620"/>
      <c r="R538" s="620"/>
      <c r="S538" s="620"/>
      <c r="T538" s="620"/>
      <c r="U538" s="620"/>
      <c r="V538" s="621"/>
      <c r="W538" s="38" t="s">
        <v>87</v>
      </c>
      <c r="X538" s="615">
        <f>IFERROR(X534/H534,"0")+IFERROR(X535/H535,"0")+IFERROR(X536/H536,"0")+IFERROR(X537/H537,"0")</f>
        <v>0</v>
      </c>
      <c r="Y538" s="615">
        <f>IFERROR(Y534/H534,"0")+IFERROR(Y535/H535,"0")+IFERROR(Y536/H536,"0")+IFERROR(Y537/H537,"0")</f>
        <v>0</v>
      </c>
      <c r="Z538" s="615">
        <f>IFERROR(IF(Z534="",0,Z534),"0")+IFERROR(IF(Z535="",0,Z535),"0")+IFERROR(IF(Z536="",0,Z536),"0")+IFERROR(IF(Z537="",0,Z537),"0")</f>
        <v>0</v>
      </c>
      <c r="AA538" s="616"/>
      <c r="AB538" s="616"/>
      <c r="AC538" s="616"/>
    </row>
    <row r="539" spans="1:68" x14ac:dyDescent="0.2">
      <c r="A539" s="623"/>
      <c r="B539" s="623"/>
      <c r="C539" s="623"/>
      <c r="D539" s="623"/>
      <c r="E539" s="623"/>
      <c r="F539" s="623"/>
      <c r="G539" s="623"/>
      <c r="H539" s="623"/>
      <c r="I539" s="623"/>
      <c r="J539" s="623"/>
      <c r="K539" s="623"/>
      <c r="L539" s="623"/>
      <c r="M539" s="623"/>
      <c r="N539" s="623"/>
      <c r="O539" s="630"/>
      <c r="P539" s="619" t="s">
        <v>86</v>
      </c>
      <c r="Q539" s="620"/>
      <c r="R539" s="620"/>
      <c r="S539" s="620"/>
      <c r="T539" s="620"/>
      <c r="U539" s="620"/>
      <c r="V539" s="621"/>
      <c r="W539" s="38" t="s">
        <v>69</v>
      </c>
      <c r="X539" s="615">
        <f>IFERROR(SUM(X534:X537),"0")</f>
        <v>0</v>
      </c>
      <c r="Y539" s="615">
        <f>IFERROR(SUM(Y534:Y537),"0")</f>
        <v>0</v>
      </c>
      <c r="Z539" s="38"/>
      <c r="AA539" s="616"/>
      <c r="AB539" s="616"/>
      <c r="AC539" s="616"/>
    </row>
    <row r="540" spans="1:68" ht="16.5" customHeight="1" x14ac:dyDescent="0.25">
      <c r="A540" s="673" t="s">
        <v>831</v>
      </c>
      <c r="B540" s="623"/>
      <c r="C540" s="623"/>
      <c r="D540" s="623"/>
      <c r="E540" s="623"/>
      <c r="F540" s="623"/>
      <c r="G540" s="623"/>
      <c r="H540" s="623"/>
      <c r="I540" s="623"/>
      <c r="J540" s="623"/>
      <c r="K540" s="623"/>
      <c r="L540" s="623"/>
      <c r="M540" s="623"/>
      <c r="N540" s="623"/>
      <c r="O540" s="623"/>
      <c r="P540" s="623"/>
      <c r="Q540" s="623"/>
      <c r="R540" s="623"/>
      <c r="S540" s="623"/>
      <c r="T540" s="623"/>
      <c r="U540" s="623"/>
      <c r="V540" s="623"/>
      <c r="W540" s="623"/>
      <c r="X540" s="623"/>
      <c r="Y540" s="623"/>
      <c r="Z540" s="623"/>
      <c r="AA540" s="608"/>
      <c r="AB540" s="608"/>
      <c r="AC540" s="608"/>
    </row>
    <row r="541" spans="1:68" ht="14.25" customHeight="1" x14ac:dyDescent="0.25">
      <c r="A541" s="622" t="s">
        <v>96</v>
      </c>
      <c r="B541" s="623"/>
      <c r="C541" s="623"/>
      <c r="D541" s="623"/>
      <c r="E541" s="623"/>
      <c r="F541" s="623"/>
      <c r="G541" s="623"/>
      <c r="H541" s="623"/>
      <c r="I541" s="623"/>
      <c r="J541" s="623"/>
      <c r="K541" s="623"/>
      <c r="L541" s="623"/>
      <c r="M541" s="623"/>
      <c r="N541" s="623"/>
      <c r="O541" s="623"/>
      <c r="P541" s="623"/>
      <c r="Q541" s="623"/>
      <c r="R541" s="623"/>
      <c r="S541" s="623"/>
      <c r="T541" s="623"/>
      <c r="U541" s="623"/>
      <c r="V541" s="623"/>
      <c r="W541" s="623"/>
      <c r="X541" s="623"/>
      <c r="Y541" s="623"/>
      <c r="Z541" s="623"/>
      <c r="AA541" s="609"/>
      <c r="AB541" s="609"/>
      <c r="AC541" s="609"/>
    </row>
    <row r="542" spans="1:68" ht="27" customHeight="1" x14ac:dyDescent="0.25">
      <c r="A542" s="54" t="s">
        <v>832</v>
      </c>
      <c r="B542" s="54" t="s">
        <v>833</v>
      </c>
      <c r="C542" s="32">
        <v>4301011951</v>
      </c>
      <c r="D542" s="617">
        <v>4640242180045</v>
      </c>
      <c r="E542" s="618"/>
      <c r="F542" s="612">
        <v>1.5</v>
      </c>
      <c r="G542" s="33">
        <v>8</v>
      </c>
      <c r="H542" s="612">
        <v>12</v>
      </c>
      <c r="I542" s="612">
        <v>12.435</v>
      </c>
      <c r="J542" s="33">
        <v>64</v>
      </c>
      <c r="K542" s="33" t="s">
        <v>99</v>
      </c>
      <c r="L542" s="33"/>
      <c r="M542" s="34" t="s">
        <v>100</v>
      </c>
      <c r="N542" s="34"/>
      <c r="O542" s="33">
        <v>55</v>
      </c>
      <c r="P542" s="706" t="s">
        <v>834</v>
      </c>
      <c r="Q542" s="625"/>
      <c r="R542" s="625"/>
      <c r="S542" s="625"/>
      <c r="T542" s="626"/>
      <c r="U542" s="35"/>
      <c r="V542" s="35"/>
      <c r="W542" s="36" t="s">
        <v>69</v>
      </c>
      <c r="X542" s="613">
        <v>0</v>
      </c>
      <c r="Y542" s="614">
        <f>IFERROR(IF(X542="",0,CEILING((X542/$H542),1)*$H542),"")</f>
        <v>0</v>
      </c>
      <c r="Z542" s="37" t="str">
        <f>IFERROR(IF(Y542=0,"",ROUNDUP(Y542/H542,0)*0.01898),"")</f>
        <v/>
      </c>
      <c r="AA542" s="56"/>
      <c r="AB542" s="57"/>
      <c r="AC542" s="599" t="s">
        <v>835</v>
      </c>
      <c r="AG542" s="64"/>
      <c r="AJ542" s="68"/>
      <c r="AK542" s="68">
        <v>0</v>
      </c>
      <c r="BB542" s="60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629"/>
      <c r="B543" s="623"/>
      <c r="C543" s="623"/>
      <c r="D543" s="623"/>
      <c r="E543" s="623"/>
      <c r="F543" s="623"/>
      <c r="G543" s="623"/>
      <c r="H543" s="623"/>
      <c r="I543" s="623"/>
      <c r="J543" s="623"/>
      <c r="K543" s="623"/>
      <c r="L543" s="623"/>
      <c r="M543" s="623"/>
      <c r="N543" s="623"/>
      <c r="O543" s="630"/>
      <c r="P543" s="619" t="s">
        <v>86</v>
      </c>
      <c r="Q543" s="620"/>
      <c r="R543" s="620"/>
      <c r="S543" s="620"/>
      <c r="T543" s="620"/>
      <c r="U543" s="620"/>
      <c r="V543" s="621"/>
      <c r="W543" s="38" t="s">
        <v>87</v>
      </c>
      <c r="X543" s="615">
        <f>IFERROR(X542/H542,"0")</f>
        <v>0</v>
      </c>
      <c r="Y543" s="615">
        <f>IFERROR(Y542/H542,"0")</f>
        <v>0</v>
      </c>
      <c r="Z543" s="615">
        <f>IFERROR(IF(Z542="",0,Z542),"0")</f>
        <v>0</v>
      </c>
      <c r="AA543" s="616"/>
      <c r="AB543" s="616"/>
      <c r="AC543" s="616"/>
    </row>
    <row r="544" spans="1:68" x14ac:dyDescent="0.2">
      <c r="A544" s="623"/>
      <c r="B544" s="623"/>
      <c r="C544" s="623"/>
      <c r="D544" s="623"/>
      <c r="E544" s="623"/>
      <c r="F544" s="623"/>
      <c r="G544" s="623"/>
      <c r="H544" s="623"/>
      <c r="I544" s="623"/>
      <c r="J544" s="623"/>
      <c r="K544" s="623"/>
      <c r="L544" s="623"/>
      <c r="M544" s="623"/>
      <c r="N544" s="623"/>
      <c r="O544" s="630"/>
      <c r="P544" s="619" t="s">
        <v>86</v>
      </c>
      <c r="Q544" s="620"/>
      <c r="R544" s="620"/>
      <c r="S544" s="620"/>
      <c r="T544" s="620"/>
      <c r="U544" s="620"/>
      <c r="V544" s="621"/>
      <c r="W544" s="38" t="s">
        <v>69</v>
      </c>
      <c r="X544" s="615">
        <f>IFERROR(SUM(X542:X542),"0")</f>
        <v>0</v>
      </c>
      <c r="Y544" s="615">
        <f>IFERROR(SUM(Y542:Y542),"0")</f>
        <v>0</v>
      </c>
      <c r="Z544" s="38"/>
      <c r="AA544" s="616"/>
      <c r="AB544" s="616"/>
      <c r="AC544" s="616"/>
    </row>
    <row r="545" spans="1:68" ht="14.25" customHeight="1" x14ac:dyDescent="0.25">
      <c r="A545" s="622" t="s">
        <v>137</v>
      </c>
      <c r="B545" s="623"/>
      <c r="C545" s="623"/>
      <c r="D545" s="623"/>
      <c r="E545" s="623"/>
      <c r="F545" s="623"/>
      <c r="G545" s="623"/>
      <c r="H545" s="623"/>
      <c r="I545" s="623"/>
      <c r="J545" s="623"/>
      <c r="K545" s="623"/>
      <c r="L545" s="623"/>
      <c r="M545" s="623"/>
      <c r="N545" s="623"/>
      <c r="O545" s="623"/>
      <c r="P545" s="623"/>
      <c r="Q545" s="623"/>
      <c r="R545" s="623"/>
      <c r="S545" s="623"/>
      <c r="T545" s="623"/>
      <c r="U545" s="623"/>
      <c r="V545" s="623"/>
      <c r="W545" s="623"/>
      <c r="X545" s="623"/>
      <c r="Y545" s="623"/>
      <c r="Z545" s="623"/>
      <c r="AA545" s="609"/>
      <c r="AB545" s="609"/>
      <c r="AC545" s="609"/>
    </row>
    <row r="546" spans="1:68" ht="27" customHeight="1" x14ac:dyDescent="0.25">
      <c r="A546" s="54" t="s">
        <v>836</v>
      </c>
      <c r="B546" s="54" t="s">
        <v>837</v>
      </c>
      <c r="C546" s="32">
        <v>4301020314</v>
      </c>
      <c r="D546" s="617">
        <v>4640242180090</v>
      </c>
      <c r="E546" s="618"/>
      <c r="F546" s="612">
        <v>1.5</v>
      </c>
      <c r="G546" s="33">
        <v>8</v>
      </c>
      <c r="H546" s="612">
        <v>12</v>
      </c>
      <c r="I546" s="612">
        <v>12.435</v>
      </c>
      <c r="J546" s="33">
        <v>64</v>
      </c>
      <c r="K546" s="33" t="s">
        <v>99</v>
      </c>
      <c r="L546" s="33"/>
      <c r="M546" s="34" t="s">
        <v>100</v>
      </c>
      <c r="N546" s="34"/>
      <c r="O546" s="33">
        <v>50</v>
      </c>
      <c r="P546" s="737" t="s">
        <v>838</v>
      </c>
      <c r="Q546" s="625"/>
      <c r="R546" s="625"/>
      <c r="S546" s="625"/>
      <c r="T546" s="626"/>
      <c r="U546" s="35"/>
      <c r="V546" s="35"/>
      <c r="W546" s="36" t="s">
        <v>69</v>
      </c>
      <c r="X546" s="613">
        <v>0</v>
      </c>
      <c r="Y546" s="614">
        <f>IFERROR(IF(X546="",0,CEILING((X546/$H546),1)*$H546),"")</f>
        <v>0</v>
      </c>
      <c r="Z546" s="37" t="str">
        <f>IFERROR(IF(Y546=0,"",ROUNDUP(Y546/H546,0)*0.01898),"")</f>
        <v/>
      </c>
      <c r="AA546" s="56"/>
      <c r="AB546" s="57"/>
      <c r="AC546" s="601" t="s">
        <v>839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9"/>
      <c r="B547" s="623"/>
      <c r="C547" s="623"/>
      <c r="D547" s="623"/>
      <c r="E547" s="623"/>
      <c r="F547" s="623"/>
      <c r="G547" s="623"/>
      <c r="H547" s="623"/>
      <c r="I547" s="623"/>
      <c r="J547" s="623"/>
      <c r="K547" s="623"/>
      <c r="L547" s="623"/>
      <c r="M547" s="623"/>
      <c r="N547" s="623"/>
      <c r="O547" s="630"/>
      <c r="P547" s="619" t="s">
        <v>86</v>
      </c>
      <c r="Q547" s="620"/>
      <c r="R547" s="620"/>
      <c r="S547" s="620"/>
      <c r="T547" s="620"/>
      <c r="U547" s="620"/>
      <c r="V547" s="621"/>
      <c r="W547" s="38" t="s">
        <v>87</v>
      </c>
      <c r="X547" s="615">
        <f>IFERROR(X546/H546,"0")</f>
        <v>0</v>
      </c>
      <c r="Y547" s="615">
        <f>IFERROR(Y546/H546,"0")</f>
        <v>0</v>
      </c>
      <c r="Z547" s="615">
        <f>IFERROR(IF(Z546="",0,Z546),"0")</f>
        <v>0</v>
      </c>
      <c r="AA547" s="616"/>
      <c r="AB547" s="616"/>
      <c r="AC547" s="616"/>
    </row>
    <row r="548" spans="1:68" x14ac:dyDescent="0.2">
      <c r="A548" s="623"/>
      <c r="B548" s="623"/>
      <c r="C548" s="623"/>
      <c r="D548" s="623"/>
      <c r="E548" s="623"/>
      <c r="F548" s="623"/>
      <c r="G548" s="623"/>
      <c r="H548" s="623"/>
      <c r="I548" s="623"/>
      <c r="J548" s="623"/>
      <c r="K548" s="623"/>
      <c r="L548" s="623"/>
      <c r="M548" s="623"/>
      <c r="N548" s="623"/>
      <c r="O548" s="630"/>
      <c r="P548" s="619" t="s">
        <v>86</v>
      </c>
      <c r="Q548" s="620"/>
      <c r="R548" s="620"/>
      <c r="S548" s="620"/>
      <c r="T548" s="620"/>
      <c r="U548" s="620"/>
      <c r="V548" s="621"/>
      <c r="W548" s="38" t="s">
        <v>69</v>
      </c>
      <c r="X548" s="615">
        <f>IFERROR(SUM(X546:X546),"0")</f>
        <v>0</v>
      </c>
      <c r="Y548" s="615">
        <f>IFERROR(SUM(Y546:Y546),"0")</f>
        <v>0</v>
      </c>
      <c r="Z548" s="38"/>
      <c r="AA548" s="616"/>
      <c r="AB548" s="616"/>
      <c r="AC548" s="616"/>
    </row>
    <row r="549" spans="1:68" ht="14.25" customHeight="1" x14ac:dyDescent="0.25">
      <c r="A549" s="622" t="s">
        <v>148</v>
      </c>
      <c r="B549" s="623"/>
      <c r="C549" s="623"/>
      <c r="D549" s="623"/>
      <c r="E549" s="623"/>
      <c r="F549" s="623"/>
      <c r="G549" s="623"/>
      <c r="H549" s="623"/>
      <c r="I549" s="623"/>
      <c r="J549" s="623"/>
      <c r="K549" s="623"/>
      <c r="L549" s="623"/>
      <c r="M549" s="623"/>
      <c r="N549" s="623"/>
      <c r="O549" s="623"/>
      <c r="P549" s="623"/>
      <c r="Q549" s="623"/>
      <c r="R549" s="623"/>
      <c r="S549" s="623"/>
      <c r="T549" s="623"/>
      <c r="U549" s="623"/>
      <c r="V549" s="623"/>
      <c r="W549" s="623"/>
      <c r="X549" s="623"/>
      <c r="Y549" s="623"/>
      <c r="Z549" s="623"/>
      <c r="AA549" s="609"/>
      <c r="AB549" s="609"/>
      <c r="AC549" s="609"/>
    </row>
    <row r="550" spans="1:68" ht="27" customHeight="1" x14ac:dyDescent="0.25">
      <c r="A550" s="54" t="s">
        <v>840</v>
      </c>
      <c r="B550" s="54" t="s">
        <v>841</v>
      </c>
      <c r="C550" s="32">
        <v>4301031321</v>
      </c>
      <c r="D550" s="617">
        <v>4640242180076</v>
      </c>
      <c r="E550" s="618"/>
      <c r="F550" s="612">
        <v>0.7</v>
      </c>
      <c r="G550" s="33">
        <v>6</v>
      </c>
      <c r="H550" s="612">
        <v>4.2</v>
      </c>
      <c r="I550" s="612">
        <v>4.41</v>
      </c>
      <c r="J550" s="33">
        <v>132</v>
      </c>
      <c r="K550" s="33" t="s">
        <v>104</v>
      </c>
      <c r="L550" s="33"/>
      <c r="M550" s="34" t="s">
        <v>68</v>
      </c>
      <c r="N550" s="34"/>
      <c r="O550" s="33">
        <v>40</v>
      </c>
      <c r="P550" s="686" t="s">
        <v>842</v>
      </c>
      <c r="Q550" s="625"/>
      <c r="R550" s="625"/>
      <c r="S550" s="625"/>
      <c r="T550" s="626"/>
      <c r="U550" s="35"/>
      <c r="V550" s="35"/>
      <c r="W550" s="36" t="s">
        <v>69</v>
      </c>
      <c r="X550" s="613">
        <v>0</v>
      </c>
      <c r="Y550" s="614">
        <f>IFERROR(IF(X550="",0,CEILING((X550/$H550),1)*$H550),"")</f>
        <v>0</v>
      </c>
      <c r="Z550" s="37" t="str">
        <f>IFERROR(IF(Y550=0,"",ROUNDUP(Y550/H550,0)*0.00902),"")</f>
        <v/>
      </c>
      <c r="AA550" s="56"/>
      <c r="AB550" s="57"/>
      <c r="AC550" s="603" t="s">
        <v>843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9"/>
      <c r="B551" s="623"/>
      <c r="C551" s="623"/>
      <c r="D551" s="623"/>
      <c r="E551" s="623"/>
      <c r="F551" s="623"/>
      <c r="G551" s="623"/>
      <c r="H551" s="623"/>
      <c r="I551" s="623"/>
      <c r="J551" s="623"/>
      <c r="K551" s="623"/>
      <c r="L551" s="623"/>
      <c r="M551" s="623"/>
      <c r="N551" s="623"/>
      <c r="O551" s="630"/>
      <c r="P551" s="619" t="s">
        <v>86</v>
      </c>
      <c r="Q551" s="620"/>
      <c r="R551" s="620"/>
      <c r="S551" s="620"/>
      <c r="T551" s="620"/>
      <c r="U551" s="620"/>
      <c r="V551" s="621"/>
      <c r="W551" s="38" t="s">
        <v>87</v>
      </c>
      <c r="X551" s="615">
        <f>IFERROR(X550/H550,"0")</f>
        <v>0</v>
      </c>
      <c r="Y551" s="615">
        <f>IFERROR(Y550/H550,"0")</f>
        <v>0</v>
      </c>
      <c r="Z551" s="615">
        <f>IFERROR(IF(Z550="",0,Z550),"0")</f>
        <v>0</v>
      </c>
      <c r="AA551" s="616"/>
      <c r="AB551" s="616"/>
      <c r="AC551" s="616"/>
    </row>
    <row r="552" spans="1:68" x14ac:dyDescent="0.2">
      <c r="A552" s="623"/>
      <c r="B552" s="623"/>
      <c r="C552" s="623"/>
      <c r="D552" s="623"/>
      <c r="E552" s="623"/>
      <c r="F552" s="623"/>
      <c r="G552" s="623"/>
      <c r="H552" s="623"/>
      <c r="I552" s="623"/>
      <c r="J552" s="623"/>
      <c r="K552" s="623"/>
      <c r="L552" s="623"/>
      <c r="M552" s="623"/>
      <c r="N552" s="623"/>
      <c r="O552" s="630"/>
      <c r="P552" s="619" t="s">
        <v>86</v>
      </c>
      <c r="Q552" s="620"/>
      <c r="R552" s="620"/>
      <c r="S552" s="620"/>
      <c r="T552" s="620"/>
      <c r="U552" s="620"/>
      <c r="V552" s="621"/>
      <c r="W552" s="38" t="s">
        <v>69</v>
      </c>
      <c r="X552" s="615">
        <f>IFERROR(SUM(X550:X550),"0")</f>
        <v>0</v>
      </c>
      <c r="Y552" s="615">
        <f>IFERROR(SUM(Y550:Y550),"0")</f>
        <v>0</v>
      </c>
      <c r="Z552" s="38"/>
      <c r="AA552" s="616"/>
      <c r="AB552" s="616"/>
      <c r="AC552" s="616"/>
    </row>
    <row r="553" spans="1:68" ht="15" customHeight="1" x14ac:dyDescent="0.2">
      <c r="A553" s="772"/>
      <c r="B553" s="623"/>
      <c r="C553" s="623"/>
      <c r="D553" s="623"/>
      <c r="E553" s="623"/>
      <c r="F553" s="623"/>
      <c r="G553" s="623"/>
      <c r="H553" s="623"/>
      <c r="I553" s="623"/>
      <c r="J553" s="623"/>
      <c r="K553" s="623"/>
      <c r="L553" s="623"/>
      <c r="M553" s="623"/>
      <c r="N553" s="623"/>
      <c r="O553" s="773"/>
      <c r="P553" s="637" t="s">
        <v>844</v>
      </c>
      <c r="Q553" s="638"/>
      <c r="R553" s="638"/>
      <c r="S553" s="638"/>
      <c r="T553" s="638"/>
      <c r="U553" s="638"/>
      <c r="V553" s="639"/>
      <c r="W553" s="38" t="s">
        <v>69</v>
      </c>
      <c r="X553" s="615">
        <f>IFERROR(X29+X33+X42+X46+X56+X63+X69+X78+X83+X90+X101+X109+X115+X125+X130+X136+X141+X146+X151+X157+X163+X175+X181+X185+X191+X196+X207+X219+X224+X236+X241+X245+X253+X263+X271+X279+X284+X288+X293+X299+X304+X314+X321+X329+X335+X342+X348+X353+X359+X371+X376+X381+X385+X394+X398+X405+X409+X424+X429+X435+X442+X448+X453+X457+X478+X484+X496+X502+X507+X515+X522+X527+X532+X539+X544+X548+X552,"0")</f>
        <v>904.2</v>
      </c>
      <c r="Y553" s="615">
        <f>IFERROR(Y29+Y33+Y42+Y46+Y56+Y63+Y69+Y78+Y83+Y90+Y101+Y109+Y115+Y125+Y130+Y136+Y141+Y146+Y151+Y157+Y163+Y175+Y181+Y185+Y191+Y196+Y207+Y219+Y224+Y236+Y241+Y245+Y253+Y263+Y271+Y279+Y284+Y288+Y293+Y299+Y304+Y314+Y321+Y329+Y335+Y342+Y348+Y353+Y359+Y371+Y376+Y381+Y385+Y394+Y398+Y405+Y409+Y424+Y429+Y435+Y442+Y448+Y453+Y457+Y478+Y484+Y496+Y502+Y507+Y515+Y522+Y527+Y532+Y539+Y544+Y548+Y552,"0")</f>
        <v>954.2399999999999</v>
      </c>
      <c r="Z553" s="38"/>
      <c r="AA553" s="616"/>
      <c r="AB553" s="616"/>
      <c r="AC553" s="616"/>
    </row>
    <row r="554" spans="1:68" x14ac:dyDescent="0.2">
      <c r="A554" s="623"/>
      <c r="B554" s="623"/>
      <c r="C554" s="623"/>
      <c r="D554" s="623"/>
      <c r="E554" s="623"/>
      <c r="F554" s="623"/>
      <c r="G554" s="623"/>
      <c r="H554" s="623"/>
      <c r="I554" s="623"/>
      <c r="J554" s="623"/>
      <c r="K554" s="623"/>
      <c r="L554" s="623"/>
      <c r="M554" s="623"/>
      <c r="N554" s="623"/>
      <c r="O554" s="773"/>
      <c r="P554" s="637" t="s">
        <v>845</v>
      </c>
      <c r="Q554" s="638"/>
      <c r="R554" s="638"/>
      <c r="S554" s="638"/>
      <c r="T554" s="638"/>
      <c r="U554" s="638"/>
      <c r="V554" s="639"/>
      <c r="W554" s="38" t="s">
        <v>69</v>
      </c>
      <c r="X554" s="615">
        <f>IFERROR(SUM(BM22:BM550),"0")</f>
        <v>951.59812132312129</v>
      </c>
      <c r="Y554" s="615">
        <f>IFERROR(SUM(BN22:BN550),"0")</f>
        <v>1004.1900000000002</v>
      </c>
      <c r="Z554" s="38"/>
      <c r="AA554" s="616"/>
      <c r="AB554" s="616"/>
      <c r="AC554" s="616"/>
    </row>
    <row r="555" spans="1:68" x14ac:dyDescent="0.2">
      <c r="A555" s="623"/>
      <c r="B555" s="623"/>
      <c r="C555" s="623"/>
      <c r="D555" s="623"/>
      <c r="E555" s="623"/>
      <c r="F555" s="623"/>
      <c r="G555" s="623"/>
      <c r="H555" s="623"/>
      <c r="I555" s="623"/>
      <c r="J555" s="623"/>
      <c r="K555" s="623"/>
      <c r="L555" s="623"/>
      <c r="M555" s="623"/>
      <c r="N555" s="623"/>
      <c r="O555" s="773"/>
      <c r="P555" s="637" t="s">
        <v>846</v>
      </c>
      <c r="Q555" s="638"/>
      <c r="R555" s="638"/>
      <c r="S555" s="638"/>
      <c r="T555" s="638"/>
      <c r="U555" s="638"/>
      <c r="V555" s="639"/>
      <c r="W555" s="38" t="s">
        <v>847</v>
      </c>
      <c r="X555" s="39">
        <f>ROUNDUP(SUM(BO22:BO550),0)</f>
        <v>2</v>
      </c>
      <c r="Y555" s="39">
        <f>ROUNDUP(SUM(BP22:BP550),0)</f>
        <v>2</v>
      </c>
      <c r="Z555" s="38"/>
      <c r="AA555" s="616"/>
      <c r="AB555" s="616"/>
      <c r="AC555" s="616"/>
    </row>
    <row r="556" spans="1:68" x14ac:dyDescent="0.2">
      <c r="A556" s="623"/>
      <c r="B556" s="623"/>
      <c r="C556" s="623"/>
      <c r="D556" s="623"/>
      <c r="E556" s="623"/>
      <c r="F556" s="623"/>
      <c r="G556" s="623"/>
      <c r="H556" s="623"/>
      <c r="I556" s="623"/>
      <c r="J556" s="623"/>
      <c r="K556" s="623"/>
      <c r="L556" s="623"/>
      <c r="M556" s="623"/>
      <c r="N556" s="623"/>
      <c r="O556" s="773"/>
      <c r="P556" s="637" t="s">
        <v>848</v>
      </c>
      <c r="Q556" s="638"/>
      <c r="R556" s="638"/>
      <c r="S556" s="638"/>
      <c r="T556" s="638"/>
      <c r="U556" s="638"/>
      <c r="V556" s="639"/>
      <c r="W556" s="38" t="s">
        <v>69</v>
      </c>
      <c r="X556" s="615">
        <f>GrossWeightTotal+PalletQtyTotal*25</f>
        <v>1001.5981213231213</v>
      </c>
      <c r="Y556" s="615">
        <f>GrossWeightTotalR+PalletQtyTotalR*25</f>
        <v>1054.19</v>
      </c>
      <c r="Z556" s="38"/>
      <c r="AA556" s="616"/>
      <c r="AB556" s="616"/>
      <c r="AC556" s="616"/>
    </row>
    <row r="557" spans="1:68" x14ac:dyDescent="0.2">
      <c r="A557" s="623"/>
      <c r="B557" s="623"/>
      <c r="C557" s="623"/>
      <c r="D557" s="623"/>
      <c r="E557" s="623"/>
      <c r="F557" s="623"/>
      <c r="G557" s="623"/>
      <c r="H557" s="623"/>
      <c r="I557" s="623"/>
      <c r="J557" s="623"/>
      <c r="K557" s="623"/>
      <c r="L557" s="623"/>
      <c r="M557" s="623"/>
      <c r="N557" s="623"/>
      <c r="O557" s="773"/>
      <c r="P557" s="637" t="s">
        <v>849</v>
      </c>
      <c r="Q557" s="638"/>
      <c r="R557" s="638"/>
      <c r="S557" s="638"/>
      <c r="T557" s="638"/>
      <c r="U557" s="638"/>
      <c r="V557" s="639"/>
      <c r="W557" s="38" t="s">
        <v>847</v>
      </c>
      <c r="X557" s="615">
        <f>IFERROR(X28+X32+X41+X45+X55+X62+X68+X77+X82+X89+X100+X108+X114+X124+X129+X135+X140+X145+X150+X156+X162+X174+X180+X184+X190+X195+X206+X218+X223+X235+X240+X244+X252+X262+X270+X278+X283+X287+X292+X298+X303+X313+X320+X328+X334+X341+X347+X352+X358+X370+X375+X380+X384+X393+X397+X404+X408+X423+X428+X434+X441+X447+X452+X456+X477+X483+X495+X501+X506+X514+X521+X526+X531+X538+X543+X547+X551,"0")</f>
        <v>107.15898915898916</v>
      </c>
      <c r="Y557" s="615">
        <f>IFERROR(Y28+Y32+Y41+Y45+Y55+Y62+Y68+Y77+Y82+Y89+Y100+Y108+Y114+Y124+Y129+Y135+Y140+Y145+Y150+Y156+Y162+Y174+Y180+Y184+Y190+Y195+Y206+Y218+Y223+Y235+Y240+Y244+Y252+Y262+Y270+Y278+Y283+Y287+Y292+Y298+Y303+Y313+Y320+Y328+Y334+Y341+Y347+Y352+Y358+Y370+Y375+Y380+Y384+Y393+Y397+Y404+Y408+Y423+Y428+Y434+Y441+Y447+Y452+Y456+Y477+Y483+Y495+Y501+Y506+Y514+Y521+Y526+Y531+Y538+Y543+Y547+Y551,"0")</f>
        <v>113</v>
      </c>
      <c r="Z557" s="38"/>
      <c r="AA557" s="616"/>
      <c r="AB557" s="616"/>
      <c r="AC557" s="616"/>
    </row>
    <row r="558" spans="1:68" ht="14.25" customHeight="1" x14ac:dyDescent="0.2">
      <c r="A558" s="623"/>
      <c r="B558" s="623"/>
      <c r="C558" s="623"/>
      <c r="D558" s="623"/>
      <c r="E558" s="623"/>
      <c r="F558" s="623"/>
      <c r="G558" s="623"/>
      <c r="H558" s="623"/>
      <c r="I558" s="623"/>
      <c r="J558" s="623"/>
      <c r="K558" s="623"/>
      <c r="L558" s="623"/>
      <c r="M558" s="623"/>
      <c r="N558" s="623"/>
      <c r="O558" s="773"/>
      <c r="P558" s="637" t="s">
        <v>850</v>
      </c>
      <c r="Q558" s="638"/>
      <c r="R558" s="638"/>
      <c r="S558" s="638"/>
      <c r="T558" s="638"/>
      <c r="U558" s="638"/>
      <c r="V558" s="639"/>
      <c r="W558" s="40" t="s">
        <v>851</v>
      </c>
      <c r="X558" s="38"/>
      <c r="Y558" s="38"/>
      <c r="Z558" s="38">
        <f>IFERROR(Z28+Z32+Z41+Z45+Z55+Z62+Z68+Z77+Z82+Z89+Z100+Z108+Z114+Z124+Z129+Z135+Z140+Z145+Z150+Z156+Z162+Z174+Z180+Z184+Z190+Z195+Z206+Z218+Z223+Z235+Z240+Z244+Z252+Z262+Z270+Z278+Z283+Z287+Z292+Z298+Z303+Z313+Z320+Z328+Z334+Z341+Z347+Z352+Z358+Z370+Z375+Z380+Z384+Z393+Z397+Z404+Z408+Z423+Z428+Z434+Z441+Z447+Z452+Z456+Z477+Z483+Z495+Z501+Z506+Z514+Z521+Z526+Z531+Z538+Z543+Z547+Z551,"0")</f>
        <v>1.9169999999999998</v>
      </c>
      <c r="AA558" s="616"/>
      <c r="AB558" s="616"/>
      <c r="AC558" s="616"/>
    </row>
    <row r="559" spans="1:68" ht="13.5" customHeight="1" thickBot="1" x14ac:dyDescent="0.25"/>
    <row r="560" spans="1:68" ht="27" customHeight="1" thickTop="1" thickBot="1" x14ac:dyDescent="0.25">
      <c r="A560" s="41" t="s">
        <v>852</v>
      </c>
      <c r="B560" s="610" t="s">
        <v>63</v>
      </c>
      <c r="C560" s="641" t="s">
        <v>94</v>
      </c>
      <c r="D560" s="704"/>
      <c r="E560" s="704"/>
      <c r="F560" s="704"/>
      <c r="G560" s="704"/>
      <c r="H560" s="705"/>
      <c r="I560" s="641" t="s">
        <v>271</v>
      </c>
      <c r="J560" s="704"/>
      <c r="K560" s="704"/>
      <c r="L560" s="704"/>
      <c r="M560" s="704"/>
      <c r="N560" s="704"/>
      <c r="O560" s="704"/>
      <c r="P560" s="704"/>
      <c r="Q560" s="704"/>
      <c r="R560" s="704"/>
      <c r="S560" s="704"/>
      <c r="T560" s="704"/>
      <c r="U560" s="705"/>
      <c r="V560" s="641" t="s">
        <v>572</v>
      </c>
      <c r="W560" s="705"/>
      <c r="X560" s="641" t="s">
        <v>637</v>
      </c>
      <c r="Y560" s="704"/>
      <c r="Z560" s="704"/>
      <c r="AA560" s="705"/>
      <c r="AB560" s="610" t="s">
        <v>702</v>
      </c>
      <c r="AC560" s="641" t="s">
        <v>779</v>
      </c>
      <c r="AD560" s="705"/>
      <c r="AF560" s="611"/>
    </row>
    <row r="561" spans="1:32" ht="14.25" customHeight="1" thickTop="1" x14ac:dyDescent="0.2">
      <c r="A561" s="789" t="s">
        <v>853</v>
      </c>
      <c r="B561" s="641" t="s">
        <v>63</v>
      </c>
      <c r="C561" s="641" t="s">
        <v>95</v>
      </c>
      <c r="D561" s="641" t="s">
        <v>116</v>
      </c>
      <c r="E561" s="641" t="s">
        <v>181</v>
      </c>
      <c r="F561" s="641" t="s">
        <v>208</v>
      </c>
      <c r="G561" s="641" t="s">
        <v>247</v>
      </c>
      <c r="H561" s="641" t="s">
        <v>94</v>
      </c>
      <c r="I561" s="641" t="s">
        <v>272</v>
      </c>
      <c r="J561" s="641" t="s">
        <v>315</v>
      </c>
      <c r="K561" s="641" t="s">
        <v>376</v>
      </c>
      <c r="L561" s="641" t="s">
        <v>420</v>
      </c>
      <c r="M561" s="641" t="s">
        <v>438</v>
      </c>
      <c r="N561" s="611"/>
      <c r="O561" s="641" t="s">
        <v>451</v>
      </c>
      <c r="P561" s="641" t="s">
        <v>463</v>
      </c>
      <c r="Q561" s="641" t="s">
        <v>470</v>
      </c>
      <c r="R561" s="641" t="s">
        <v>474</v>
      </c>
      <c r="S561" s="641" t="s">
        <v>480</v>
      </c>
      <c r="T561" s="641" t="s">
        <v>485</v>
      </c>
      <c r="U561" s="641" t="s">
        <v>559</v>
      </c>
      <c r="V561" s="641" t="s">
        <v>573</v>
      </c>
      <c r="W561" s="641" t="s">
        <v>607</v>
      </c>
      <c r="X561" s="641" t="s">
        <v>638</v>
      </c>
      <c r="Y561" s="641" t="s">
        <v>670</v>
      </c>
      <c r="Z561" s="641" t="s">
        <v>688</v>
      </c>
      <c r="AA561" s="641" t="s">
        <v>695</v>
      </c>
      <c r="AB561" s="641" t="s">
        <v>702</v>
      </c>
      <c r="AC561" s="641" t="s">
        <v>779</v>
      </c>
      <c r="AD561" s="641" t="s">
        <v>831</v>
      </c>
      <c r="AF561" s="611"/>
    </row>
    <row r="562" spans="1:32" ht="13.5" customHeight="1" thickBot="1" x14ac:dyDescent="0.25">
      <c r="A562" s="790"/>
      <c r="B562" s="642"/>
      <c r="C562" s="642"/>
      <c r="D562" s="642"/>
      <c r="E562" s="642"/>
      <c r="F562" s="642"/>
      <c r="G562" s="642"/>
      <c r="H562" s="642"/>
      <c r="I562" s="642"/>
      <c r="J562" s="642"/>
      <c r="K562" s="642"/>
      <c r="L562" s="642"/>
      <c r="M562" s="642"/>
      <c r="N562" s="611"/>
      <c r="O562" s="642"/>
      <c r="P562" s="642"/>
      <c r="Q562" s="642"/>
      <c r="R562" s="642"/>
      <c r="S562" s="642"/>
      <c r="T562" s="642"/>
      <c r="U562" s="642"/>
      <c r="V562" s="642"/>
      <c r="W562" s="642"/>
      <c r="X562" s="642"/>
      <c r="Y562" s="642"/>
      <c r="Z562" s="642"/>
      <c r="AA562" s="642"/>
      <c r="AB562" s="642"/>
      <c r="AC562" s="642"/>
      <c r="AD562" s="642"/>
      <c r="AF562" s="611"/>
    </row>
    <row r="563" spans="1:32" ht="18" customHeight="1" thickTop="1" thickBot="1" x14ac:dyDescent="0.25">
      <c r="A563" s="41" t="s">
        <v>854</v>
      </c>
      <c r="B563" s="47">
        <f>IFERROR(Y22*1,"0")+IFERROR(Y23*1,"0")+IFERROR(Y24*1,"0")+IFERROR(Y25*1,"0")+IFERROR(Y26*1,"0")+IFERROR(Y27*1,"0")+IFERROR(Y31*1,"0")</f>
        <v>0</v>
      </c>
      <c r="C563" s="47">
        <f>IFERROR(Y37*1,"0")+IFERROR(Y38*1,"0")+IFERROR(Y39*1,"0")+IFERROR(Y40*1,"0")+IFERROR(Y44*1,"0")</f>
        <v>0</v>
      </c>
      <c r="D563" s="47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158.70000000000002</v>
      </c>
      <c r="E563" s="47">
        <f>IFERROR(Y86*1,"0")+IFERROR(Y87*1,"0")+IFERROR(Y88*1,"0")+IFERROR(Y92*1,"0")+IFERROR(Y93*1,"0")+IFERROR(Y94*1,"0")+IFERROR(Y95*1,"0")+IFERROR(Y96*1,"0")+IFERROR(Y97*1,"0")+IFERROR(Y98*1,"0")+IFERROR(Y99*1,"0")</f>
        <v>4.5</v>
      </c>
      <c r="F563" s="47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16.8</v>
      </c>
      <c r="G563" s="47">
        <f>IFERROR(Y133*1,"0")+IFERROR(Y134*1,"0")+IFERROR(Y138*1,"0")+IFERROR(Y139*1,"0")+IFERROR(Y143*1,"0")+IFERROR(Y144*1,"0")</f>
        <v>0</v>
      </c>
      <c r="H563" s="47">
        <f>IFERROR(Y149*1,"0")+IFERROR(Y153*1,"0")+IFERROR(Y154*1,"0")+IFERROR(Y155*1,"0")</f>
        <v>84.6</v>
      </c>
      <c r="I563" s="47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63" s="47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63" s="47">
        <f>IFERROR(Y227*1,"0")+IFERROR(Y228*1,"0")+IFERROR(Y229*1,"0")+IFERROR(Y230*1,"0")+IFERROR(Y231*1,"0")+IFERROR(Y232*1,"0")+IFERROR(Y233*1,"0")+IFERROR(Y234*1,"0")+IFERROR(Y238*1,"0")+IFERROR(Y239*1,"0")+IFERROR(Y243*1,"0")+IFERROR(Y247*1,"0")+IFERROR(Y248*1,"0")+IFERROR(Y249*1,"0")+IFERROR(Y250*1,"0")+IFERROR(Y251*1,"0")</f>
        <v>0</v>
      </c>
      <c r="L563" s="47">
        <f>IFERROR(Y256*1,"0")+IFERROR(Y257*1,"0")+IFERROR(Y258*1,"0")+IFERROR(Y259*1,"0")+IFERROR(Y260*1,"0")+IFERROR(Y261*1,"0")</f>
        <v>32.400000000000006</v>
      </c>
      <c r="M563" s="47">
        <f>IFERROR(Y266*1,"0")+IFERROR(Y267*1,"0")+IFERROR(Y268*1,"0")+IFERROR(Y269*1,"0")</f>
        <v>0</v>
      </c>
      <c r="N563" s="611"/>
      <c r="O563" s="47">
        <f>IFERROR(Y274*1,"0")+IFERROR(Y275*1,"0")+IFERROR(Y276*1,"0")+IFERROR(Y277*1,"0")</f>
        <v>0</v>
      </c>
      <c r="P563" s="47">
        <f>IFERROR(Y282*1,"0")+IFERROR(Y286*1,"0")</f>
        <v>0</v>
      </c>
      <c r="Q563" s="47">
        <f>IFERROR(Y291*1,"0")</f>
        <v>0</v>
      </c>
      <c r="R563" s="47">
        <f>IFERROR(Y296*1,"0")+IFERROR(Y297*1,"0")</f>
        <v>0</v>
      </c>
      <c r="S563" s="47">
        <f>IFERROR(Y302*1,"0")</f>
        <v>0</v>
      </c>
      <c r="T563" s="47">
        <f>IFERROR(Y307*1,"0")+IFERROR(Y308*1,"0")+IFERROR(Y309*1,"0")+IFERROR(Y310*1,"0")+IFERROR(Y311*1,"0")+IFERROR(Y312*1,"0")+IFERROR(Y316*1,"0")+IFERROR(Y317*1,"0")+IFERROR(Y318*1,"0")+IFERROR(Y319*1,"0")+IFERROR(Y323*1,"0")+IFERROR(Y324*1,"0")+IFERROR(Y325*1,"0")+IFERROR(Y326*1,"0")+IFERROR(Y327*1,"0")+IFERROR(Y331*1,"0")+IFERROR(Y332*1,"0")+IFERROR(Y333*1,"0")+IFERROR(Y337*1,"0")+IFERROR(Y338*1,"0")+IFERROR(Y339*1,"0")+IFERROR(Y340*1,"0")+IFERROR(Y344*1,"0")+IFERROR(Y345*1,"0")+IFERROR(Y346*1,"0")</f>
        <v>465</v>
      </c>
      <c r="U563" s="47">
        <f>IFERROR(Y351*1,"0")+IFERROR(Y355*1,"0")+IFERROR(Y356*1,"0")+IFERROR(Y357*1,"0")</f>
        <v>0</v>
      </c>
      <c r="V563" s="47">
        <f>IFERROR(Y363*1,"0")+IFERROR(Y364*1,"0")+IFERROR(Y365*1,"0")+IFERROR(Y366*1,"0")+IFERROR(Y367*1,"0")+IFERROR(Y368*1,"0")+IFERROR(Y369*1,"0")+IFERROR(Y373*1,"0")+IFERROR(Y374*1,"0")+IFERROR(Y378*1,"0")+IFERROR(Y379*1,"0")+IFERROR(Y383*1,"0")</f>
        <v>150</v>
      </c>
      <c r="W563" s="47">
        <f>IFERROR(Y388*1,"0")+IFERROR(Y389*1,"0")+IFERROR(Y390*1,"0")+IFERROR(Y391*1,"0")+IFERROR(Y392*1,"0")+IFERROR(Y396*1,"0")+IFERROR(Y400*1,"0")+IFERROR(Y401*1,"0")+IFERROR(Y402*1,"0")+IFERROR(Y403*1,"0")+IFERROR(Y407*1,"0")</f>
        <v>0</v>
      </c>
      <c r="X563" s="47">
        <f>IFERROR(Y413*1,"0")+IFERROR(Y414*1,"0")+IFERROR(Y415*1,"0")+IFERROR(Y416*1,"0")+IFERROR(Y417*1,"0")+IFERROR(Y418*1,"0")+IFERROR(Y419*1,"0")+IFERROR(Y420*1,"0")+IFERROR(Y421*1,"0")+IFERROR(Y422*1,"0")+IFERROR(Y426*1,"0")+IFERROR(Y427*1,"0")</f>
        <v>0</v>
      </c>
      <c r="Y563" s="47">
        <f>IFERROR(Y432*1,"0")+IFERROR(Y433*1,"0")+IFERROR(Y437*1,"0")+IFERROR(Y438*1,"0")+IFERROR(Y439*1,"0")+IFERROR(Y440*1,"0")</f>
        <v>0</v>
      </c>
      <c r="Z563" s="47">
        <f>IFERROR(Y445*1,"0")+IFERROR(Y446*1,"0")</f>
        <v>0</v>
      </c>
      <c r="AA563" s="47">
        <f>IFERROR(Y451*1,"0")+IFERROR(Y455*1,"0")</f>
        <v>0</v>
      </c>
      <c r="AB563" s="47">
        <f>IFERROR(Y461*1,"0")+IFERROR(Y462*1,"0")+IFERROR(Y463*1,"0")+IFERROR(Y464*1,"0")+IFERROR(Y465*1,"0")+IFERROR(Y466*1,"0")+IFERROR(Y467*1,"0")+IFERROR(Y468*1,"0")+IFERROR(Y469*1,"0")+IFERROR(Y470*1,"0")+IFERROR(Y471*1,"0")+IFERROR(Y472*1,"0")+IFERROR(Y473*1,"0")+IFERROR(Y474*1,"0")+IFERROR(Y475*1,"0")+IFERROR(Y476*1,"0")+IFERROR(Y480*1,"0")+IFERROR(Y481*1,"0")+IFERROR(Y482*1,"0")+IFERROR(Y486*1,"0")+IFERROR(Y487*1,"0")+IFERROR(Y488*1,"0")+IFERROR(Y489*1,"0")+IFERROR(Y490*1,"0")+IFERROR(Y491*1,"0")+IFERROR(Y492*1,"0")+IFERROR(Y493*1,"0")+IFERROR(Y494*1,"0")+IFERROR(Y498*1,"0")+IFERROR(Y499*1,"0")+IFERROR(Y500*1,"0")+IFERROR(Y504*1,"0")+IFERROR(Y505*1,"0")</f>
        <v>42.24</v>
      </c>
      <c r="AC563" s="47">
        <f>IFERROR(Y511*1,"0")+IFERROR(Y512*1,"0")+IFERROR(Y513*1,"0")+IFERROR(Y517*1,"0")+IFERROR(Y518*1,"0")+IFERROR(Y519*1,"0")+IFERROR(Y520*1,"0")+IFERROR(Y524*1,"0")+IFERROR(Y525*1,"0")+IFERROR(Y529*1,"0")+IFERROR(Y530*1,"0")+IFERROR(Y534*1,"0")+IFERROR(Y535*1,"0")+IFERROR(Y536*1,"0")+IFERROR(Y537*1,"0")</f>
        <v>0</v>
      </c>
      <c r="AD563" s="47">
        <f>IFERROR(Y542*1,"0")+IFERROR(Y546*1,"0")+IFERROR(Y550*1,"0")</f>
        <v>0</v>
      </c>
      <c r="AF563" s="611"/>
    </row>
  </sheetData>
  <sheetProtection algorithmName="SHA-512" hashValue="zYr/lQGWUg0tTOUQFs3o2tidr8rq4Z7TaJ0cMEwbXaXI9AT9/X6pzJxo3/Esj5of3uItlDFwVJJM+52JyFCQIA==" saltValue="YEJ9GvydefQfC8oqu0elOQ==" spinCount="100000" sheet="1" objects="1" scenarios="1" sort="0" autoFilter="0" pivotTables="0"/>
  <autoFilter ref="A18:AF55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86">
    <mergeCell ref="X17:X18"/>
    <mergeCell ref="D286:E286"/>
    <mergeCell ref="A21:Z21"/>
    <mergeCell ref="P505:T505"/>
    <mergeCell ref="A57:Z57"/>
    <mergeCell ref="D121:E121"/>
    <mergeCell ref="L561:L562"/>
    <mergeCell ref="P527:V527"/>
    <mergeCell ref="P534:T534"/>
    <mergeCell ref="P363:T363"/>
    <mergeCell ref="D17:E18"/>
    <mergeCell ref="A479:Z479"/>
    <mergeCell ref="F561:F562"/>
    <mergeCell ref="D344:E344"/>
    <mergeCell ref="D471:E471"/>
    <mergeCell ref="P338:T338"/>
    <mergeCell ref="D542:E542"/>
    <mergeCell ref="D173:E173"/>
    <mergeCell ref="A131:Z131"/>
    <mergeCell ref="P71:T71"/>
    <mergeCell ref="P373:T373"/>
    <mergeCell ref="P307:T307"/>
    <mergeCell ref="D250:E250"/>
    <mergeCell ref="D50:E50"/>
    <mergeCell ref="P202:T202"/>
    <mergeCell ref="D123:E123"/>
    <mergeCell ref="P544:V544"/>
    <mergeCell ref="P283:V283"/>
    <mergeCell ref="V12:W12"/>
    <mergeCell ref="P319:T319"/>
    <mergeCell ref="D433:E433"/>
    <mergeCell ref="P368:T368"/>
    <mergeCell ref="A362:Z362"/>
    <mergeCell ref="P25:T25"/>
    <mergeCell ref="A30:Z30"/>
    <mergeCell ref="P383:T383"/>
    <mergeCell ref="P501:V501"/>
    <mergeCell ref="P60:T60"/>
    <mergeCell ref="D291:E291"/>
    <mergeCell ref="P397:V397"/>
    <mergeCell ref="D239:E239"/>
    <mergeCell ref="A103:Z103"/>
    <mergeCell ref="D266:E266"/>
    <mergeCell ref="D537:E537"/>
    <mergeCell ref="P149:T149"/>
    <mergeCell ref="D95:E95"/>
    <mergeCell ref="U17:V17"/>
    <mergeCell ref="D331:E331"/>
    <mergeCell ref="Y17:Y18"/>
    <mergeCell ref="D355:E355"/>
    <mergeCell ref="Q6:R6"/>
    <mergeCell ref="P200:T200"/>
    <mergeCell ref="P134:T134"/>
    <mergeCell ref="P243:T243"/>
    <mergeCell ref="A124:O125"/>
    <mergeCell ref="A425:Z425"/>
    <mergeCell ref="D25:E25"/>
    <mergeCell ref="A55:O56"/>
    <mergeCell ref="P219:V219"/>
    <mergeCell ref="P145:V145"/>
    <mergeCell ref="D133:E133"/>
    <mergeCell ref="P381:V381"/>
    <mergeCell ref="A35:Z35"/>
    <mergeCell ref="D54:E54"/>
    <mergeCell ref="P185:V185"/>
    <mergeCell ref="A8:C8"/>
    <mergeCell ref="P163:V163"/>
    <mergeCell ref="D268:E268"/>
    <mergeCell ref="D97:E97"/>
    <mergeCell ref="A255:Z255"/>
    <mergeCell ref="A10:C10"/>
    <mergeCell ref="P161:T161"/>
    <mergeCell ref="P69:V69"/>
    <mergeCell ref="P140:V140"/>
    <mergeCell ref="M561:M562"/>
    <mergeCell ref="P495:V495"/>
    <mergeCell ref="D247:E247"/>
    <mergeCell ref="O561:O562"/>
    <mergeCell ref="A176:Z176"/>
    <mergeCell ref="A412:Z412"/>
    <mergeCell ref="P68:V68"/>
    <mergeCell ref="A64:Z64"/>
    <mergeCell ref="P439:T439"/>
    <mergeCell ref="D249:E249"/>
    <mergeCell ref="P433:T433"/>
    <mergeCell ref="D276:E276"/>
    <mergeCell ref="A549:Z549"/>
    <mergeCell ref="P353:V353"/>
    <mergeCell ref="A349:Z349"/>
    <mergeCell ref="D105:E105"/>
    <mergeCell ref="D170:E170"/>
    <mergeCell ref="D468:E468"/>
    <mergeCell ref="P303:V303"/>
    <mergeCell ref="P72:T72"/>
    <mergeCell ref="P199:T199"/>
    <mergeCell ref="D120:E120"/>
    <mergeCell ref="A315:Z315"/>
    <mergeCell ref="P297:T297"/>
    <mergeCell ref="AD17:AF18"/>
    <mergeCell ref="A132:Z132"/>
    <mergeCell ref="A399:Z399"/>
    <mergeCell ref="A430:Z430"/>
    <mergeCell ref="D76:E76"/>
    <mergeCell ref="F5:G5"/>
    <mergeCell ref="P55:V55"/>
    <mergeCell ref="A352:O353"/>
    <mergeCell ref="P442:V442"/>
    <mergeCell ref="P67:T67"/>
    <mergeCell ref="A334:O335"/>
    <mergeCell ref="D392:E392"/>
    <mergeCell ref="D221:E221"/>
    <mergeCell ref="A294:Z294"/>
    <mergeCell ref="V11:W11"/>
    <mergeCell ref="A370:O371"/>
    <mergeCell ref="P367:T367"/>
    <mergeCell ref="D165:E165"/>
    <mergeCell ref="P75:T75"/>
    <mergeCell ref="P317:T317"/>
    <mergeCell ref="D323:E323"/>
    <mergeCell ref="A434:O435"/>
    <mergeCell ref="A254:Z254"/>
    <mergeCell ref="A428:O429"/>
    <mergeCell ref="D561:D562"/>
    <mergeCell ref="D243:E243"/>
    <mergeCell ref="D99:E99"/>
    <mergeCell ref="P420:T420"/>
    <mergeCell ref="P78:V78"/>
    <mergeCell ref="P376:V376"/>
    <mergeCell ref="P128:T128"/>
    <mergeCell ref="D310:E310"/>
    <mergeCell ref="P364:T364"/>
    <mergeCell ref="D455:E455"/>
    <mergeCell ref="D475:E475"/>
    <mergeCell ref="P486:T486"/>
    <mergeCell ref="P121:T121"/>
    <mergeCell ref="P357:T357"/>
    <mergeCell ref="P344:T344"/>
    <mergeCell ref="D216:E216"/>
    <mergeCell ref="P195:V195"/>
    <mergeCell ref="P536:T536"/>
    <mergeCell ref="P371:V371"/>
    <mergeCell ref="D550:E550"/>
    <mergeCell ref="P123:T123"/>
    <mergeCell ref="P358:V358"/>
    <mergeCell ref="P421:T421"/>
    <mergeCell ref="A541:Z541"/>
    <mergeCell ref="P2:W3"/>
    <mergeCell ref="P133:T133"/>
    <mergeCell ref="P127:T127"/>
    <mergeCell ref="D437:E437"/>
    <mergeCell ref="P369:T369"/>
    <mergeCell ref="P218:V218"/>
    <mergeCell ref="P198:T198"/>
    <mergeCell ref="A244:O245"/>
    <mergeCell ref="P418:T418"/>
    <mergeCell ref="P54:T54"/>
    <mergeCell ref="D228:E228"/>
    <mergeCell ref="D333:E333"/>
    <mergeCell ref="A43:Z43"/>
    <mergeCell ref="A289:Z289"/>
    <mergeCell ref="D10:E10"/>
    <mergeCell ref="F10:G10"/>
    <mergeCell ref="D23:E23"/>
    <mergeCell ref="A20:Z20"/>
    <mergeCell ref="D49:E49"/>
    <mergeCell ref="N17:N18"/>
    <mergeCell ref="F17:F18"/>
    <mergeCell ref="Q5:R5"/>
    <mergeCell ref="D107:E107"/>
    <mergeCell ref="P291:T291"/>
    <mergeCell ref="M17:M18"/>
    <mergeCell ref="O17:O18"/>
    <mergeCell ref="P429:V429"/>
    <mergeCell ref="P556:V556"/>
    <mergeCell ref="P423:V423"/>
    <mergeCell ref="P223:V223"/>
    <mergeCell ref="P174:V174"/>
    <mergeCell ref="A547:O548"/>
    <mergeCell ref="P417:T417"/>
    <mergeCell ref="A533:Z533"/>
    <mergeCell ref="P456:V456"/>
    <mergeCell ref="A508:Z508"/>
    <mergeCell ref="P287:V287"/>
    <mergeCell ref="D177:E177"/>
    <mergeCell ref="A313:O314"/>
    <mergeCell ref="P183:T183"/>
    <mergeCell ref="P352:V352"/>
    <mergeCell ref="D462:E462"/>
    <mergeCell ref="P365:T365"/>
    <mergeCell ref="D234:E234"/>
    <mergeCell ref="A408:O409"/>
    <mergeCell ref="P65:T65"/>
    <mergeCell ref="A358:O359"/>
    <mergeCell ref="P228:T228"/>
    <mergeCell ref="D529:E529"/>
    <mergeCell ref="X561:X562"/>
    <mergeCell ref="A91:Z91"/>
    <mergeCell ref="Z561:Z562"/>
    <mergeCell ref="A460:Z460"/>
    <mergeCell ref="A454:Z454"/>
    <mergeCell ref="P32:V32"/>
    <mergeCell ref="Q13:R13"/>
    <mergeCell ref="D318:E318"/>
    <mergeCell ref="P201:T201"/>
    <mergeCell ref="D389:E389"/>
    <mergeCell ref="A220:Z220"/>
    <mergeCell ref="P139:T139"/>
    <mergeCell ref="P247:T247"/>
    <mergeCell ref="D155:E155"/>
    <mergeCell ref="D22:E22"/>
    <mergeCell ref="A62:O63"/>
    <mergeCell ref="D149:E149"/>
    <mergeCell ref="P470:T470"/>
    <mergeCell ref="A320:O321"/>
    <mergeCell ref="P178:T178"/>
    <mergeCell ref="P276:T276"/>
    <mergeCell ref="P105:T105"/>
    <mergeCell ref="D257:E257"/>
    <mergeCell ref="D525:E525"/>
    <mergeCell ref="P262:V262"/>
    <mergeCell ref="A9:C9"/>
    <mergeCell ref="D373:E373"/>
    <mergeCell ref="D202:E202"/>
    <mergeCell ref="D58:E58"/>
    <mergeCell ref="D500:E500"/>
    <mergeCell ref="P112:T112"/>
    <mergeCell ref="P323:T323"/>
    <mergeCell ref="A116:Z116"/>
    <mergeCell ref="D231:E231"/>
    <mergeCell ref="P214:T214"/>
    <mergeCell ref="D86:E86"/>
    <mergeCell ref="P463:T463"/>
    <mergeCell ref="D213:E213"/>
    <mergeCell ref="P428:V428"/>
    <mergeCell ref="P49:T49"/>
    <mergeCell ref="P284:V284"/>
    <mergeCell ref="P107:T107"/>
    <mergeCell ref="P129:V129"/>
    <mergeCell ref="P63:V63"/>
    <mergeCell ref="P465:T465"/>
    <mergeCell ref="D215:E215"/>
    <mergeCell ref="D513:E513"/>
    <mergeCell ref="P553:V553"/>
    <mergeCell ref="P188:T188"/>
    <mergeCell ref="A182:Z182"/>
    <mergeCell ref="P42:V42"/>
    <mergeCell ref="A452:O453"/>
    <mergeCell ref="A225:Z225"/>
    <mergeCell ref="AA561:AA562"/>
    <mergeCell ref="P59:T59"/>
    <mergeCell ref="C561:C562"/>
    <mergeCell ref="P240:V240"/>
    <mergeCell ref="P488:T488"/>
    <mergeCell ref="A114:O115"/>
    <mergeCell ref="P282:T282"/>
    <mergeCell ref="D154:E154"/>
    <mergeCell ref="P111:T111"/>
    <mergeCell ref="D461:E461"/>
    <mergeCell ref="P61:T61"/>
    <mergeCell ref="D200:E200"/>
    <mergeCell ref="A444:Z444"/>
    <mergeCell ref="A273:Z273"/>
    <mergeCell ref="P490:T490"/>
    <mergeCell ref="P346:T346"/>
    <mergeCell ref="D534:E534"/>
    <mergeCell ref="D227:E227"/>
    <mergeCell ref="V560:W560"/>
    <mergeCell ref="A384:O385"/>
    <mergeCell ref="D512:E512"/>
    <mergeCell ref="P525:T525"/>
    <mergeCell ref="D368:E368"/>
    <mergeCell ref="D319:E319"/>
    <mergeCell ref="P227:T227"/>
    <mergeCell ref="P106:T106"/>
    <mergeCell ref="P177:T177"/>
    <mergeCell ref="P475:T475"/>
    <mergeCell ref="D481:E481"/>
    <mergeCell ref="P539:V539"/>
    <mergeCell ref="D256:E256"/>
    <mergeCell ref="P269:T269"/>
    <mergeCell ref="A223:O224"/>
    <mergeCell ref="P462:T462"/>
    <mergeCell ref="D383:E383"/>
    <mergeCell ref="A150:O151"/>
    <mergeCell ref="C560:H560"/>
    <mergeCell ref="P405:V405"/>
    <mergeCell ref="D222:E222"/>
    <mergeCell ref="A295:Z295"/>
    <mergeCell ref="P333:T333"/>
    <mergeCell ref="P184:V184"/>
    <mergeCell ref="A551:O552"/>
    <mergeCell ref="D367:E367"/>
    <mergeCell ref="H5:M5"/>
    <mergeCell ref="P329:V329"/>
    <mergeCell ref="P98:T98"/>
    <mergeCell ref="P522:V522"/>
    <mergeCell ref="A526:O527"/>
    <mergeCell ref="D439:E439"/>
    <mergeCell ref="P396:T396"/>
    <mergeCell ref="D317:E317"/>
    <mergeCell ref="A285:Z285"/>
    <mergeCell ref="D212:E212"/>
    <mergeCell ref="P461:T461"/>
    <mergeCell ref="A306:Z306"/>
    <mergeCell ref="D6:M6"/>
    <mergeCell ref="A292:O293"/>
    <mergeCell ref="A85:Z85"/>
    <mergeCell ref="P502:V502"/>
    <mergeCell ref="D143:E143"/>
    <mergeCell ref="P93:T93"/>
    <mergeCell ref="A100:O101"/>
    <mergeCell ref="G17:G18"/>
    <mergeCell ref="D80:E80"/>
    <mergeCell ref="A397:O398"/>
    <mergeCell ref="V6:W9"/>
    <mergeCell ref="D364:E364"/>
    <mergeCell ref="Y561:Y562"/>
    <mergeCell ref="A404:O405"/>
    <mergeCell ref="P274:T274"/>
    <mergeCell ref="D413:E413"/>
    <mergeCell ref="P345:T345"/>
    <mergeCell ref="D217:E217"/>
    <mergeCell ref="P222:T222"/>
    <mergeCell ref="P193:T193"/>
    <mergeCell ref="D65:E65"/>
    <mergeCell ref="P22:T22"/>
    <mergeCell ref="P40:T40"/>
    <mergeCell ref="P236:V236"/>
    <mergeCell ref="P561:P562"/>
    <mergeCell ref="D415:E415"/>
    <mergeCell ref="P334:V334"/>
    <mergeCell ref="H561:H562"/>
    <mergeCell ref="P394:V394"/>
    <mergeCell ref="P257:T257"/>
    <mergeCell ref="J561:J562"/>
    <mergeCell ref="P521:V521"/>
    <mergeCell ref="P80:T80"/>
    <mergeCell ref="D194:E194"/>
    <mergeCell ref="AA17:AA18"/>
    <mergeCell ref="AC17:AC18"/>
    <mergeCell ref="H10:M10"/>
    <mergeCell ref="P101:V101"/>
    <mergeCell ref="D418:E418"/>
    <mergeCell ref="P472:T472"/>
    <mergeCell ref="P251:T251"/>
    <mergeCell ref="P512:T512"/>
    <mergeCell ref="P487:T487"/>
    <mergeCell ref="A235:O236"/>
    <mergeCell ref="D153:E153"/>
    <mergeCell ref="D420:E420"/>
    <mergeCell ref="P318:T318"/>
    <mergeCell ref="P256:T256"/>
    <mergeCell ref="D128:E128"/>
    <mergeCell ref="D199:E199"/>
    <mergeCell ref="P38:T38"/>
    <mergeCell ref="Z17:Z18"/>
    <mergeCell ref="A501:O502"/>
    <mergeCell ref="P29:V29"/>
    <mergeCell ref="AB17:AB18"/>
    <mergeCell ref="P271:V271"/>
    <mergeCell ref="P100:V100"/>
    <mergeCell ref="D446:E446"/>
    <mergeCell ref="P41:V41"/>
    <mergeCell ref="A158:Z158"/>
    <mergeCell ref="P404:V404"/>
    <mergeCell ref="P327:T327"/>
    <mergeCell ref="P252:V252"/>
    <mergeCell ref="P500:T500"/>
    <mergeCell ref="P56:V56"/>
    <mergeCell ref="P341:V341"/>
    <mergeCell ref="D39:E39"/>
    <mergeCell ref="A160:Z160"/>
    <mergeCell ref="P212:T212"/>
    <mergeCell ref="A377:Z377"/>
    <mergeCell ref="A246:Z246"/>
    <mergeCell ref="P415:T415"/>
    <mergeCell ref="P499:T499"/>
    <mergeCell ref="D171:E171"/>
    <mergeCell ref="P355:T355"/>
    <mergeCell ref="D407:E407"/>
    <mergeCell ref="A447:O448"/>
    <mergeCell ref="A477:O478"/>
    <mergeCell ref="P496:V496"/>
    <mergeCell ref="A497:Z497"/>
    <mergeCell ref="A192:Z192"/>
    <mergeCell ref="P58:T58"/>
    <mergeCell ref="P96:T96"/>
    <mergeCell ref="P531:V531"/>
    <mergeCell ref="H17:H18"/>
    <mergeCell ref="P261:T261"/>
    <mergeCell ref="P332:T332"/>
    <mergeCell ref="P452:V452"/>
    <mergeCell ref="P388:T388"/>
    <mergeCell ref="P217:T217"/>
    <mergeCell ref="D465:E465"/>
    <mergeCell ref="D440:E440"/>
    <mergeCell ref="D269:E269"/>
    <mergeCell ref="D296:E296"/>
    <mergeCell ref="D204:E204"/>
    <mergeCell ref="D489:E489"/>
    <mergeCell ref="D198:E198"/>
    <mergeCell ref="D427:E427"/>
    <mergeCell ref="P27:T27"/>
    <mergeCell ref="P325:T325"/>
    <mergeCell ref="P154:T154"/>
    <mergeCell ref="D75:E75"/>
    <mergeCell ref="P390:T390"/>
    <mergeCell ref="D504:E504"/>
    <mergeCell ref="P241:V241"/>
    <mergeCell ref="P483:V483"/>
    <mergeCell ref="Q561:Q562"/>
    <mergeCell ref="D112:E112"/>
    <mergeCell ref="J9:M9"/>
    <mergeCell ref="S561:S562"/>
    <mergeCell ref="D519:E519"/>
    <mergeCell ref="A283:O284"/>
    <mergeCell ref="D193:E193"/>
    <mergeCell ref="D127:E127"/>
    <mergeCell ref="D491:E491"/>
    <mergeCell ref="P504:T504"/>
    <mergeCell ref="P233:T233"/>
    <mergeCell ref="P37:T37"/>
    <mergeCell ref="A298:O299"/>
    <mergeCell ref="P143:T143"/>
    <mergeCell ref="P248:T248"/>
    <mergeCell ref="A129:O130"/>
    <mergeCell ref="D51:E51"/>
    <mergeCell ref="P328:V328"/>
    <mergeCell ref="D476:E476"/>
    <mergeCell ref="P384:V384"/>
    <mergeCell ref="P157:V157"/>
    <mergeCell ref="A280:Z280"/>
    <mergeCell ref="A147:Z147"/>
    <mergeCell ref="A372:Z372"/>
    <mergeCell ref="A13:M13"/>
    <mergeCell ref="P244:V244"/>
    <mergeCell ref="D61:E61"/>
    <mergeCell ref="A15:M15"/>
    <mergeCell ref="P238:T238"/>
    <mergeCell ref="A354:Z354"/>
    <mergeCell ref="D490:E490"/>
    <mergeCell ref="D346:E346"/>
    <mergeCell ref="P229:T229"/>
    <mergeCell ref="P204:T204"/>
    <mergeCell ref="A264:Z264"/>
    <mergeCell ref="P446:T446"/>
    <mergeCell ref="P179:T179"/>
    <mergeCell ref="P440:T440"/>
    <mergeCell ref="P150:V150"/>
    <mergeCell ref="P28:V28"/>
    <mergeCell ref="D138:E138"/>
    <mergeCell ref="P457:V457"/>
    <mergeCell ref="D374:E374"/>
    <mergeCell ref="D203:E203"/>
    <mergeCell ref="A186:Z186"/>
    <mergeCell ref="P232:T232"/>
    <mergeCell ref="D438:E438"/>
    <mergeCell ref="D267:E267"/>
    <mergeCell ref="P87:T87"/>
    <mergeCell ref="P451:T451"/>
    <mergeCell ref="D201:E201"/>
    <mergeCell ref="A375:O376"/>
    <mergeCell ref="D188:E188"/>
    <mergeCell ref="P491:T491"/>
    <mergeCell ref="P24:T24"/>
    <mergeCell ref="A341:O342"/>
    <mergeCell ref="P260:T260"/>
    <mergeCell ref="P211:T211"/>
    <mergeCell ref="P309:T309"/>
    <mergeCell ref="A206:O207"/>
    <mergeCell ref="D59:E59"/>
    <mergeCell ref="D178:E178"/>
    <mergeCell ref="D172:E172"/>
    <mergeCell ref="A156:O157"/>
    <mergeCell ref="P88:T88"/>
    <mergeCell ref="P51:T51"/>
    <mergeCell ref="P26:T26"/>
    <mergeCell ref="P324:T324"/>
    <mergeCell ref="D463:E463"/>
    <mergeCell ref="P153:T153"/>
    <mergeCell ref="A441:O442"/>
    <mergeCell ref="A270:O271"/>
    <mergeCell ref="P554:V554"/>
    <mergeCell ref="A208:Z208"/>
    <mergeCell ref="A252:O253"/>
    <mergeCell ref="P320:V320"/>
    <mergeCell ref="P447:V447"/>
    <mergeCell ref="A443:Z443"/>
    <mergeCell ref="A406:Z406"/>
    <mergeCell ref="P385:V385"/>
    <mergeCell ref="I560:U560"/>
    <mergeCell ref="P314:V314"/>
    <mergeCell ref="A272:Z272"/>
    <mergeCell ref="P216:T216"/>
    <mergeCell ref="D422:E422"/>
    <mergeCell ref="P489:T489"/>
    <mergeCell ref="P511:T511"/>
    <mergeCell ref="P507:V507"/>
    <mergeCell ref="A506:O507"/>
    <mergeCell ref="A350:Z350"/>
    <mergeCell ref="P313:V313"/>
    <mergeCell ref="A509:Z509"/>
    <mergeCell ref="P517:T517"/>
    <mergeCell ref="P535:T535"/>
    <mergeCell ref="P552:V552"/>
    <mergeCell ref="P530:T530"/>
    <mergeCell ref="T5:U5"/>
    <mergeCell ref="D119:E119"/>
    <mergeCell ref="P76:T76"/>
    <mergeCell ref="V5:W5"/>
    <mergeCell ref="P374:T374"/>
    <mergeCell ref="P203:T203"/>
    <mergeCell ref="D488:E488"/>
    <mergeCell ref="A48:Z48"/>
    <mergeCell ref="D40:E40"/>
    <mergeCell ref="D282:E282"/>
    <mergeCell ref="A347:O348"/>
    <mergeCell ref="D338:E338"/>
    <mergeCell ref="D233:E233"/>
    <mergeCell ref="A142:Z142"/>
    <mergeCell ref="D469:E469"/>
    <mergeCell ref="D111:E111"/>
    <mergeCell ref="A28:O29"/>
    <mergeCell ref="Q8:R8"/>
    <mergeCell ref="P311:T311"/>
    <mergeCell ref="D183:E183"/>
    <mergeCell ref="P438:T438"/>
    <mergeCell ref="P267:T267"/>
    <mergeCell ref="D419:E419"/>
    <mergeCell ref="D248:E248"/>
    <mergeCell ref="A545:Z545"/>
    <mergeCell ref="P136:V136"/>
    <mergeCell ref="A135:O136"/>
    <mergeCell ref="P434:V434"/>
    <mergeCell ref="P263:V263"/>
    <mergeCell ref="A126:Z126"/>
    <mergeCell ref="R561:R562"/>
    <mergeCell ref="D251:E251"/>
    <mergeCell ref="A12:M12"/>
    <mergeCell ref="D487:E487"/>
    <mergeCell ref="A411:Z411"/>
    <mergeCell ref="P293:V293"/>
    <mergeCell ref="A514:O515"/>
    <mergeCell ref="P74:T74"/>
    <mergeCell ref="A19:Z19"/>
    <mergeCell ref="P310:T310"/>
    <mergeCell ref="P292:V292"/>
    <mergeCell ref="D480:E480"/>
    <mergeCell ref="I561:I562"/>
    <mergeCell ref="A14:M14"/>
    <mergeCell ref="A561:A562"/>
    <mergeCell ref="D467:E467"/>
    <mergeCell ref="D345:E345"/>
    <mergeCell ref="P138:T138"/>
    <mergeCell ref="AB561:AB562"/>
    <mergeCell ref="D396:E396"/>
    <mergeCell ref="P15:T16"/>
    <mergeCell ref="AD561:AD562"/>
    <mergeCell ref="D414:E414"/>
    <mergeCell ref="P419:T419"/>
    <mergeCell ref="P23:T23"/>
    <mergeCell ref="A164:Z164"/>
    <mergeCell ref="D327:E327"/>
    <mergeCell ref="P210:T210"/>
    <mergeCell ref="P308:T308"/>
    <mergeCell ref="D106:E106"/>
    <mergeCell ref="D416:E416"/>
    <mergeCell ref="P427:T427"/>
    <mergeCell ref="A41:O42"/>
    <mergeCell ref="D93:E93"/>
    <mergeCell ref="P277:T277"/>
    <mergeCell ref="P519:T519"/>
    <mergeCell ref="D391:E391"/>
    <mergeCell ref="P370:V370"/>
    <mergeCell ref="A322:Z322"/>
    <mergeCell ref="P435:V435"/>
    <mergeCell ref="P122:T122"/>
    <mergeCell ref="P484:V484"/>
    <mergeCell ref="G561:G562"/>
    <mergeCell ref="D38:E38"/>
    <mergeCell ref="A553:O558"/>
    <mergeCell ref="P524:T524"/>
    <mergeCell ref="A483:O484"/>
    <mergeCell ref="P253:V253"/>
    <mergeCell ref="D169:E169"/>
    <mergeCell ref="P82:V82"/>
    <mergeCell ref="A262:O263"/>
    <mergeCell ref="A265:Z265"/>
    <mergeCell ref="P538:V538"/>
    <mergeCell ref="P342:V342"/>
    <mergeCell ref="P146:V146"/>
    <mergeCell ref="P304:V304"/>
    <mergeCell ref="D492:E492"/>
    <mergeCell ref="P181:V181"/>
    <mergeCell ref="D96:E96"/>
    <mergeCell ref="A540:Z540"/>
    <mergeCell ref="P515:V515"/>
    <mergeCell ref="P513:T513"/>
    <mergeCell ref="D52:E52"/>
    <mergeCell ref="P408:V408"/>
    <mergeCell ref="D325:E325"/>
    <mergeCell ref="P288:V288"/>
    <mergeCell ref="D9:E9"/>
    <mergeCell ref="D118:E118"/>
    <mergeCell ref="F9:G9"/>
    <mergeCell ref="P53:T53"/>
    <mergeCell ref="D167:E167"/>
    <mergeCell ref="P351:T351"/>
    <mergeCell ref="A47:Z47"/>
    <mergeCell ref="P422:T422"/>
    <mergeCell ref="D161:E161"/>
    <mergeCell ref="D403:E403"/>
    <mergeCell ref="D232:E232"/>
    <mergeCell ref="P239:T239"/>
    <mergeCell ref="D27:E27"/>
    <mergeCell ref="D275:E275"/>
    <mergeCell ref="D104:E104"/>
    <mergeCell ref="P83:V83"/>
    <mergeCell ref="A79:Z79"/>
    <mergeCell ref="A82:O83"/>
    <mergeCell ref="D340:E340"/>
    <mergeCell ref="T6:U9"/>
    <mergeCell ref="Q10:R10"/>
    <mergeCell ref="P296:T296"/>
    <mergeCell ref="P356:T356"/>
    <mergeCell ref="D277:E277"/>
    <mergeCell ref="A5:C5"/>
    <mergeCell ref="A110:Z110"/>
    <mergeCell ref="A237:Z237"/>
    <mergeCell ref="P340:T340"/>
    <mergeCell ref="P135:V135"/>
    <mergeCell ref="P191:V191"/>
    <mergeCell ref="A187:Z187"/>
    <mergeCell ref="A485:Z485"/>
    <mergeCell ref="D179:E179"/>
    <mergeCell ref="D337:E337"/>
    <mergeCell ref="D166:E166"/>
    <mergeCell ref="A410:Z410"/>
    <mergeCell ref="D464:E464"/>
    <mergeCell ref="D402:E402"/>
    <mergeCell ref="A17:A18"/>
    <mergeCell ref="K17:K18"/>
    <mergeCell ref="C17:C18"/>
    <mergeCell ref="D37:E37"/>
    <mergeCell ref="D401:E401"/>
    <mergeCell ref="P380:V380"/>
    <mergeCell ref="D339:E339"/>
    <mergeCell ref="D230:E230"/>
    <mergeCell ref="D466:E466"/>
    <mergeCell ref="D168:E168"/>
    <mergeCell ref="A6:C6"/>
    <mergeCell ref="P118:T118"/>
    <mergeCell ref="P416:T416"/>
    <mergeCell ref="P167:T167"/>
    <mergeCell ref="D88:E88"/>
    <mergeCell ref="D26:E26"/>
    <mergeCell ref="A459:Z459"/>
    <mergeCell ref="P403:T403"/>
    <mergeCell ref="D517:E517"/>
    <mergeCell ref="P378:T378"/>
    <mergeCell ref="D324:E324"/>
    <mergeCell ref="P117:T117"/>
    <mergeCell ref="A495:O496"/>
    <mergeCell ref="D311:E311"/>
    <mergeCell ref="P480:T480"/>
    <mergeCell ref="Q12:R12"/>
    <mergeCell ref="D261:E261"/>
    <mergeCell ref="P169:T169"/>
    <mergeCell ref="P467:T467"/>
    <mergeCell ref="D388:E388"/>
    <mergeCell ref="P196:V196"/>
    <mergeCell ref="A68:O69"/>
    <mergeCell ref="P119:T119"/>
    <mergeCell ref="P62:V62"/>
    <mergeCell ref="AC561:AC562"/>
    <mergeCell ref="Q9:R9"/>
    <mergeCell ref="D421:E421"/>
    <mergeCell ref="P312:T312"/>
    <mergeCell ref="D451:E451"/>
    <mergeCell ref="P478:V478"/>
    <mergeCell ref="P278:V278"/>
    <mergeCell ref="A159:Z159"/>
    <mergeCell ref="D24:E24"/>
    <mergeCell ref="Q11:R11"/>
    <mergeCell ref="A290:Z290"/>
    <mergeCell ref="A395:Z395"/>
    <mergeCell ref="D260:E260"/>
    <mergeCell ref="P205:T205"/>
    <mergeCell ref="A195:O196"/>
    <mergeCell ref="D309:E309"/>
    <mergeCell ref="D113:E113"/>
    <mergeCell ref="D546:E546"/>
    <mergeCell ref="A328:O329"/>
    <mergeCell ref="P469:T469"/>
    <mergeCell ref="D390:E390"/>
    <mergeCell ref="P298:V298"/>
    <mergeCell ref="P347:V347"/>
    <mergeCell ref="P493:T493"/>
    <mergeCell ref="P557:V557"/>
    <mergeCell ref="A382:Z382"/>
    <mergeCell ref="A102:Z102"/>
    <mergeCell ref="P348:V348"/>
    <mergeCell ref="P113:T113"/>
    <mergeCell ref="P17:T18"/>
    <mergeCell ref="A148:Z148"/>
    <mergeCell ref="P194:T194"/>
    <mergeCell ref="P250:T250"/>
    <mergeCell ref="A180:O181"/>
    <mergeCell ref="P492:T492"/>
    <mergeCell ref="P50:T50"/>
    <mergeCell ref="D31:E31"/>
    <mergeCell ref="P286:T286"/>
    <mergeCell ref="D400:E400"/>
    <mergeCell ref="D229:E229"/>
    <mergeCell ref="P258:T258"/>
    <mergeCell ref="D44:E44"/>
    <mergeCell ref="D369:E369"/>
    <mergeCell ref="P52:T52"/>
    <mergeCell ref="P494:T494"/>
    <mergeCell ref="P546:T546"/>
    <mergeCell ref="P481:T481"/>
    <mergeCell ref="I17:I18"/>
    <mergeCell ref="AC560:AD560"/>
    <mergeCell ref="A423:O424"/>
    <mergeCell ref="P551:V551"/>
    <mergeCell ref="D122:E122"/>
    <mergeCell ref="A162:O163"/>
    <mergeCell ref="P474:T474"/>
    <mergeCell ref="A531:O532"/>
    <mergeCell ref="P97:T97"/>
    <mergeCell ref="P401:T401"/>
    <mergeCell ref="P268:T268"/>
    <mergeCell ref="P339:T339"/>
    <mergeCell ref="P230:T230"/>
    <mergeCell ref="D211:E211"/>
    <mergeCell ref="P466:T466"/>
    <mergeCell ref="A242:Z242"/>
    <mergeCell ref="A456:O457"/>
    <mergeCell ref="P190:V190"/>
    <mergeCell ref="P168:T168"/>
    <mergeCell ref="P130:V130"/>
    <mergeCell ref="P409:V409"/>
    <mergeCell ref="P555:V555"/>
    <mergeCell ref="P359:V359"/>
    <mergeCell ref="D511:E511"/>
    <mergeCell ref="P426:T426"/>
    <mergeCell ref="U561:U562"/>
    <mergeCell ref="W561:W562"/>
    <mergeCell ref="P398:V398"/>
    <mergeCell ref="X560:AA560"/>
    <mergeCell ref="P33:V33"/>
    <mergeCell ref="D356:E356"/>
    <mergeCell ref="A300:Z300"/>
    <mergeCell ref="P335:V335"/>
    <mergeCell ref="P542:T542"/>
    <mergeCell ref="A387:Z387"/>
    <mergeCell ref="A458:Z458"/>
    <mergeCell ref="A343:Z343"/>
    <mergeCell ref="A281:Z281"/>
    <mergeCell ref="A523:Z523"/>
    <mergeCell ref="D316:E316"/>
    <mergeCell ref="P526:V526"/>
    <mergeCell ref="P400:T400"/>
    <mergeCell ref="A516:Z516"/>
    <mergeCell ref="D210:E210"/>
    <mergeCell ref="D308:E308"/>
    <mergeCell ref="P39:T39"/>
    <mergeCell ref="P537:T537"/>
    <mergeCell ref="P337:T337"/>
    <mergeCell ref="D209:E209"/>
    <mergeCell ref="B561:B562"/>
    <mergeCell ref="A503:Z503"/>
    <mergeCell ref="D326:E326"/>
    <mergeCell ref="P476:T476"/>
    <mergeCell ref="A174:O175"/>
    <mergeCell ref="D432:E432"/>
    <mergeCell ref="A108:O109"/>
    <mergeCell ref="D117:E117"/>
    <mergeCell ref="P171:T171"/>
    <mergeCell ref="A543:O544"/>
    <mergeCell ref="P413:T413"/>
    <mergeCell ref="A361:Z361"/>
    <mergeCell ref="D524:E524"/>
    <mergeCell ref="P407:T407"/>
    <mergeCell ref="A393:O394"/>
    <mergeCell ref="A303:O304"/>
    <mergeCell ref="D417:E417"/>
    <mergeCell ref="P471:T471"/>
    <mergeCell ref="P259:T259"/>
    <mergeCell ref="A278:O279"/>
    <mergeCell ref="P175:V175"/>
    <mergeCell ref="A240:O241"/>
    <mergeCell ref="D498:E498"/>
    <mergeCell ref="A538:O539"/>
    <mergeCell ref="H1:Q1"/>
    <mergeCell ref="A330:Z330"/>
    <mergeCell ref="A305:Z305"/>
    <mergeCell ref="P109:V109"/>
    <mergeCell ref="D214:E214"/>
    <mergeCell ref="A528:Z528"/>
    <mergeCell ref="D520:E520"/>
    <mergeCell ref="P120:T120"/>
    <mergeCell ref="D259:E259"/>
    <mergeCell ref="D92:E92"/>
    <mergeCell ref="D67:E67"/>
    <mergeCell ref="D5:E5"/>
    <mergeCell ref="A32:O33"/>
    <mergeCell ref="D94:E94"/>
    <mergeCell ref="P482:T482"/>
    <mergeCell ref="P162:V162"/>
    <mergeCell ref="P166:T166"/>
    <mergeCell ref="P464:T464"/>
    <mergeCell ref="D87:E87"/>
    <mergeCell ref="D445:E445"/>
    <mergeCell ref="P402:T402"/>
    <mergeCell ref="D274:E274"/>
    <mergeCell ref="P46:V46"/>
    <mergeCell ref="D1:F1"/>
    <mergeCell ref="P550:T550"/>
    <mergeCell ref="P44:T44"/>
    <mergeCell ref="P279:V279"/>
    <mergeCell ref="A226:Z226"/>
    <mergeCell ref="P108:V108"/>
    <mergeCell ref="P31:T31"/>
    <mergeCell ref="P473:T473"/>
    <mergeCell ref="P180:V180"/>
    <mergeCell ref="D139:E139"/>
    <mergeCell ref="A70:Z70"/>
    <mergeCell ref="P45:V45"/>
    <mergeCell ref="P266:T266"/>
    <mergeCell ref="P95:T95"/>
    <mergeCell ref="P331:T331"/>
    <mergeCell ref="D470:E470"/>
    <mergeCell ref="A336:Z336"/>
    <mergeCell ref="P321:V321"/>
    <mergeCell ref="P125:V125"/>
    <mergeCell ref="P189:T189"/>
    <mergeCell ref="P114:V114"/>
    <mergeCell ref="P424:V424"/>
    <mergeCell ref="P414:T414"/>
    <mergeCell ref="D72:E72"/>
    <mergeCell ref="P498:T498"/>
    <mergeCell ref="D7:M7"/>
    <mergeCell ref="P548:V548"/>
    <mergeCell ref="D536:E536"/>
    <mergeCell ref="D365:E365"/>
    <mergeCell ref="P156:V156"/>
    <mergeCell ref="A152:Z152"/>
    <mergeCell ref="P92:T92"/>
    <mergeCell ref="A450:Z450"/>
    <mergeCell ref="A380:O381"/>
    <mergeCell ref="A184:O185"/>
    <mergeCell ref="D144:E144"/>
    <mergeCell ref="D302:E302"/>
    <mergeCell ref="P173:T173"/>
    <mergeCell ref="D81:E81"/>
    <mergeCell ref="P94:T94"/>
    <mergeCell ref="D379:E379"/>
    <mergeCell ref="D8:M8"/>
    <mergeCell ref="D366:E366"/>
    <mergeCell ref="J17:J18"/>
    <mergeCell ref="L17:L18"/>
    <mergeCell ref="A301:Z301"/>
    <mergeCell ref="P547:V547"/>
    <mergeCell ref="P270:V270"/>
    <mergeCell ref="P529:T529"/>
    <mergeCell ref="V10:W10"/>
    <mergeCell ref="D493:E493"/>
    <mergeCell ref="T561:T562"/>
    <mergeCell ref="P299:V299"/>
    <mergeCell ref="D189:E189"/>
    <mergeCell ref="V561:V562"/>
    <mergeCell ref="P366:T366"/>
    <mergeCell ref="A360:Z360"/>
    <mergeCell ref="P170:T170"/>
    <mergeCell ref="P468:T468"/>
    <mergeCell ref="D474:E474"/>
    <mergeCell ref="P393:V393"/>
    <mergeCell ref="P99:T99"/>
    <mergeCell ref="P316:T316"/>
    <mergeCell ref="D66:E66"/>
    <mergeCell ref="D53:E53"/>
    <mergeCell ref="D351:E351"/>
    <mergeCell ref="A84:Z84"/>
    <mergeCell ref="D482:E482"/>
    <mergeCell ref="E561:E562"/>
    <mergeCell ref="P209:T209"/>
    <mergeCell ref="P445:T445"/>
    <mergeCell ref="W17:W18"/>
    <mergeCell ref="P90:V90"/>
    <mergeCell ref="R1:T1"/>
    <mergeCell ref="D71:E71"/>
    <mergeCell ref="A218:O219"/>
    <mergeCell ref="P392:T392"/>
    <mergeCell ref="P326:T326"/>
    <mergeCell ref="D332:E332"/>
    <mergeCell ref="D307:E307"/>
    <mergeCell ref="P221:T221"/>
    <mergeCell ref="P215:T215"/>
    <mergeCell ref="A145:O146"/>
    <mergeCell ref="P115:V115"/>
    <mergeCell ref="P165:T165"/>
    <mergeCell ref="A89:O90"/>
    <mergeCell ref="D98:E98"/>
    <mergeCell ref="D73:E73"/>
    <mergeCell ref="P77:V77"/>
    <mergeCell ref="P375:V375"/>
    <mergeCell ref="P141:V141"/>
    <mergeCell ref="A140:O141"/>
    <mergeCell ref="P206:V206"/>
    <mergeCell ref="P275:T275"/>
    <mergeCell ref="P104:T104"/>
    <mergeCell ref="B17:B18"/>
    <mergeCell ref="A77:O78"/>
    <mergeCell ref="K561:K562"/>
    <mergeCell ref="P155:T155"/>
    <mergeCell ref="P391:T391"/>
    <mergeCell ref="D312:E312"/>
    <mergeCell ref="D505:E505"/>
    <mergeCell ref="P518:T518"/>
    <mergeCell ref="D499:E499"/>
    <mergeCell ref="D238:E238"/>
    <mergeCell ref="D426:E426"/>
    <mergeCell ref="D486:E486"/>
    <mergeCell ref="A287:O288"/>
    <mergeCell ref="P213:T213"/>
    <mergeCell ref="P455:T455"/>
    <mergeCell ref="D205:E205"/>
    <mergeCell ref="P249:T249"/>
    <mergeCell ref="P520:T520"/>
    <mergeCell ref="D363:E363"/>
    <mergeCell ref="D357:E357"/>
    <mergeCell ref="P172:T172"/>
    <mergeCell ref="P432:T432"/>
    <mergeCell ref="A436:Z436"/>
    <mergeCell ref="P448:V448"/>
    <mergeCell ref="P441:V441"/>
    <mergeCell ref="A431:Z431"/>
    <mergeCell ref="A34:Z34"/>
    <mergeCell ref="P245:V245"/>
    <mergeCell ref="P543:V543"/>
    <mergeCell ref="H9:I9"/>
    <mergeCell ref="P224:V224"/>
    <mergeCell ref="P89:V89"/>
    <mergeCell ref="A36:Z36"/>
    <mergeCell ref="P453:V453"/>
    <mergeCell ref="P558:V558"/>
    <mergeCell ref="P389:T389"/>
    <mergeCell ref="D297:E297"/>
    <mergeCell ref="A45:O46"/>
    <mergeCell ref="P86:T86"/>
    <mergeCell ref="D134:E134"/>
    <mergeCell ref="P506:V506"/>
    <mergeCell ref="P477:V477"/>
    <mergeCell ref="D258:E258"/>
    <mergeCell ref="P235:V235"/>
    <mergeCell ref="D494:E494"/>
    <mergeCell ref="D518:E518"/>
    <mergeCell ref="P207:V207"/>
    <mergeCell ref="A521:O522"/>
    <mergeCell ref="P81:T81"/>
    <mergeCell ref="A197:Z197"/>
    <mergeCell ref="D535:E535"/>
    <mergeCell ref="P514:V514"/>
    <mergeCell ref="A510:Z510"/>
    <mergeCell ref="P73:T73"/>
    <mergeCell ref="D473:E473"/>
    <mergeCell ref="P437:T437"/>
    <mergeCell ref="P144:T144"/>
    <mergeCell ref="D60:E60"/>
    <mergeCell ref="A190:O191"/>
    <mergeCell ref="P231:T231"/>
    <mergeCell ref="P302:T302"/>
    <mergeCell ref="D472:E472"/>
    <mergeCell ref="P379:T379"/>
    <mergeCell ref="P532:V532"/>
    <mergeCell ref="A449:Z449"/>
    <mergeCell ref="P234:T234"/>
    <mergeCell ref="A386:Z386"/>
    <mergeCell ref="D378:E378"/>
    <mergeCell ref="P66:T66"/>
    <mergeCell ref="D530:E530"/>
    <mergeCell ref="A137:Z137"/>
    <mergeCell ref="P124:V124"/>
    <mergeCell ref="D74:E74"/>
    <mergeCell ref="P151:V151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76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09 X363:X364 X366 X373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855</v>
      </c>
      <c r="H1" s="8"/>
    </row>
    <row r="3" spans="2:8" x14ac:dyDescent="0.2">
      <c r="B3" s="48" t="s">
        <v>856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857</v>
      </c>
      <c r="D6" s="48" t="s">
        <v>858</v>
      </c>
      <c r="E6" s="48"/>
    </row>
    <row r="8" spans="2:8" x14ac:dyDescent="0.2">
      <c r="B8" s="48" t="s">
        <v>19</v>
      </c>
      <c r="C8" s="48" t="s">
        <v>857</v>
      </c>
      <c r="D8" s="48"/>
      <c r="E8" s="48"/>
    </row>
    <row r="10" spans="2:8" x14ac:dyDescent="0.2">
      <c r="B10" s="48" t="s">
        <v>859</v>
      </c>
      <c r="C10" s="48"/>
      <c r="D10" s="48"/>
      <c r="E10" s="48"/>
    </row>
    <row r="11" spans="2:8" x14ac:dyDescent="0.2">
      <c r="B11" s="48" t="s">
        <v>860</v>
      </c>
      <c r="C11" s="48"/>
      <c r="D11" s="48"/>
      <c r="E11" s="48"/>
    </row>
    <row r="12" spans="2:8" x14ac:dyDescent="0.2">
      <c r="B12" s="48" t="s">
        <v>861</v>
      </c>
      <c r="C12" s="48"/>
      <c r="D12" s="48"/>
      <c r="E12" s="48"/>
    </row>
    <row r="13" spans="2:8" x14ac:dyDescent="0.2">
      <c r="B13" s="48" t="s">
        <v>862</v>
      </c>
      <c r="C13" s="48"/>
      <c r="D13" s="48"/>
      <c r="E13" s="48"/>
    </row>
    <row r="14" spans="2:8" x14ac:dyDescent="0.2">
      <c r="B14" s="48" t="s">
        <v>863</v>
      </c>
      <c r="C14" s="48"/>
      <c r="D14" s="48"/>
      <c r="E14" s="48"/>
    </row>
    <row r="15" spans="2:8" x14ac:dyDescent="0.2">
      <c r="B15" s="48" t="s">
        <v>864</v>
      </c>
      <c r="C15" s="48"/>
      <c r="D15" s="48"/>
      <c r="E15" s="48"/>
    </row>
    <row r="16" spans="2:8" x14ac:dyDescent="0.2">
      <c r="B16" s="48" t="s">
        <v>865</v>
      </c>
      <c r="C16" s="48"/>
      <c r="D16" s="48"/>
      <c r="E16" s="48"/>
    </row>
    <row r="17" spans="2:5" x14ac:dyDescent="0.2">
      <c r="B17" s="48" t="s">
        <v>866</v>
      </c>
      <c r="C17" s="48"/>
      <c r="D17" s="48"/>
      <c r="E17" s="48"/>
    </row>
    <row r="18" spans="2:5" x14ac:dyDescent="0.2">
      <c r="B18" s="48" t="s">
        <v>867</v>
      </c>
      <c r="C18" s="48"/>
      <c r="D18" s="48"/>
      <c r="E18" s="48"/>
    </row>
    <row r="19" spans="2:5" x14ac:dyDescent="0.2">
      <c r="B19" s="48" t="s">
        <v>868</v>
      </c>
      <c r="C19" s="48"/>
      <c r="D19" s="48"/>
      <c r="E19" s="48"/>
    </row>
    <row r="20" spans="2:5" x14ac:dyDescent="0.2">
      <c r="B20" s="48" t="s">
        <v>869</v>
      </c>
      <c r="C20" s="48"/>
      <c r="D20" s="48"/>
      <c r="E20" s="48"/>
    </row>
  </sheetData>
  <sheetProtection algorithmName="SHA-512" hashValue="3kocJo5rEI7w0uGjwuWkFtcR7nyualf5FeubYwVrYa0Mc+rshivZkUqFzoHy68nIiaMQOWlWsVYE6YAdoOvPCQ==" saltValue="FQ3tW7oS2+ziM1kGYstuS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1113</vt:i4>
      </vt:variant>
    </vt:vector>
  </HeadingPairs>
  <TitlesOfParts>
    <vt:vector size="11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2025-05-20T07:21:58Z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