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B63326A-E803-479B-87D8-D92D8D4F03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3" i="1" l="1"/>
  <c r="Q563" i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X556" i="1" s="1"/>
  <c r="Y22" i="1"/>
  <c r="B563" i="1" s="1"/>
  <c r="P22" i="1"/>
  <c r="H10" i="1"/>
  <c r="A9" i="1"/>
  <c r="F10" i="1" s="1"/>
  <c r="D7" i="1"/>
  <c r="Q6" i="1"/>
  <c r="P2" i="1"/>
  <c r="Y28" i="1" l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Z124" i="1" s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Z347" i="1"/>
  <c r="BP345" i="1"/>
  <c r="BN345" i="1"/>
  <c r="Z345" i="1"/>
  <c r="Y347" i="1"/>
  <c r="BP389" i="1"/>
  <c r="BN389" i="1"/>
  <c r="Z389" i="1"/>
  <c r="Z393" i="1" s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H9" i="1"/>
  <c r="A10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Z174" i="1" s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Z370" i="1" s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Z404" i="1" s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Z501" i="1" s="1"/>
  <c r="Y501" i="1"/>
  <c r="Z563" i="1"/>
  <c r="Y447" i="1"/>
  <c r="BP481" i="1"/>
  <c r="BN481" i="1"/>
  <c r="Z481" i="1"/>
  <c r="Z483" i="1" s="1"/>
  <c r="Y496" i="1"/>
  <c r="BP489" i="1"/>
  <c r="BN489" i="1"/>
  <c r="Z489" i="1"/>
  <c r="Z495" i="1" s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41" i="1" l="1"/>
  <c r="Z313" i="1"/>
  <c r="Z278" i="1"/>
  <c r="Y554" i="1"/>
  <c r="Z33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58" i="1" s="1"/>
  <c r="Z531" i="1"/>
  <c r="Y557" i="1"/>
  <c r="Y556" i="1" l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<sst xmlns="http://schemas.openxmlformats.org/spreadsheetml/2006/main" count="2482" uniqueCount="870">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</sst>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45799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0.41666666666666669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30</v>
      </c>
      <c r="Y37" s="614">
        <f>IFERROR(IF(X37="",0,CEILING((X37/$H37),1)*$H37),"")</f>
        <v>32.400000000000006</v>
      </c>
      <c r="Z37" s="37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8</v>
      </c>
      <c r="Y38" s="614">
        <f>IFERROR(IF(X38="",0,CEILING((X38/$H38),1)*$H38),"")</f>
        <v>8</v>
      </c>
      <c r="Z38" s="37">
        <f>IFERROR(IF(Y38=0,"",ROUNDUP(Y38/H38,0)*0.00902),"")</f>
        <v>1.804E-2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8.42</v>
      </c>
      <c r="BN38" s="64">
        <f>IFERROR(Y38*I38/H38,"0")</f>
        <v>8.42</v>
      </c>
      <c r="BO38" s="64">
        <f>IFERROR(1/J38*(X38/H38),"0")</f>
        <v>1.5151515151515152E-2</v>
      </c>
      <c r="BP38" s="64">
        <f>IFERROR(1/J38*(Y38/H38),"0")</f>
        <v>1.5151515151515152E-2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4.7777777777777777</v>
      </c>
      <c r="Y41" s="615">
        <f>IFERROR(Y37/H37,"0")+IFERROR(Y38/H38,"0")+IFERROR(Y39/H39,"0")+IFERROR(Y40/H40,"0")</f>
        <v>5</v>
      </c>
      <c r="Z41" s="615">
        <f>IFERROR(IF(Z37="",0,Z37),"0")+IFERROR(IF(Z38="",0,Z38),"0")+IFERROR(IF(Z39="",0,Z39),"0")+IFERROR(IF(Z40="",0,Z40),"0")</f>
        <v>7.4980000000000005E-2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38</v>
      </c>
      <c r="Y42" s="615">
        <f>IFERROR(SUM(Y37:Y40),"0")</f>
        <v>40.400000000000006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customHeight="1" x14ac:dyDescent="0.25">
      <c r="A57" s="622" t="s">
        <v>137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customHeight="1" x14ac:dyDescent="0.25">
      <c r="A64" s="622" t="s">
        <v>148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customHeight="1" x14ac:dyDescent="0.25">
      <c r="A79" s="622" t="s">
        <v>174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0</v>
      </c>
      <c r="Y89" s="615">
        <f>IFERROR(Y86/H86,"0")+IFERROR(Y87/H87,"0")+IFERROR(Y88/H88,"0")</f>
        <v>0</v>
      </c>
      <c r="Z89" s="615">
        <f>IFERROR(IF(Z86="",0,Z86),"0")+IFERROR(IF(Z87="",0,Z87),"0")+IFERROR(IF(Z88="",0,Z88),"0")</f>
        <v>0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0</v>
      </c>
      <c r="Y90" s="615">
        <f>IFERROR(SUM(Y86:Y88),"0")</f>
        <v>0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6" t="s">
        <v>194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customHeight="1" x14ac:dyDescent="0.25">
      <c r="A102" s="673" t="s">
        <v>208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customHeight="1" x14ac:dyDescent="0.25">
      <c r="A110" s="622" t="s">
        <v>137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60</v>
      </c>
      <c r="Y119" s="614">
        <f t="shared" si="21"/>
        <v>67.2</v>
      </c>
      <c r="Z119" s="37">
        <f>IFERROR(IF(Y119=0,"",ROUNDUP(Y119/H119,0)*0.01898),"")</f>
        <v>0.15184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63.664285714285711</v>
      </c>
      <c r="BN119" s="64">
        <f t="shared" si="23"/>
        <v>71.304000000000002</v>
      </c>
      <c r="BO119" s="64">
        <f t="shared" si="24"/>
        <v>0.11160714285714285</v>
      </c>
      <c r="BP119" s="64">
        <f t="shared" si="25"/>
        <v>0.125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7.1428571428571423</v>
      </c>
      <c r="Y124" s="615">
        <f>IFERROR(Y117/H117,"0")+IFERROR(Y118/H118,"0")+IFERROR(Y119/H119,"0")+IFERROR(Y120/H120,"0")+IFERROR(Y121/H121,"0")+IFERROR(Y122/H122,"0")+IFERROR(Y123/H123,"0")</f>
        <v>8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0.15184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60</v>
      </c>
      <c r="Y125" s="615">
        <f>IFERROR(SUM(Y117:Y123),"0")</f>
        <v>67.2</v>
      </c>
      <c r="Z125" s="38"/>
      <c r="AA125" s="616"/>
      <c r="AB125" s="616"/>
      <c r="AC125" s="616"/>
    </row>
    <row r="126" spans="1:68" ht="14.25" customHeight="1" x14ac:dyDescent="0.25">
      <c r="A126" s="622" t="s">
        <v>174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247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148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148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271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272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137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148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3" t="s">
        <v>306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5" t="s">
        <v>310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311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3" t="s">
        <v>314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315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137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148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customHeight="1" x14ac:dyDescent="0.25">
      <c r="A220" s="622" t="s">
        <v>174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73" t="s">
        <v>376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137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400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2" t="s">
        <v>404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1" t="s">
        <v>407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0" t="s">
        <v>416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1" t="s">
        <v>419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420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438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449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451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73" t="s">
        <v>463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148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470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474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148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480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485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148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30</v>
      </c>
      <c r="Y316" s="614">
        <f>IFERROR(IF(X316="",0,CEILING((X316/$H316),1)*$H316),"")</f>
        <v>33.6</v>
      </c>
      <c r="Z316" s="37">
        <f>IFERROR(IF(Y316=0,"",ROUNDUP(Y316/H316,0)*0.00902),"")</f>
        <v>7.2160000000000002E-2</v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31.928571428571427</v>
      </c>
      <c r="BN316" s="64">
        <f>IFERROR(Y316*I316/H316,"0")</f>
        <v>35.76</v>
      </c>
      <c r="BO316" s="64">
        <f>IFERROR(1/J316*(X316/H316),"0")</f>
        <v>5.4112554112554112E-2</v>
      </c>
      <c r="BP316" s="64">
        <f>IFERROR(1/J316*(Y316/H316),"0")</f>
        <v>6.0606060606060608E-2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120</v>
      </c>
      <c r="Y317" s="614">
        <f>IFERROR(IF(X317="",0,CEILING((X317/$H317),1)*$H317),"")</f>
        <v>121.80000000000001</v>
      </c>
      <c r="Z317" s="37">
        <f>IFERROR(IF(Y317=0,"",ROUNDUP(Y317/H317,0)*0.00902),"")</f>
        <v>0.26158000000000003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127.71428571428571</v>
      </c>
      <c r="BN317" s="64">
        <f>IFERROR(Y317*I317/H317,"0")</f>
        <v>129.63</v>
      </c>
      <c r="BO317" s="64">
        <f>IFERROR(1/J317*(X317/H317),"0")</f>
        <v>0.21645021645021645</v>
      </c>
      <c r="BP317" s="64">
        <f>IFERROR(1/J317*(Y317/H317),"0")</f>
        <v>0.2196969696969697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35.714285714285708</v>
      </c>
      <c r="Y320" s="615">
        <f>IFERROR(Y316/H316,"0")+IFERROR(Y317/H317,"0")+IFERROR(Y318/H318,"0")+IFERROR(Y319/H319,"0")</f>
        <v>37</v>
      </c>
      <c r="Z320" s="615">
        <f>IFERROR(IF(Z316="",0,Z316),"0")+IFERROR(IF(Z317="",0,Z317),"0")+IFERROR(IF(Z318="",0,Z318),"0")+IFERROR(IF(Z319="",0,Z319),"0")</f>
        <v>0.33374000000000004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150</v>
      </c>
      <c r="Y321" s="615">
        <f>IFERROR(SUM(Y316:Y319),"0")</f>
        <v>155.4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1200</v>
      </c>
      <c r="Y323" s="614">
        <f>IFERROR(IF(X323="",0,CEILING((X323/$H323),1)*$H323),"")</f>
        <v>1201.2</v>
      </c>
      <c r="Z323" s="37">
        <f>IFERROR(IF(Y323=0,"",ROUNDUP(Y323/H323,0)*0.01898),"")</f>
        <v>2.92292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1278.9230769230769</v>
      </c>
      <c r="BN323" s="64">
        <f>IFERROR(Y323*I323/H323,"0")</f>
        <v>1280.2020000000002</v>
      </c>
      <c r="BO323" s="64">
        <f>IFERROR(1/J323*(X323/H323),"0")</f>
        <v>2.4038461538461537</v>
      </c>
      <c r="BP323" s="64">
        <f>IFERROR(1/J323*(Y323/H323),"0")</f>
        <v>2.40625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153.84615384615384</v>
      </c>
      <c r="Y328" s="615">
        <f>IFERROR(Y323/H323,"0")+IFERROR(Y324/H324,"0")+IFERROR(Y325/H325,"0")+IFERROR(Y326/H326,"0")+IFERROR(Y327/H327,"0")</f>
        <v>154</v>
      </c>
      <c r="Z328" s="615">
        <f>IFERROR(IF(Z323="",0,Z323),"0")+IFERROR(IF(Z324="",0,Z324),"0")+IFERROR(IF(Z325="",0,Z325),"0")+IFERROR(IF(Z326="",0,Z326),"0")+IFERROR(IF(Z327="",0,Z327),"0")</f>
        <v>2.92292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1200</v>
      </c>
      <c r="Y329" s="615">
        <f>IFERROR(SUM(Y323:Y327),"0")</f>
        <v>1201.2</v>
      </c>
      <c r="Z329" s="38"/>
      <c r="AA329" s="616"/>
      <c r="AB329" s="616"/>
      <c r="AC329" s="616"/>
    </row>
    <row r="330" spans="1:68" ht="14.25" customHeight="1" x14ac:dyDescent="0.25">
      <c r="A330" s="622" t="s">
        <v>174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148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90</v>
      </c>
      <c r="Y363" s="614">
        <f t="shared" ref="Y363:Y369" si="57">IFERROR(IF(X363="",0,CEILING((X363/$H363),1)*$H363),"")</f>
        <v>90</v>
      </c>
      <c r="Z363" s="37">
        <f>IFERROR(IF(Y363=0,"",ROUNDUP(Y363/H363,0)*0.02175),"")</f>
        <v>0.1305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92.88000000000001</v>
      </c>
      <c r="BN363" s="64">
        <f t="shared" ref="BN363:BN369" si="59">IFERROR(Y363*I363/H363,"0")</f>
        <v>92.88000000000001</v>
      </c>
      <c r="BO363" s="64">
        <f t="shared" ref="BO363:BO369" si="60">IFERROR(1/J363*(X363/H363),"0")</f>
        <v>0.125</v>
      </c>
      <c r="BP363" s="64">
        <f t="shared" ref="BP363:BP369" si="61">IFERROR(1/J363*(Y363/H363),"0")</f>
        <v>0.125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120</v>
      </c>
      <c r="Y364" s="614">
        <f t="shared" si="57"/>
        <v>120</v>
      </c>
      <c r="Z364" s="37">
        <f>IFERROR(IF(Y364=0,"",ROUNDUP(Y364/H364,0)*0.02175),"")</f>
        <v>0.17399999999999999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123.84</v>
      </c>
      <c r="BN364" s="64">
        <f t="shared" si="59"/>
        <v>123.84</v>
      </c>
      <c r="BO364" s="64">
        <f t="shared" si="60"/>
        <v>0.16666666666666666</v>
      </c>
      <c r="BP364" s="64">
        <f t="shared" si="61"/>
        <v>0.16666666666666666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500</v>
      </c>
      <c r="Y365" s="614">
        <f t="shared" si="57"/>
        <v>510</v>
      </c>
      <c r="Z365" s="37">
        <f>IFERROR(IF(Y365=0,"",ROUNDUP(Y365/H365,0)*0.02175),"")</f>
        <v>0.73949999999999994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516</v>
      </c>
      <c r="BN365" s="64">
        <f t="shared" si="59"/>
        <v>526.32000000000005</v>
      </c>
      <c r="BO365" s="64">
        <f t="shared" si="60"/>
        <v>0.69444444444444442</v>
      </c>
      <c r="BP365" s="64">
        <f t="shared" si="61"/>
        <v>0.70833333333333326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47.333333333333336</v>
      </c>
      <c r="Y370" s="615">
        <f>IFERROR(Y363/H363,"0")+IFERROR(Y364/H364,"0")+IFERROR(Y365/H365,"0")+IFERROR(Y366/H366,"0")+IFERROR(Y367/H367,"0")+IFERROR(Y368/H368,"0")+IFERROR(Y369/H369,"0")</f>
        <v>48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1.044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710</v>
      </c>
      <c r="Y371" s="615">
        <f>IFERROR(SUM(Y363:Y369),"0")</f>
        <v>720</v>
      </c>
      <c r="Z371" s="38"/>
      <c r="AA371" s="616"/>
      <c r="AB371" s="616"/>
      <c r="AC371" s="616"/>
    </row>
    <row r="372" spans="1:68" ht="14.25" customHeight="1" x14ac:dyDescent="0.25">
      <c r="A372" s="622" t="s">
        <v>137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800</v>
      </c>
      <c r="Y373" s="614">
        <f>IFERROR(IF(X373="",0,CEILING((X373/$H373),1)*$H373),"")</f>
        <v>810</v>
      </c>
      <c r="Z373" s="37">
        <f>IFERROR(IF(Y373=0,"",ROUNDUP(Y373/H373,0)*0.02175),"")</f>
        <v>1.1744999999999999</v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825.6</v>
      </c>
      <c r="BN373" s="64">
        <f>IFERROR(Y373*I373/H373,"0")</f>
        <v>835.92000000000007</v>
      </c>
      <c r="BO373" s="64">
        <f>IFERROR(1/J373*(X373/H373),"0")</f>
        <v>1.1111111111111112</v>
      </c>
      <c r="BP373" s="64">
        <f>IFERROR(1/J373*(Y373/H373),"0")</f>
        <v>1.125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53.333333333333336</v>
      </c>
      <c r="Y375" s="615">
        <f>IFERROR(Y373/H373,"0")+IFERROR(Y374/H374,"0")</f>
        <v>54</v>
      </c>
      <c r="Z375" s="615">
        <f>IFERROR(IF(Z373="",0,Z373),"0")+IFERROR(IF(Z374="",0,Z374),"0")</f>
        <v>1.1744999999999999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800</v>
      </c>
      <c r="Y376" s="615">
        <f>IFERROR(SUM(Y373:Y374),"0")</f>
        <v>810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174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148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120</v>
      </c>
      <c r="Y400" s="614">
        <f>IFERROR(IF(X400="",0,CEILING((X400/$H400),1)*$H400),"")</f>
        <v>126</v>
      </c>
      <c r="Z400" s="37">
        <f>IFERROR(IF(Y400=0,"",ROUNDUP(Y400/H400,0)*0.01898),"")</f>
        <v>0.26572000000000001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126.92</v>
      </c>
      <c r="BN400" s="64">
        <f>IFERROR(Y400*I400/H400,"0")</f>
        <v>133.26599999999999</v>
      </c>
      <c r="BO400" s="64">
        <f>IFERROR(1/J400*(X400/H400),"0")</f>
        <v>0.20833333333333334</v>
      </c>
      <c r="BP400" s="64">
        <f>IFERROR(1/J400*(Y400/H400),"0")</f>
        <v>0.21875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13.333333333333334</v>
      </c>
      <c r="Y404" s="615">
        <f>IFERROR(Y400/H400,"0")+IFERROR(Y401/H401,"0")+IFERROR(Y402/H402,"0")+IFERROR(Y403/H403,"0")</f>
        <v>14</v>
      </c>
      <c r="Z404" s="615">
        <f>IFERROR(IF(Z400="",0,Z400),"0")+IFERROR(IF(Z401="",0,Z401),"0")+IFERROR(IF(Z402="",0,Z402),"0")+IFERROR(IF(Z403="",0,Z403),"0")</f>
        <v>0.26572000000000001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120</v>
      </c>
      <c r="Y405" s="615">
        <f>IFERROR(SUM(Y400:Y403),"0")</f>
        <v>126</v>
      </c>
      <c r="Z405" s="38"/>
      <c r="AA405" s="616"/>
      <c r="AB405" s="616"/>
      <c r="AC405" s="616"/>
    </row>
    <row r="406" spans="1:68" ht="14.25" customHeight="1" x14ac:dyDescent="0.25">
      <c r="A406" s="622" t="s">
        <v>174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148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20</v>
      </c>
      <c r="Y414" s="614">
        <f t="shared" si="62"/>
        <v>21.6</v>
      </c>
      <c r="Z414" s="37">
        <f>IFERROR(IF(Y414=0,"",ROUNDUP(Y414/H414,0)*0.00902),"")</f>
        <v>3.6080000000000001E-2</v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20.777777777777779</v>
      </c>
      <c r="BN414" s="64">
        <f t="shared" si="64"/>
        <v>22.44</v>
      </c>
      <c r="BO414" s="64">
        <f t="shared" si="65"/>
        <v>2.8058361391694722E-2</v>
      </c>
      <c r="BP414" s="64">
        <f t="shared" si="66"/>
        <v>3.0303030303030304E-2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20</v>
      </c>
      <c r="Y416" s="614">
        <f t="shared" si="62"/>
        <v>21.6</v>
      </c>
      <c r="Z416" s="37">
        <f>IFERROR(IF(Y416=0,"",ROUNDUP(Y416/H416,0)*0.00902),"")</f>
        <v>3.6080000000000001E-2</v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20.777777777777779</v>
      </c>
      <c r="BN416" s="64">
        <f t="shared" si="64"/>
        <v>22.44</v>
      </c>
      <c r="BO416" s="64">
        <f t="shared" si="65"/>
        <v>2.8058361391694722E-2</v>
      </c>
      <c r="BP416" s="64">
        <f t="shared" si="66"/>
        <v>3.0303030303030304E-2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7.4074074074074066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8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7.2160000000000002E-2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40</v>
      </c>
      <c r="Y424" s="615">
        <f>IFERROR(SUM(Y413:Y422),"0")</f>
        <v>43.2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137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148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20</v>
      </c>
      <c r="Y437" s="614">
        <f>IFERROR(IF(X437="",0,CEILING((X437/$H437),1)*$H437),"")</f>
        <v>21.6</v>
      </c>
      <c r="Z437" s="37">
        <f>IFERROR(IF(Y437=0,"",ROUNDUP(Y437/H437,0)*0.00902),"")</f>
        <v>3.6080000000000001E-2</v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20.777777777777779</v>
      </c>
      <c r="BN437" s="64">
        <f>IFERROR(Y437*I437/H437,"0")</f>
        <v>22.44</v>
      </c>
      <c r="BO437" s="64">
        <f>IFERROR(1/J437*(X437/H437),"0")</f>
        <v>2.8058361391694722E-2</v>
      </c>
      <c r="BP437" s="64">
        <f>IFERROR(1/J437*(Y437/H437),"0")</f>
        <v>3.0303030303030304E-2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3.7037037037037033</v>
      </c>
      <c r="Y441" s="615">
        <f>IFERROR(Y437/H437,"0")+IFERROR(Y438/H438,"0")+IFERROR(Y439/H439,"0")+IFERROR(Y440/H440,"0")</f>
        <v>4</v>
      </c>
      <c r="Z441" s="615">
        <f>IFERROR(IF(Z437="",0,Z437),"0")+IFERROR(IF(Z438="",0,Z438),"0")+IFERROR(IF(Z439="",0,Z439),"0")+IFERROR(IF(Z440="",0,Z440),"0")</f>
        <v>3.6080000000000001E-2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20</v>
      </c>
      <c r="Y442" s="615">
        <f>IFERROR(SUM(Y437:Y440),"0")</f>
        <v>21.6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148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148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174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150</v>
      </c>
      <c r="Y463" s="614">
        <f t="shared" si="68"/>
        <v>153.12</v>
      </c>
      <c r="Z463" s="37">
        <f t="shared" si="69"/>
        <v>0.34683999999999998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160.22727272727272</v>
      </c>
      <c r="BN463" s="64">
        <f t="shared" si="71"/>
        <v>163.56</v>
      </c>
      <c r="BO463" s="64">
        <f t="shared" si="72"/>
        <v>0.27316433566433568</v>
      </c>
      <c r="BP463" s="64">
        <f t="shared" si="73"/>
        <v>0.27884615384615385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60</v>
      </c>
      <c r="Y465" s="614">
        <f t="shared" si="68"/>
        <v>63.36</v>
      </c>
      <c r="Z465" s="37">
        <f t="shared" si="69"/>
        <v>0.14352000000000001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64.090909090909079</v>
      </c>
      <c r="BN465" s="64">
        <f t="shared" si="71"/>
        <v>67.679999999999993</v>
      </c>
      <c r="BO465" s="64">
        <f t="shared" si="72"/>
        <v>0.10926573426573427</v>
      </c>
      <c r="BP465" s="64">
        <f t="shared" si="73"/>
        <v>0.11538461538461539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39.772727272727266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41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0.49036000000000002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210</v>
      </c>
      <c r="Y478" s="615">
        <f>IFERROR(SUM(Y461:Y476),"0")</f>
        <v>216.48000000000002</v>
      </c>
      <c r="Z478" s="38"/>
      <c r="AA478" s="616"/>
      <c r="AB478" s="616"/>
      <c r="AC478" s="616"/>
    </row>
    <row r="479" spans="1:68" ht="14.25" customHeight="1" x14ac:dyDescent="0.25">
      <c r="A479" s="622" t="s">
        <v>137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180</v>
      </c>
      <c r="Y480" s="614">
        <f>IFERROR(IF(X480="",0,CEILING((X480/$H480),1)*$H480),"")</f>
        <v>184.8</v>
      </c>
      <c r="Z480" s="37">
        <f>IFERROR(IF(Y480=0,"",ROUNDUP(Y480/H480,0)*0.01196),"")</f>
        <v>0.41860000000000003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192.27272727272725</v>
      </c>
      <c r="BN480" s="64">
        <f>IFERROR(Y480*I480/H480,"0")</f>
        <v>197.39999999999998</v>
      </c>
      <c r="BO480" s="64">
        <f>IFERROR(1/J480*(X480/H480),"0")</f>
        <v>0.32779720279720276</v>
      </c>
      <c r="BP480" s="64">
        <f>IFERROR(1/J480*(Y480/H480),"0")</f>
        <v>0.33653846153846156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34.090909090909086</v>
      </c>
      <c r="Y483" s="615">
        <f>IFERROR(Y480/H480,"0")+IFERROR(Y481/H481,"0")+IFERROR(Y482/H482,"0")</f>
        <v>35</v>
      </c>
      <c r="Z483" s="615">
        <f>IFERROR(IF(Z480="",0,Z480),"0")+IFERROR(IF(Z481="",0,Z481),"0")+IFERROR(IF(Z482="",0,Z482),"0")</f>
        <v>0.41860000000000003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180</v>
      </c>
      <c r="Y484" s="615">
        <f>IFERROR(SUM(Y480:Y482),"0")</f>
        <v>184.8</v>
      </c>
      <c r="Z484" s="38"/>
      <c r="AA484" s="616"/>
      <c r="AB484" s="616"/>
      <c r="AC484" s="616"/>
    </row>
    <row r="485" spans="1:68" ht="14.25" customHeight="1" x14ac:dyDescent="0.25">
      <c r="A485" s="622" t="s">
        <v>148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30</v>
      </c>
      <c r="Y488" s="614">
        <f t="shared" si="74"/>
        <v>31.68</v>
      </c>
      <c r="Z488" s="37">
        <f>IFERROR(IF(Y488=0,"",ROUNDUP(Y488/H488,0)*0.01196),"")</f>
        <v>7.1760000000000004E-2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32.04545454545454</v>
      </c>
      <c r="BN488" s="64">
        <f t="shared" si="76"/>
        <v>33.839999999999996</v>
      </c>
      <c r="BO488" s="64">
        <f t="shared" si="77"/>
        <v>5.4632867132867136E-2</v>
      </c>
      <c r="BP488" s="64">
        <f t="shared" si="78"/>
        <v>5.7692307692307696E-2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5.6818181818181817</v>
      </c>
      <c r="Y495" s="615">
        <f>IFERROR(Y486/H486,"0")+IFERROR(Y487/H487,"0")+IFERROR(Y488/H488,"0")+IFERROR(Y489/H489,"0")+IFERROR(Y490/H490,"0")+IFERROR(Y491/H491,"0")+IFERROR(Y492/H492,"0")+IFERROR(Y493/H493,"0")+IFERROR(Y494/H494,"0")</f>
        <v>6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7.1760000000000004E-2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30</v>
      </c>
      <c r="Y496" s="615">
        <f>IFERROR(SUM(Y486:Y494),"0")</f>
        <v>31.68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174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70</v>
      </c>
      <c r="Y513" s="614">
        <f>IFERROR(IF(X513="",0,CEILING((X513/$H513),1)*$H513),"")</f>
        <v>72</v>
      </c>
      <c r="Z513" s="37">
        <f>IFERROR(IF(Y513=0,"",ROUNDUP(Y513/H513,0)*0.01898),"")</f>
        <v>0.11388000000000001</v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72.537500000000009</v>
      </c>
      <c r="BN513" s="64">
        <f>IFERROR(Y513*I513/H513,"0")</f>
        <v>74.61</v>
      </c>
      <c r="BO513" s="64">
        <f>IFERROR(1/J513*(X513/H513),"0")</f>
        <v>9.1145833333333329E-2</v>
      </c>
      <c r="BP513" s="64">
        <f>IFERROR(1/J513*(Y513/H513),"0")</f>
        <v>9.375E-2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5.833333333333333</v>
      </c>
      <c r="Y514" s="615">
        <f>IFERROR(Y511/H511,"0")+IFERROR(Y512/H512,"0")+IFERROR(Y513/H513,"0")</f>
        <v>6</v>
      </c>
      <c r="Z514" s="615">
        <f>IFERROR(IF(Z511="",0,Z511),"0")+IFERROR(IF(Z512="",0,Z512),"0")+IFERROR(IF(Z513="",0,Z513),"0")</f>
        <v>0.11388000000000001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70</v>
      </c>
      <c r="Y515" s="615">
        <f>IFERROR(SUM(Y511:Y513),"0")</f>
        <v>72</v>
      </c>
      <c r="Z515" s="38"/>
      <c r="AA515" s="616"/>
      <c r="AB515" s="616"/>
      <c r="AC515" s="616"/>
    </row>
    <row r="516" spans="1:68" ht="14.25" customHeight="1" x14ac:dyDescent="0.25">
      <c r="A516" s="622" t="s">
        <v>137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8</v>
      </c>
      <c r="Y530" s="614">
        <f>IFERROR(IF(X530="",0,CEILING((X530/$H530),1)*$H530),"")</f>
        <v>9</v>
      </c>
      <c r="Z530" s="37">
        <f>IFERROR(IF(Y530=0,"",ROUNDUP(Y530/H530,0)*0.01898),"")</f>
        <v>1.898E-2</v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8.461333333333334</v>
      </c>
      <c r="BN530" s="64">
        <f>IFERROR(Y530*I530/H530,"0")</f>
        <v>9.5190000000000001</v>
      </c>
      <c r="BO530" s="64">
        <f>IFERROR(1/J530*(X530/H530),"0")</f>
        <v>1.3888888888888888E-2</v>
      </c>
      <c r="BP530" s="64">
        <f>IFERROR(1/J530*(Y530/H530),"0")</f>
        <v>1.5625E-2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0.88888888888888884</v>
      </c>
      <c r="Y531" s="615">
        <f>IFERROR(Y529/H529,"0")+IFERROR(Y530/H530,"0")</f>
        <v>1</v>
      </c>
      <c r="Z531" s="615">
        <f>IFERROR(IF(Z529="",0,Z529),"0")+IFERROR(IF(Z530="",0,Z530),"0")</f>
        <v>1.898E-2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8</v>
      </c>
      <c r="Y532" s="615">
        <f>IFERROR(SUM(Y529:Y530),"0")</f>
        <v>9</v>
      </c>
      <c r="Z532" s="38"/>
      <c r="AA532" s="616"/>
      <c r="AB532" s="616"/>
      <c r="AC532" s="616"/>
    </row>
    <row r="533" spans="1:68" ht="14.25" customHeight="1" x14ac:dyDescent="0.25">
      <c r="A533" s="622" t="s">
        <v>174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137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148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3636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3698.9599999999996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3819.0670834165835</v>
      </c>
      <c r="Y554" s="615">
        <f>IFERROR(SUM(BN22:BN550),"0")</f>
        <v>3885.1760000000004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7</v>
      </c>
      <c r="Y555" s="39">
        <f>ROUNDUP(SUM(BP22:BP550),0)</f>
        <v>7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3994.0670834165835</v>
      </c>
      <c r="Y556" s="615">
        <f>GrossWeightTotalR+PalletQtyTotalR*25</f>
        <v>4060.1760000000004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412.85986235986229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421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7.1895200000000008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271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181</v>
      </c>
      <c r="F561" s="641" t="s">
        <v>208</v>
      </c>
      <c r="G561" s="641" t="s">
        <v>247</v>
      </c>
      <c r="H561" s="641" t="s">
        <v>94</v>
      </c>
      <c r="I561" s="641" t="s">
        <v>272</v>
      </c>
      <c r="J561" s="641" t="s">
        <v>315</v>
      </c>
      <c r="K561" s="641" t="s">
        <v>376</v>
      </c>
      <c r="L561" s="641" t="s">
        <v>420</v>
      </c>
      <c r="M561" s="641" t="s">
        <v>438</v>
      </c>
      <c r="N561" s="611"/>
      <c r="O561" s="641" t="s">
        <v>451</v>
      </c>
      <c r="P561" s="641" t="s">
        <v>463</v>
      </c>
      <c r="Q561" s="641" t="s">
        <v>470</v>
      </c>
      <c r="R561" s="641" t="s">
        <v>474</v>
      </c>
      <c r="S561" s="641" t="s">
        <v>480</v>
      </c>
      <c r="T561" s="641" t="s">
        <v>485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40.400000000000006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47">
        <f>IFERROR(Y86*1,"0")+IFERROR(Y87*1,"0")+IFERROR(Y88*1,"0")+IFERROR(Y92*1,"0")+IFERROR(Y93*1,"0")+IFERROR(Y94*1,"0")+IFERROR(Y95*1,"0")+IFERROR(Y96*1,"0")+IFERROR(Y97*1,"0")+IFERROR(Y98*1,"0")+IFERROR(Y99*1,"0")</f>
        <v>0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67.2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1356.6000000000001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1530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126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43.2</v>
      </c>
      <c r="Y563" s="47">
        <f>IFERROR(Y432*1,"0")+IFERROR(Y433*1,"0")+IFERROR(Y437*1,"0")+IFERROR(Y438*1,"0")+IFERROR(Y439*1,"0")+IFERROR(Y440*1,"0")</f>
        <v>21.6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432.96000000000004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81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2025-05-20T08:22:31Z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