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на Краснодар\20,05,25 Пушкарный\"/>
    </mc:Choice>
  </mc:AlternateContent>
  <xr:revisionPtr revIDLastSave="0" documentId="13_ncr:1_{8EC7C541-BDEB-41AA-9F92-8C087275054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X532" i="2"/>
  <c r="X531" i="2"/>
  <c r="BO530" i="2"/>
  <c r="BM530" i="2"/>
  <c r="Y530" i="2"/>
  <c r="BN530" i="2" s="1"/>
  <c r="BP529" i="2"/>
  <c r="BO529" i="2"/>
  <c r="BN529" i="2"/>
  <c r="BM529" i="2"/>
  <c r="Z529" i="2"/>
  <c r="Y529" i="2"/>
  <c r="Y532" i="2" s="1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M519" i="2"/>
  <c r="Y519" i="2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Z486" i="2" s="1"/>
  <c r="P486" i="2"/>
  <c r="X484" i="2"/>
  <c r="X483" i="2"/>
  <c r="BO482" i="2"/>
  <c r="BM482" i="2"/>
  <c r="Y482" i="2"/>
  <c r="P482" i="2"/>
  <c r="BO481" i="2"/>
  <c r="BM481" i="2"/>
  <c r="Y481" i="2"/>
  <c r="BN481" i="2" s="1"/>
  <c r="P481" i="2"/>
  <c r="BO480" i="2"/>
  <c r="BM480" i="2"/>
  <c r="Y480" i="2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O446" i="2"/>
  <c r="BM446" i="2"/>
  <c r="Y446" i="2"/>
  <c r="BP446" i="2" s="1"/>
  <c r="P446" i="2"/>
  <c r="BO445" i="2"/>
  <c r="BM445" i="2"/>
  <c r="Y445" i="2"/>
  <c r="P445" i="2"/>
  <c r="X442" i="2"/>
  <c r="X441" i="2"/>
  <c r="BO440" i="2"/>
  <c r="BM440" i="2"/>
  <c r="Y440" i="2"/>
  <c r="BP440" i="2" s="1"/>
  <c r="P440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BN414" i="2" s="1"/>
  <c r="P414" i="2"/>
  <c r="BO413" i="2"/>
  <c r="BM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O401" i="2"/>
  <c r="BM401" i="2"/>
  <c r="Y401" i="2"/>
  <c r="BN401" i="2" s="1"/>
  <c r="P401" i="2"/>
  <c r="BO400" i="2"/>
  <c r="BM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5" i="2"/>
  <c r="X384" i="2"/>
  <c r="BO383" i="2"/>
  <c r="BM383" i="2"/>
  <c r="Y383" i="2"/>
  <c r="P383" i="2"/>
  <c r="X381" i="2"/>
  <c r="X380" i="2"/>
  <c r="BO379" i="2"/>
  <c r="BM379" i="2"/>
  <c r="Y379" i="2"/>
  <c r="Y380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Y374" i="2"/>
  <c r="Z374" i="2" s="1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BN365" i="2" s="1"/>
  <c r="P365" i="2"/>
  <c r="BO364" i="2"/>
  <c r="BM364" i="2"/>
  <c r="Y364" i="2"/>
  <c r="BP364" i="2" s="1"/>
  <c r="P364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X353" i="2"/>
  <c r="X352" i="2"/>
  <c r="BO351" i="2"/>
  <c r="BM351" i="2"/>
  <c r="Y351" i="2"/>
  <c r="Y352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Z340" i="2" s="1"/>
  <c r="P340" i="2"/>
  <c r="BO339" i="2"/>
  <c r="BM339" i="2"/>
  <c r="Y339" i="2"/>
  <c r="P339" i="2"/>
  <c r="BO338" i="2"/>
  <c r="BM338" i="2"/>
  <c r="Y338" i="2"/>
  <c r="Z338" i="2" s="1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P331" i="2"/>
  <c r="X329" i="2"/>
  <c r="X328" i="2"/>
  <c r="BO327" i="2"/>
  <c r="BM327" i="2"/>
  <c r="Y327" i="2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BN307" i="2" s="1"/>
  <c r="P307" i="2"/>
  <c r="X304" i="2"/>
  <c r="X303" i="2"/>
  <c r="BO302" i="2"/>
  <c r="BM302" i="2"/>
  <c r="Y302" i="2"/>
  <c r="S563" i="2" s="1"/>
  <c r="P302" i="2"/>
  <c r="X299" i="2"/>
  <c r="X298" i="2"/>
  <c r="BO297" i="2"/>
  <c r="BM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X283" i="2"/>
  <c r="BO282" i="2"/>
  <c r="BM282" i="2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O248" i="2"/>
  <c r="BM248" i="2"/>
  <c r="Y248" i="2"/>
  <c r="Z248" i="2" s="1"/>
  <c r="P248" i="2"/>
  <c r="BO247" i="2"/>
  <c r="BM247" i="2"/>
  <c r="Y247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BO199" i="2"/>
  <c r="BM199" i="2"/>
  <c r="Y199" i="2"/>
  <c r="Z199" i="2" s="1"/>
  <c r="P199" i="2"/>
  <c r="BO198" i="2"/>
  <c r="BM198" i="2"/>
  <c r="Y198" i="2"/>
  <c r="P198" i="2"/>
  <c r="X196" i="2"/>
  <c r="X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O183" i="2"/>
  <c r="BM183" i="2"/>
  <c r="Y183" i="2"/>
  <c r="X181" i="2"/>
  <c r="X180" i="2"/>
  <c r="BO179" i="2"/>
  <c r="BM179" i="2"/>
  <c r="Y179" i="2"/>
  <c r="BN179" i="2" s="1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O154" i="2"/>
  <c r="BM154" i="2"/>
  <c r="Y154" i="2"/>
  <c r="BN154" i="2" s="1"/>
  <c r="P154" i="2"/>
  <c r="BO153" i="2"/>
  <c r="BM153" i="2"/>
  <c r="Y153" i="2"/>
  <c r="P153" i="2"/>
  <c r="X151" i="2"/>
  <c r="X150" i="2"/>
  <c r="BO149" i="2"/>
  <c r="BM149" i="2"/>
  <c r="Y149" i="2"/>
  <c r="Y150" i="2" s="1"/>
  <c r="P149" i="2"/>
  <c r="X146" i="2"/>
  <c r="X145" i="2"/>
  <c r="BO144" i="2"/>
  <c r="BM144" i="2"/>
  <c r="Y144" i="2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O138" i="2"/>
  <c r="BM138" i="2"/>
  <c r="Y138" i="2"/>
  <c r="P138" i="2"/>
  <c r="X136" i="2"/>
  <c r="X135" i="2"/>
  <c r="BO134" i="2"/>
  <c r="BM134" i="2"/>
  <c r="Y134" i="2"/>
  <c r="P134" i="2"/>
  <c r="BO133" i="2"/>
  <c r="BM133" i="2"/>
  <c r="Y133" i="2"/>
  <c r="BP133" i="2" s="1"/>
  <c r="P133" i="2"/>
  <c r="X130" i="2"/>
  <c r="X129" i="2"/>
  <c r="BO128" i="2"/>
  <c r="BM128" i="2"/>
  <c r="Y128" i="2"/>
  <c r="BN128" i="2" s="1"/>
  <c r="P128" i="2"/>
  <c r="BO127" i="2"/>
  <c r="BM127" i="2"/>
  <c r="Y127" i="2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Z106" i="2" s="1"/>
  <c r="P106" i="2"/>
  <c r="BO105" i="2"/>
  <c r="BM105" i="2"/>
  <c r="Y105" i="2"/>
  <c r="P105" i="2"/>
  <c r="BO104" i="2"/>
  <c r="BM104" i="2"/>
  <c r="Y104" i="2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O92" i="2"/>
  <c r="BM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X63" i="2"/>
  <c r="X62" i="2"/>
  <c r="BO61" i="2"/>
  <c r="BM61" i="2"/>
  <c r="Y61" i="2"/>
  <c r="BN61" i="2" s="1"/>
  <c r="P61" i="2"/>
  <c r="BO60" i="2"/>
  <c r="BM60" i="2"/>
  <c r="Y60" i="2"/>
  <c r="BN60" i="2" s="1"/>
  <c r="P60" i="2"/>
  <c r="BP59" i="2"/>
  <c r="BO59" i="2"/>
  <c r="BM59" i="2"/>
  <c r="Y59" i="2"/>
  <c r="BN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N22" i="2" s="1"/>
  <c r="P22" i="2"/>
  <c r="H10" i="2"/>
  <c r="A9" i="2"/>
  <c r="J9" i="2" s="1"/>
  <c r="D7" i="2"/>
  <c r="Q6" i="2"/>
  <c r="P2" i="2"/>
  <c r="BP40" i="2" l="1"/>
  <c r="Z166" i="2"/>
  <c r="BP194" i="2"/>
  <c r="Y342" i="2"/>
  <c r="BP338" i="2"/>
  <c r="Z400" i="2"/>
  <c r="BN400" i="2"/>
  <c r="BP401" i="2"/>
  <c r="Z446" i="2"/>
  <c r="BN446" i="2"/>
  <c r="BP51" i="2"/>
  <c r="BP76" i="2"/>
  <c r="Z97" i="2"/>
  <c r="BN97" i="2"/>
  <c r="BP99" i="2"/>
  <c r="Y109" i="2"/>
  <c r="Z168" i="2"/>
  <c r="BN168" i="2"/>
  <c r="BP178" i="2"/>
  <c r="BP233" i="2"/>
  <c r="BP248" i="2"/>
  <c r="BP251" i="2"/>
  <c r="Z282" i="2"/>
  <c r="Z283" i="2" s="1"/>
  <c r="Z326" i="2"/>
  <c r="BP351" i="2"/>
  <c r="BP363" i="2"/>
  <c r="BP390" i="2"/>
  <c r="BP414" i="2"/>
  <c r="Y442" i="2"/>
  <c r="Z440" i="2"/>
  <c r="BN440" i="2"/>
  <c r="Z468" i="2"/>
  <c r="BP481" i="2"/>
  <c r="Z500" i="2"/>
  <c r="F10" i="2"/>
  <c r="Y63" i="2"/>
  <c r="BP105" i="2"/>
  <c r="BN105" i="2"/>
  <c r="Z105" i="2"/>
  <c r="BN134" i="2"/>
  <c r="BP134" i="2"/>
  <c r="Y140" i="2"/>
  <c r="BP138" i="2"/>
  <c r="BN138" i="2"/>
  <c r="Z138" i="2"/>
  <c r="Z140" i="2" s="1"/>
  <c r="BN144" i="2"/>
  <c r="BP144" i="2"/>
  <c r="Y185" i="2"/>
  <c r="BP183" i="2"/>
  <c r="BN204" i="2"/>
  <c r="BP204" i="2"/>
  <c r="BN209" i="2"/>
  <c r="BP209" i="2"/>
  <c r="BP210" i="2"/>
  <c r="BN210" i="2"/>
  <c r="Z210" i="2"/>
  <c r="BN247" i="2"/>
  <c r="BP247" i="2"/>
  <c r="BN267" i="2"/>
  <c r="BP267" i="2"/>
  <c r="Y299" i="2"/>
  <c r="Z297" i="2"/>
  <c r="BN327" i="2"/>
  <c r="Z327" i="2"/>
  <c r="BP366" i="2"/>
  <c r="BN366" i="2"/>
  <c r="Z366" i="2"/>
  <c r="BN373" i="2"/>
  <c r="BP373" i="2"/>
  <c r="BN391" i="2"/>
  <c r="BP391" i="2"/>
  <c r="BP422" i="2"/>
  <c r="BN422" i="2"/>
  <c r="Z422" i="2"/>
  <c r="Y447" i="2"/>
  <c r="Z445" i="2"/>
  <c r="Z447" i="2" s="1"/>
  <c r="BN471" i="2"/>
  <c r="BP471" i="2"/>
  <c r="BN480" i="2"/>
  <c r="BP480" i="2"/>
  <c r="BN491" i="2"/>
  <c r="BP491" i="2"/>
  <c r="BP519" i="2"/>
  <c r="BN519" i="2"/>
  <c r="Z519" i="2"/>
  <c r="BP26" i="2"/>
  <c r="BP49" i="2"/>
  <c r="Z52" i="2"/>
  <c r="BP61" i="2"/>
  <c r="BP67" i="2"/>
  <c r="BN94" i="2"/>
  <c r="BP94" i="2"/>
  <c r="BN111" i="2"/>
  <c r="BP111" i="2"/>
  <c r="BN113" i="2"/>
  <c r="Y115" i="2"/>
  <c r="BN119" i="2"/>
  <c r="Z119" i="2"/>
  <c r="BP127" i="2"/>
  <c r="Y130" i="2"/>
  <c r="Y135" i="2"/>
  <c r="BN199" i="2"/>
  <c r="BP199" i="2"/>
  <c r="BN202" i="2"/>
  <c r="Z202" i="2"/>
  <c r="BN217" i="2"/>
  <c r="Z243" i="2"/>
  <c r="Z244" i="2" s="1"/>
  <c r="BP243" i="2"/>
  <c r="BN260" i="2"/>
  <c r="BN318" i="2"/>
  <c r="BP318" i="2"/>
  <c r="BP327" i="2"/>
  <c r="BN333" i="2"/>
  <c r="BN340" i="2"/>
  <c r="BP340" i="2"/>
  <c r="BN351" i="2"/>
  <c r="Y353" i="2"/>
  <c r="Z351" i="2"/>
  <c r="Z352" i="2" s="1"/>
  <c r="Y385" i="2"/>
  <c r="Y384" i="2"/>
  <c r="BP383" i="2"/>
  <c r="BN383" i="2"/>
  <c r="Z383" i="2"/>
  <c r="Z384" i="2" s="1"/>
  <c r="BN388" i="2"/>
  <c r="Z388" i="2"/>
  <c r="Y394" i="2"/>
  <c r="BP389" i="2"/>
  <c r="BP413" i="2"/>
  <c r="BN413" i="2"/>
  <c r="Z413" i="2"/>
  <c r="BN455" i="2"/>
  <c r="BP455" i="2"/>
  <c r="Y456" i="2"/>
  <c r="Y457" i="2"/>
  <c r="BP469" i="2"/>
  <c r="BN469" i="2"/>
  <c r="Z469" i="2"/>
  <c r="Z482" i="2"/>
  <c r="BP482" i="2"/>
  <c r="Y495" i="2"/>
  <c r="BN490" i="2"/>
  <c r="Z490" i="2"/>
  <c r="BN120" i="2"/>
  <c r="K563" i="2"/>
  <c r="BN261" i="2"/>
  <c r="BN274" i="2"/>
  <c r="BP274" i="2"/>
  <c r="BP282" i="2"/>
  <c r="Y283" i="2"/>
  <c r="BN302" i="2"/>
  <c r="BP302" i="2"/>
  <c r="Y303" i="2"/>
  <c r="Y304" i="2"/>
  <c r="BN396" i="2"/>
  <c r="BP396" i="2"/>
  <c r="Y397" i="2"/>
  <c r="Y398" i="2"/>
  <c r="BP439" i="2"/>
  <c r="Y477" i="2"/>
  <c r="BN467" i="2"/>
  <c r="BP467" i="2"/>
  <c r="BN472" i="2"/>
  <c r="BP472" i="2"/>
  <c r="BN475" i="2"/>
  <c r="BN486" i="2"/>
  <c r="BP486" i="2"/>
  <c r="BN487" i="2"/>
  <c r="BN492" i="2"/>
  <c r="BP492" i="2"/>
  <c r="BP500" i="2"/>
  <c r="Y531" i="2"/>
  <c r="Z323" i="2"/>
  <c r="BP200" i="2"/>
  <c r="Y77" i="2"/>
  <c r="BP73" i="2"/>
  <c r="BP92" i="2"/>
  <c r="Z92" i="2"/>
  <c r="BP323" i="2"/>
  <c r="BN356" i="2"/>
  <c r="BP356" i="2"/>
  <c r="BN317" i="2"/>
  <c r="Y335" i="2"/>
  <c r="BP332" i="2"/>
  <c r="Z154" i="2"/>
  <c r="BP154" i="2"/>
  <c r="Y157" i="2"/>
  <c r="BP166" i="2"/>
  <c r="BN256" i="2"/>
  <c r="Z256" i="2"/>
  <c r="Z307" i="2"/>
  <c r="BN311" i="2"/>
  <c r="BN54" i="2"/>
  <c r="Z261" i="2"/>
  <c r="Z38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7" i="2"/>
  <c r="BP286" i="2"/>
  <c r="Z317" i="2"/>
  <c r="Z333" i="2"/>
  <c r="Z339" i="2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0" i="2" s="1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Y29" i="2"/>
  <c r="Y45" i="2"/>
  <c r="BN53" i="2"/>
  <c r="BP65" i="2"/>
  <c r="BP75" i="2"/>
  <c r="BN86" i="2"/>
  <c r="Y89" i="2"/>
  <c r="BN112" i="2"/>
  <c r="BN122" i="2"/>
  <c r="Z133" i="2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Y478" i="2"/>
  <c r="Y515" i="2"/>
  <c r="Z530" i="2"/>
  <c r="Z531" i="2" s="1"/>
  <c r="I563" i="2"/>
  <c r="Z37" i="2"/>
  <c r="Y314" i="2"/>
  <c r="BP511" i="2"/>
  <c r="BN535" i="2"/>
  <c r="J563" i="2"/>
  <c r="Z41" i="2" l="1"/>
  <c r="Z82" i="2"/>
  <c r="Z135" i="2"/>
  <c r="Z129" i="2"/>
  <c r="Z223" i="2"/>
  <c r="Z434" i="2"/>
  <c r="Z145" i="2"/>
  <c r="Z393" i="2"/>
  <c r="Z278" i="2"/>
  <c r="Z341" i="2"/>
  <c r="Z124" i="2"/>
  <c r="Z100" i="2"/>
  <c r="Z77" i="2"/>
  <c r="Z270" i="2"/>
  <c r="Z320" i="2"/>
  <c r="Z334" i="2"/>
  <c r="Z370" i="2"/>
  <c r="X556" i="2"/>
  <c r="Y555" i="2"/>
  <c r="Z55" i="2"/>
  <c r="Y557" i="2"/>
  <c r="Z495" i="2"/>
  <c r="Z538" i="2"/>
  <c r="Z483" i="2"/>
  <c r="Y554" i="2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Y556" i="2" l="1"/>
  <c r="Z558" i="2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<sst xmlns="http://schemas.openxmlformats.org/spreadsheetml/2006/main" count="4130" uniqueCount="871">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</sst>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2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1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5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1" t="s">
        <v>26</v>
      </c>
      <c r="E1" s="961"/>
      <c r="F1" s="961"/>
      <c r="G1" s="14" t="s">
        <v>66</v>
      </c>
      <c r="H1" s="961" t="s">
        <v>46</v>
      </c>
      <c r="I1" s="961"/>
      <c r="J1" s="961"/>
      <c r="K1" s="961"/>
      <c r="L1" s="961"/>
      <c r="M1" s="961"/>
      <c r="N1" s="961"/>
      <c r="O1" s="961"/>
      <c r="P1" s="961"/>
      <c r="Q1" s="961"/>
      <c r="R1" s="962" t="s">
        <v>67</v>
      </c>
      <c r="S1" s="963"/>
      <c r="T1" s="96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4"/>
      <c r="R2" s="964"/>
      <c r="S2" s="964"/>
      <c r="T2" s="964"/>
      <c r="U2" s="964"/>
      <c r="V2" s="964"/>
      <c r="W2" s="96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4"/>
      <c r="Q3" s="964"/>
      <c r="R3" s="964"/>
      <c r="S3" s="964"/>
      <c r="T3" s="964"/>
      <c r="U3" s="964"/>
      <c r="V3" s="964"/>
      <c r="W3" s="96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3" t="s">
        <v>8</v>
      </c>
      <c r="B5" s="943"/>
      <c r="C5" s="943"/>
      <c r="D5" s="965"/>
      <c r="E5" s="965"/>
      <c r="F5" s="966" t="s">
        <v>14</v>
      </c>
      <c r="G5" s="966"/>
      <c r="H5" s="965"/>
      <c r="I5" s="965"/>
      <c r="J5" s="965"/>
      <c r="K5" s="965"/>
      <c r="L5" s="965"/>
      <c r="M5" s="965"/>
      <c r="N5" s="69"/>
      <c r="P5" s="26" t="s">
        <v>4</v>
      </c>
      <c r="Q5" s="967">
        <v>45799</v>
      </c>
      <c r="R5" s="967"/>
      <c r="T5" s="968" t="s">
        <v>3</v>
      </c>
      <c r="U5" s="969"/>
      <c r="V5" s="970" t="s">
        <v>857</v>
      </c>
      <c r="W5" s="971"/>
      <c r="AB5" s="57"/>
      <c r="AC5" s="57"/>
      <c r="AD5" s="57"/>
      <c r="AE5" s="57"/>
    </row>
    <row r="6" spans="1:32" s="17" customFormat="1" ht="24" customHeight="1" x14ac:dyDescent="0.2">
      <c r="A6" s="943" t="s">
        <v>1</v>
      </c>
      <c r="B6" s="943"/>
      <c r="C6" s="943"/>
      <c r="D6" s="944" t="s">
        <v>75</v>
      </c>
      <c r="E6" s="944"/>
      <c r="F6" s="944"/>
      <c r="G6" s="944"/>
      <c r="H6" s="944"/>
      <c r="I6" s="944"/>
      <c r="J6" s="944"/>
      <c r="K6" s="944"/>
      <c r="L6" s="944"/>
      <c r="M6" s="944"/>
      <c r="N6" s="70"/>
      <c r="P6" s="26" t="s">
        <v>27</v>
      </c>
      <c r="Q6" s="945" t="str">
        <f>IF(Q5=0," ",CHOOSE(WEEKDAY(Q5,2),"Понедельник","Вторник","Среда","Четверг","Пятница","Суббота","Воскресенье"))</f>
        <v>Четверг</v>
      </c>
      <c r="R6" s="945"/>
      <c r="T6" s="946" t="s">
        <v>5</v>
      </c>
      <c r="U6" s="947"/>
      <c r="V6" s="948" t="s">
        <v>69</v>
      </c>
      <c r="W6" s="9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4" t="str">
        <f>IFERROR(VLOOKUP(DeliveryAddress,Table,3,0),1)</f>
        <v>1</v>
      </c>
      <c r="E7" s="955"/>
      <c r="F7" s="955"/>
      <c r="G7" s="955"/>
      <c r="H7" s="955"/>
      <c r="I7" s="955"/>
      <c r="J7" s="955"/>
      <c r="K7" s="955"/>
      <c r="L7" s="955"/>
      <c r="M7" s="956"/>
      <c r="N7" s="71"/>
      <c r="P7" s="26"/>
      <c r="Q7" s="46"/>
      <c r="R7" s="46"/>
      <c r="T7" s="946"/>
      <c r="U7" s="947"/>
      <c r="V7" s="950"/>
      <c r="W7" s="951"/>
      <c r="AB7" s="57"/>
      <c r="AC7" s="57"/>
      <c r="AD7" s="57"/>
      <c r="AE7" s="57"/>
    </row>
    <row r="8" spans="1:32" s="17" customFormat="1" ht="25.5" customHeight="1" x14ac:dyDescent="0.2">
      <c r="A8" s="957" t="s">
        <v>57</v>
      </c>
      <c r="B8" s="957"/>
      <c r="C8" s="957"/>
      <c r="D8" s="958" t="s">
        <v>76</v>
      </c>
      <c r="E8" s="958"/>
      <c r="F8" s="958"/>
      <c r="G8" s="958"/>
      <c r="H8" s="958"/>
      <c r="I8" s="958"/>
      <c r="J8" s="958"/>
      <c r="K8" s="958"/>
      <c r="L8" s="958"/>
      <c r="M8" s="958"/>
      <c r="N8" s="72"/>
      <c r="P8" s="26" t="s">
        <v>11</v>
      </c>
      <c r="Q8" s="941">
        <v>0.41666666666666669</v>
      </c>
      <c r="R8" s="941"/>
      <c r="T8" s="946"/>
      <c r="U8" s="947"/>
      <c r="V8" s="950"/>
      <c r="W8" s="951"/>
      <c r="AB8" s="57"/>
      <c r="AC8" s="57"/>
      <c r="AD8" s="57"/>
      <c r="AE8" s="57"/>
    </row>
    <row r="9" spans="1:32" s="17" customFormat="1" ht="39.950000000000003" customHeight="1" x14ac:dyDescent="0.2">
      <c r="A9" s="9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3"/>
      <c r="C9" s="933"/>
      <c r="D9" s="934" t="s">
        <v>45</v>
      </c>
      <c r="E9" s="935"/>
      <c r="F9" s="9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3"/>
      <c r="H9" s="959" t="str">
        <f>IF(AND($A$9="Тип доверенности/получателя при получении в адресе перегруза:",$D$9="Разовая доверенность"),"Введите ФИО","")</f>
        <v/>
      </c>
      <c r="I9" s="959"/>
      <c r="J9" s="9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59"/>
      <c r="L9" s="959"/>
      <c r="M9" s="959"/>
      <c r="N9" s="67"/>
      <c r="P9" s="29" t="s">
        <v>15</v>
      </c>
      <c r="Q9" s="960"/>
      <c r="R9" s="960"/>
      <c r="T9" s="946"/>
      <c r="U9" s="947"/>
      <c r="V9" s="952"/>
      <c r="W9" s="95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3"/>
      <c r="C10" s="933"/>
      <c r="D10" s="934"/>
      <c r="E10" s="935"/>
      <c r="F10" s="9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3"/>
      <c r="H10" s="936" t="str">
        <f>IFERROR(VLOOKUP($D$10,Proxy,2,FALSE),"")</f>
        <v/>
      </c>
      <c r="I10" s="936"/>
      <c r="J10" s="936"/>
      <c r="K10" s="936"/>
      <c r="L10" s="936"/>
      <c r="M10" s="936"/>
      <c r="N10" s="68"/>
      <c r="P10" s="29" t="s">
        <v>32</v>
      </c>
      <c r="Q10" s="937"/>
      <c r="R10" s="937"/>
      <c r="U10" s="26" t="s">
        <v>12</v>
      </c>
      <c r="V10" s="938" t="s">
        <v>70</v>
      </c>
      <c r="W10" s="93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0"/>
      <c r="R11" s="940"/>
      <c r="U11" s="26" t="s">
        <v>28</v>
      </c>
      <c r="V11" s="919" t="s">
        <v>54</v>
      </c>
      <c r="W11" s="91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18" t="s">
        <v>71</v>
      </c>
      <c r="B12" s="918"/>
      <c r="C12" s="918"/>
      <c r="D12" s="918"/>
      <c r="E12" s="918"/>
      <c r="F12" s="918"/>
      <c r="G12" s="918"/>
      <c r="H12" s="918"/>
      <c r="I12" s="918"/>
      <c r="J12" s="918"/>
      <c r="K12" s="918"/>
      <c r="L12" s="918"/>
      <c r="M12" s="918"/>
      <c r="N12" s="73"/>
      <c r="P12" s="26" t="s">
        <v>30</v>
      </c>
      <c r="Q12" s="941"/>
      <c r="R12" s="941"/>
      <c r="S12" s="27"/>
      <c r="T12"/>
      <c r="U12" s="26" t="s">
        <v>45</v>
      </c>
      <c r="V12" s="942"/>
      <c r="W12" s="942"/>
      <c r="X12"/>
      <c r="AB12" s="57"/>
      <c r="AC12" s="57"/>
      <c r="AD12" s="57"/>
      <c r="AE12" s="57"/>
    </row>
    <row r="13" spans="1:32" s="17" customFormat="1" ht="23.25" customHeight="1" x14ac:dyDescent="0.2">
      <c r="A13" s="918" t="s">
        <v>72</v>
      </c>
      <c r="B13" s="918"/>
      <c r="C13" s="918"/>
      <c r="D13" s="918"/>
      <c r="E13" s="918"/>
      <c r="F13" s="918"/>
      <c r="G13" s="918"/>
      <c r="H13" s="918"/>
      <c r="I13" s="918"/>
      <c r="J13" s="918"/>
      <c r="K13" s="918"/>
      <c r="L13" s="918"/>
      <c r="M13" s="918"/>
      <c r="N13" s="73"/>
      <c r="O13" s="29"/>
      <c r="P13" s="29" t="s">
        <v>31</v>
      </c>
      <c r="Q13" s="919"/>
      <c r="R13" s="91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18" t="s">
        <v>73</v>
      </c>
      <c r="B14" s="918"/>
      <c r="C14" s="918"/>
      <c r="D14" s="918"/>
      <c r="E14" s="918"/>
      <c r="F14" s="918"/>
      <c r="G14" s="918"/>
      <c r="H14" s="918"/>
      <c r="I14" s="918"/>
      <c r="J14" s="918"/>
      <c r="K14" s="918"/>
      <c r="L14" s="918"/>
      <c r="M14" s="91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0" t="s">
        <v>74</v>
      </c>
      <c r="B15" s="920"/>
      <c r="C15" s="920"/>
      <c r="D15" s="920"/>
      <c r="E15" s="920"/>
      <c r="F15" s="920"/>
      <c r="G15" s="920"/>
      <c r="H15" s="920"/>
      <c r="I15" s="920"/>
      <c r="J15" s="920"/>
      <c r="K15" s="920"/>
      <c r="L15" s="920"/>
      <c r="M15" s="920"/>
      <c r="N15" s="74"/>
      <c r="O15"/>
      <c r="P15" s="921" t="s">
        <v>60</v>
      </c>
      <c r="Q15" s="921"/>
      <c r="R15" s="921"/>
      <c r="S15" s="921"/>
      <c r="T15" s="92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2"/>
      <c r="Q16" s="922"/>
      <c r="R16" s="922"/>
      <c r="S16" s="922"/>
      <c r="T16" s="9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4" t="s">
        <v>58</v>
      </c>
      <c r="B17" s="904" t="s">
        <v>48</v>
      </c>
      <c r="C17" s="925" t="s">
        <v>47</v>
      </c>
      <c r="D17" s="927" t="s">
        <v>49</v>
      </c>
      <c r="E17" s="928"/>
      <c r="F17" s="904" t="s">
        <v>21</v>
      </c>
      <c r="G17" s="904" t="s">
        <v>24</v>
      </c>
      <c r="H17" s="904" t="s">
        <v>22</v>
      </c>
      <c r="I17" s="904" t="s">
        <v>23</v>
      </c>
      <c r="J17" s="904" t="s">
        <v>16</v>
      </c>
      <c r="K17" s="904" t="s">
        <v>65</v>
      </c>
      <c r="L17" s="904" t="s">
        <v>63</v>
      </c>
      <c r="M17" s="904" t="s">
        <v>2</v>
      </c>
      <c r="N17" s="904" t="s">
        <v>62</v>
      </c>
      <c r="O17" s="904" t="s">
        <v>25</v>
      </c>
      <c r="P17" s="927" t="s">
        <v>17</v>
      </c>
      <c r="Q17" s="931"/>
      <c r="R17" s="931"/>
      <c r="S17" s="931"/>
      <c r="T17" s="928"/>
      <c r="U17" s="923" t="s">
        <v>55</v>
      </c>
      <c r="V17" s="924"/>
      <c r="W17" s="904" t="s">
        <v>6</v>
      </c>
      <c r="X17" s="904" t="s">
        <v>41</v>
      </c>
      <c r="Y17" s="906" t="s">
        <v>53</v>
      </c>
      <c r="Z17" s="908" t="s">
        <v>18</v>
      </c>
      <c r="AA17" s="910" t="s">
        <v>59</v>
      </c>
      <c r="AB17" s="910" t="s">
        <v>19</v>
      </c>
      <c r="AC17" s="910" t="s">
        <v>64</v>
      </c>
      <c r="AD17" s="912" t="s">
        <v>56</v>
      </c>
      <c r="AE17" s="913"/>
      <c r="AF17" s="914"/>
      <c r="AG17" s="77"/>
      <c r="BD17" s="76" t="s">
        <v>61</v>
      </c>
    </row>
    <row r="18" spans="1:68" ht="14.25" customHeight="1" x14ac:dyDescent="0.2">
      <c r="A18" s="905"/>
      <c r="B18" s="905"/>
      <c r="C18" s="926"/>
      <c r="D18" s="929"/>
      <c r="E18" s="930"/>
      <c r="F18" s="905"/>
      <c r="G18" s="905"/>
      <c r="H18" s="905"/>
      <c r="I18" s="905"/>
      <c r="J18" s="905"/>
      <c r="K18" s="905"/>
      <c r="L18" s="905"/>
      <c r="M18" s="905"/>
      <c r="N18" s="905"/>
      <c r="O18" s="905"/>
      <c r="P18" s="929"/>
      <c r="Q18" s="932"/>
      <c r="R18" s="932"/>
      <c r="S18" s="932"/>
      <c r="T18" s="930"/>
      <c r="U18" s="78" t="s">
        <v>44</v>
      </c>
      <c r="V18" s="78" t="s">
        <v>43</v>
      </c>
      <c r="W18" s="905"/>
      <c r="X18" s="905"/>
      <c r="Y18" s="907"/>
      <c r="Z18" s="909"/>
      <c r="AA18" s="911"/>
      <c r="AB18" s="911"/>
      <c r="AC18" s="911"/>
      <c r="AD18" s="915"/>
      <c r="AE18" s="916"/>
      <c r="AF18" s="917"/>
      <c r="AG18" s="77"/>
      <c r="BD18" s="76"/>
    </row>
    <row r="19" spans="1:68" ht="27.75" customHeight="1" x14ac:dyDescent="0.2">
      <c r="A19" s="653" t="s">
        <v>77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52"/>
      <c r="AB19" s="52"/>
      <c r="AC19" s="52"/>
    </row>
    <row r="20" spans="1:68" ht="16.5" customHeight="1" x14ac:dyDescent="0.25">
      <c r="A20" s="635" t="s">
        <v>77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2"/>
      <c r="AB20" s="62"/>
      <c r="AC20" s="62"/>
    </row>
    <row r="21" spans="1:68" ht="14.25" customHeight="1" x14ac:dyDescent="0.25">
      <c r="A21" s="626" t="s">
        <v>78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27">
        <v>4680115885912</v>
      </c>
      <c r="E22" s="62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9"/>
      <c r="R22" s="629"/>
      <c r="S22" s="629"/>
      <c r="T22" s="630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27">
        <v>4607091388237</v>
      </c>
      <c r="E23" s="62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9"/>
      <c r="R23" s="629"/>
      <c r="S23" s="629"/>
      <c r="T23" s="630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27">
        <v>4680115886230</v>
      </c>
      <c r="E24" s="627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9"/>
      <c r="R24" s="629"/>
      <c r="S24" s="629"/>
      <c r="T24" s="630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27">
        <v>4680115886247</v>
      </c>
      <c r="E25" s="627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9"/>
      <c r="R25" s="629"/>
      <c r="S25" s="629"/>
      <c r="T25" s="630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27">
        <v>4680115885905</v>
      </c>
      <c r="E26" s="627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8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9"/>
      <c r="R26" s="629"/>
      <c r="S26" s="629"/>
      <c r="T26" s="630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27">
        <v>4607091388244</v>
      </c>
      <c r="E27" s="627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8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9"/>
      <c r="R27" s="629"/>
      <c r="S27" s="629"/>
      <c r="T27" s="630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4"/>
      <c r="B28" s="624"/>
      <c r="C28" s="624"/>
      <c r="D28" s="624"/>
      <c r="E28" s="624"/>
      <c r="F28" s="624"/>
      <c r="G28" s="624"/>
      <c r="H28" s="624"/>
      <c r="I28" s="624"/>
      <c r="J28" s="624"/>
      <c r="K28" s="624"/>
      <c r="L28" s="624"/>
      <c r="M28" s="624"/>
      <c r="N28" s="624"/>
      <c r="O28" s="625"/>
      <c r="P28" s="621" t="s">
        <v>40</v>
      </c>
      <c r="Q28" s="622"/>
      <c r="R28" s="622"/>
      <c r="S28" s="622"/>
      <c r="T28" s="622"/>
      <c r="U28" s="622"/>
      <c r="V28" s="623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4"/>
      <c r="B29" s="624"/>
      <c r="C29" s="624"/>
      <c r="D29" s="624"/>
      <c r="E29" s="624"/>
      <c r="F29" s="624"/>
      <c r="G29" s="624"/>
      <c r="H29" s="624"/>
      <c r="I29" s="624"/>
      <c r="J29" s="624"/>
      <c r="K29" s="624"/>
      <c r="L29" s="624"/>
      <c r="M29" s="624"/>
      <c r="N29" s="624"/>
      <c r="O29" s="625"/>
      <c r="P29" s="621" t="s">
        <v>40</v>
      </c>
      <c r="Q29" s="622"/>
      <c r="R29" s="622"/>
      <c r="S29" s="622"/>
      <c r="T29" s="622"/>
      <c r="U29" s="622"/>
      <c r="V29" s="623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6" t="s">
        <v>99</v>
      </c>
      <c r="B30" s="626"/>
      <c r="C30" s="626"/>
      <c r="D30" s="626"/>
      <c r="E30" s="626"/>
      <c r="F30" s="626"/>
      <c r="G30" s="626"/>
      <c r="H30" s="626"/>
      <c r="I30" s="626"/>
      <c r="J30" s="626"/>
      <c r="K30" s="626"/>
      <c r="L30" s="626"/>
      <c r="M30" s="626"/>
      <c r="N30" s="626"/>
      <c r="O30" s="626"/>
      <c r="P30" s="626"/>
      <c r="Q30" s="626"/>
      <c r="R30" s="626"/>
      <c r="S30" s="626"/>
      <c r="T30" s="626"/>
      <c r="U30" s="626"/>
      <c r="V30" s="626"/>
      <c r="W30" s="626"/>
      <c r="X30" s="626"/>
      <c r="Y30" s="626"/>
      <c r="Z30" s="626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27">
        <v>4607091388503</v>
      </c>
      <c r="E31" s="627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8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9"/>
      <c r="R31" s="629"/>
      <c r="S31" s="629"/>
      <c r="T31" s="630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4"/>
      <c r="B32" s="624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5"/>
      <c r="P32" s="621" t="s">
        <v>40</v>
      </c>
      <c r="Q32" s="622"/>
      <c r="R32" s="622"/>
      <c r="S32" s="622"/>
      <c r="T32" s="622"/>
      <c r="U32" s="622"/>
      <c r="V32" s="623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4"/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5"/>
      <c r="P33" s="621" t="s">
        <v>40</v>
      </c>
      <c r="Q33" s="622"/>
      <c r="R33" s="622"/>
      <c r="S33" s="622"/>
      <c r="T33" s="622"/>
      <c r="U33" s="622"/>
      <c r="V33" s="623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3" t="s">
        <v>105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52"/>
      <c r="AB34" s="52"/>
      <c r="AC34" s="52"/>
    </row>
    <row r="35" spans="1:68" ht="16.5" customHeight="1" x14ac:dyDescent="0.25">
      <c r="A35" s="635" t="s">
        <v>106</v>
      </c>
      <c r="B35" s="635"/>
      <c r="C35" s="635"/>
      <c r="D35" s="635"/>
      <c r="E35" s="635"/>
      <c r="F35" s="635"/>
      <c r="G35" s="635"/>
      <c r="H35" s="635"/>
      <c r="I35" s="635"/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2"/>
      <c r="AB35" s="62"/>
      <c r="AC35" s="62"/>
    </row>
    <row r="36" spans="1:68" ht="14.25" customHeight="1" x14ac:dyDescent="0.25">
      <c r="A36" s="626" t="s">
        <v>107</v>
      </c>
      <c r="B36" s="626"/>
      <c r="C36" s="626"/>
      <c r="D36" s="626"/>
      <c r="E36" s="626"/>
      <c r="F36" s="626"/>
      <c r="G36" s="626"/>
      <c r="H36" s="626"/>
      <c r="I36" s="626"/>
      <c r="J36" s="626"/>
      <c r="K36" s="626"/>
      <c r="L36" s="626"/>
      <c r="M36" s="626"/>
      <c r="N36" s="626"/>
      <c r="O36" s="626"/>
      <c r="P36" s="626"/>
      <c r="Q36" s="626"/>
      <c r="R36" s="626"/>
      <c r="S36" s="626"/>
      <c r="T36" s="626"/>
      <c r="U36" s="626"/>
      <c r="V36" s="626"/>
      <c r="W36" s="626"/>
      <c r="X36" s="626"/>
      <c r="Y36" s="626"/>
      <c r="Z36" s="626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7">
        <v>4607091385670</v>
      </c>
      <c r="E37" s="627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9"/>
      <c r="R37" s="629"/>
      <c r="S37" s="629"/>
      <c r="T37" s="630"/>
      <c r="U37" s="37" t="s">
        <v>45</v>
      </c>
      <c r="V37" s="37" t="s">
        <v>45</v>
      </c>
      <c r="W37" s="38" t="s">
        <v>0</v>
      </c>
      <c r="X37" s="56">
        <v>600</v>
      </c>
      <c r="Y37" s="53">
        <f>IFERROR(IF(X37="",0,CEILING((X37/$H37),1)*$H37),"")</f>
        <v>604.80000000000007</v>
      </c>
      <c r="Z37" s="39">
        <f>IFERROR(IF(Y37=0,"",ROUNDUP(Y37/H37,0)*0.01898),"")</f>
        <v>1.06288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624.16666666666663</v>
      </c>
      <c r="BN37" s="75">
        <f>IFERROR(Y37*I37/H37,"0")</f>
        <v>629.16000000000008</v>
      </c>
      <c r="BO37" s="75">
        <f>IFERROR(1/J37*(X37/H37),"0")</f>
        <v>0.86805555555555547</v>
      </c>
      <c r="BP37" s="75">
        <f>IFERROR(1/J37*(Y37/H37),"0")</f>
        <v>0.875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7">
        <v>4607091385687</v>
      </c>
      <c r="E38" s="627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9"/>
      <c r="R38" s="629"/>
      <c r="S38" s="629"/>
      <c r="T38" s="630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27">
        <v>4680115882539</v>
      </c>
      <c r="E39" s="62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9"/>
      <c r="R39" s="629"/>
      <c r="S39" s="629"/>
      <c r="T39" s="63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27">
        <v>4680115883949</v>
      </c>
      <c r="E40" s="627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9"/>
      <c r="R40" s="629"/>
      <c r="S40" s="629"/>
      <c r="T40" s="630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4"/>
      <c r="B41" s="624"/>
      <c r="C41" s="624"/>
      <c r="D41" s="624"/>
      <c r="E41" s="624"/>
      <c r="F41" s="624"/>
      <c r="G41" s="624"/>
      <c r="H41" s="624"/>
      <c r="I41" s="624"/>
      <c r="J41" s="624"/>
      <c r="K41" s="624"/>
      <c r="L41" s="624"/>
      <c r="M41" s="624"/>
      <c r="N41" s="624"/>
      <c r="O41" s="625"/>
      <c r="P41" s="621" t="s">
        <v>40</v>
      </c>
      <c r="Q41" s="622"/>
      <c r="R41" s="622"/>
      <c r="S41" s="622"/>
      <c r="T41" s="622"/>
      <c r="U41" s="622"/>
      <c r="V41" s="623"/>
      <c r="W41" s="40" t="s">
        <v>39</v>
      </c>
      <c r="X41" s="41">
        <f>IFERROR(X37/H37,"0")+IFERROR(X38/H38,"0")+IFERROR(X39/H39,"0")+IFERROR(X40/H40,"0")</f>
        <v>79.555555555555543</v>
      </c>
      <c r="Y41" s="41">
        <f>IFERROR(Y37/H37,"0")+IFERROR(Y38/H38,"0")+IFERROR(Y39/H39,"0")+IFERROR(Y40/H40,"0")</f>
        <v>80</v>
      </c>
      <c r="Z41" s="41">
        <f>IFERROR(IF(Z37="",0,Z37),"0")+IFERROR(IF(Z38="",0,Z38),"0")+IFERROR(IF(Z39="",0,Z39),"0")+IFERROR(IF(Z40="",0,Z40),"0")</f>
        <v>1.2793600000000001</v>
      </c>
      <c r="AA41" s="64"/>
      <c r="AB41" s="64"/>
      <c r="AC41" s="64"/>
    </row>
    <row r="42" spans="1:68" x14ac:dyDescent="0.2">
      <c r="A42" s="624"/>
      <c r="B42" s="624"/>
      <c r="C42" s="624"/>
      <c r="D42" s="624"/>
      <c r="E42" s="624"/>
      <c r="F42" s="624"/>
      <c r="G42" s="624"/>
      <c r="H42" s="624"/>
      <c r="I42" s="624"/>
      <c r="J42" s="624"/>
      <c r="K42" s="624"/>
      <c r="L42" s="624"/>
      <c r="M42" s="624"/>
      <c r="N42" s="624"/>
      <c r="O42" s="625"/>
      <c r="P42" s="621" t="s">
        <v>40</v>
      </c>
      <c r="Q42" s="622"/>
      <c r="R42" s="622"/>
      <c r="S42" s="622"/>
      <c r="T42" s="622"/>
      <c r="U42" s="622"/>
      <c r="V42" s="623"/>
      <c r="W42" s="40" t="s">
        <v>0</v>
      </c>
      <c r="X42" s="41">
        <f>IFERROR(SUM(X37:X40),"0")</f>
        <v>696</v>
      </c>
      <c r="Y42" s="41">
        <f>IFERROR(SUM(Y37:Y40),"0")</f>
        <v>700.80000000000007</v>
      </c>
      <c r="Z42" s="40"/>
      <c r="AA42" s="64"/>
      <c r="AB42" s="64"/>
      <c r="AC42" s="64"/>
    </row>
    <row r="43" spans="1:68" ht="14.25" customHeight="1" x14ac:dyDescent="0.25">
      <c r="A43" s="626" t="s">
        <v>78</v>
      </c>
      <c r="B43" s="626"/>
      <c r="C43" s="626"/>
      <c r="D43" s="626"/>
      <c r="E43" s="626"/>
      <c r="F43" s="626"/>
      <c r="G43" s="626"/>
      <c r="H43" s="626"/>
      <c r="I43" s="626"/>
      <c r="J43" s="626"/>
      <c r="K43" s="626"/>
      <c r="L43" s="626"/>
      <c r="M43" s="626"/>
      <c r="N43" s="626"/>
      <c r="O43" s="626"/>
      <c r="P43" s="626"/>
      <c r="Q43" s="626"/>
      <c r="R43" s="626"/>
      <c r="S43" s="626"/>
      <c r="T43" s="626"/>
      <c r="U43" s="626"/>
      <c r="V43" s="626"/>
      <c r="W43" s="626"/>
      <c r="X43" s="626"/>
      <c r="Y43" s="626"/>
      <c r="Z43" s="626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27">
        <v>4680115884915</v>
      </c>
      <c r="E44" s="627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9"/>
      <c r="R44" s="629"/>
      <c r="S44" s="629"/>
      <c r="T44" s="630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4"/>
      <c r="B45" s="624"/>
      <c r="C45" s="624"/>
      <c r="D45" s="624"/>
      <c r="E45" s="624"/>
      <c r="F45" s="624"/>
      <c r="G45" s="624"/>
      <c r="H45" s="624"/>
      <c r="I45" s="624"/>
      <c r="J45" s="624"/>
      <c r="K45" s="624"/>
      <c r="L45" s="624"/>
      <c r="M45" s="624"/>
      <c r="N45" s="624"/>
      <c r="O45" s="625"/>
      <c r="P45" s="621" t="s">
        <v>40</v>
      </c>
      <c r="Q45" s="622"/>
      <c r="R45" s="622"/>
      <c r="S45" s="622"/>
      <c r="T45" s="622"/>
      <c r="U45" s="622"/>
      <c r="V45" s="623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4"/>
      <c r="B46" s="624"/>
      <c r="C46" s="624"/>
      <c r="D46" s="624"/>
      <c r="E46" s="624"/>
      <c r="F46" s="624"/>
      <c r="G46" s="624"/>
      <c r="H46" s="624"/>
      <c r="I46" s="624"/>
      <c r="J46" s="624"/>
      <c r="K46" s="624"/>
      <c r="L46" s="624"/>
      <c r="M46" s="624"/>
      <c r="N46" s="624"/>
      <c r="O46" s="625"/>
      <c r="P46" s="621" t="s">
        <v>40</v>
      </c>
      <c r="Q46" s="622"/>
      <c r="R46" s="622"/>
      <c r="S46" s="622"/>
      <c r="T46" s="622"/>
      <c r="U46" s="622"/>
      <c r="V46" s="623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5" t="s">
        <v>127</v>
      </c>
      <c r="B47" s="635"/>
      <c r="C47" s="635"/>
      <c r="D47" s="635"/>
      <c r="E47" s="635"/>
      <c r="F47" s="635"/>
      <c r="G47" s="635"/>
      <c r="H47" s="635"/>
      <c r="I47" s="635"/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2"/>
      <c r="AB47" s="62"/>
      <c r="AC47" s="62"/>
    </row>
    <row r="48" spans="1:68" ht="14.25" customHeight="1" x14ac:dyDescent="0.25">
      <c r="A48" s="626" t="s">
        <v>107</v>
      </c>
      <c r="B48" s="626"/>
      <c r="C48" s="626"/>
      <c r="D48" s="626"/>
      <c r="E48" s="626"/>
      <c r="F48" s="626"/>
      <c r="G48" s="626"/>
      <c r="H48" s="626"/>
      <c r="I48" s="626"/>
      <c r="J48" s="626"/>
      <c r="K48" s="626"/>
      <c r="L48" s="626"/>
      <c r="M48" s="626"/>
      <c r="N48" s="626"/>
      <c r="O48" s="626"/>
      <c r="P48" s="626"/>
      <c r="Q48" s="626"/>
      <c r="R48" s="626"/>
      <c r="S48" s="626"/>
      <c r="T48" s="626"/>
      <c r="U48" s="626"/>
      <c r="V48" s="626"/>
      <c r="W48" s="626"/>
      <c r="X48" s="626"/>
      <c r="Y48" s="626"/>
      <c r="Z48" s="626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27">
        <v>4680115885882</v>
      </c>
      <c r="E49" s="627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9"/>
      <c r="R49" s="629"/>
      <c r="S49" s="629"/>
      <c r="T49" s="63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7">
        <v>4680115881426</v>
      </c>
      <c r="E50" s="627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9"/>
      <c r="R50" s="629"/>
      <c r="S50" s="629"/>
      <c r="T50" s="630"/>
      <c r="U50" s="37" t="s">
        <v>45</v>
      </c>
      <c r="V50" s="37" t="s">
        <v>45</v>
      </c>
      <c r="W50" s="38" t="s">
        <v>0</v>
      </c>
      <c r="X50" s="56">
        <v>1382.4</v>
      </c>
      <c r="Y50" s="53">
        <f t="shared" si="6"/>
        <v>1382.4</v>
      </c>
      <c r="Z50" s="39">
        <f>IFERROR(IF(Y50=0,"",ROUNDUP(Y50/H50,0)*0.01898),"")</f>
        <v>2.42944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1438.08</v>
      </c>
      <c r="BN50" s="75">
        <f t="shared" si="8"/>
        <v>1438.08</v>
      </c>
      <c r="BO50" s="75">
        <f t="shared" si="9"/>
        <v>2</v>
      </c>
      <c r="BP50" s="75">
        <f t="shared" si="10"/>
        <v>2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27">
        <v>4680115880283</v>
      </c>
      <c r="E51" s="627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9"/>
      <c r="R51" s="629"/>
      <c r="S51" s="629"/>
      <c r="T51" s="63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27">
        <v>4680115881525</v>
      </c>
      <c r="E52" s="62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9"/>
      <c r="R52" s="629"/>
      <c r="S52" s="629"/>
      <c r="T52" s="63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27">
        <v>4680115885899</v>
      </c>
      <c r="E53" s="62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9"/>
      <c r="R53" s="629"/>
      <c r="S53" s="629"/>
      <c r="T53" s="630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7">
        <v>4680115881419</v>
      </c>
      <c r="E54" s="62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9"/>
      <c r="R54" s="629"/>
      <c r="S54" s="629"/>
      <c r="T54" s="630"/>
      <c r="U54" s="37" t="s">
        <v>45</v>
      </c>
      <c r="V54" s="37" t="s">
        <v>45</v>
      </c>
      <c r="W54" s="38" t="s">
        <v>0</v>
      </c>
      <c r="X54" s="56">
        <v>2376</v>
      </c>
      <c r="Y54" s="53">
        <f t="shared" si="6"/>
        <v>2376</v>
      </c>
      <c r="Z54" s="39">
        <f>IFERROR(IF(Y54=0,"",ROUNDUP(Y54/H54,0)*0.00902),"")</f>
        <v>4.7625600000000006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2486.8799999999997</v>
      </c>
      <c r="BN54" s="75">
        <f t="shared" si="8"/>
        <v>2486.8799999999997</v>
      </c>
      <c r="BO54" s="75">
        <f t="shared" si="9"/>
        <v>4</v>
      </c>
      <c r="BP54" s="75">
        <f t="shared" si="10"/>
        <v>4</v>
      </c>
    </row>
    <row r="55" spans="1:68" x14ac:dyDescent="0.2">
      <c r="A55" s="624"/>
      <c r="B55" s="624"/>
      <c r="C55" s="624"/>
      <c r="D55" s="624"/>
      <c r="E55" s="624"/>
      <c r="F55" s="624"/>
      <c r="G55" s="624"/>
      <c r="H55" s="624"/>
      <c r="I55" s="624"/>
      <c r="J55" s="624"/>
      <c r="K55" s="624"/>
      <c r="L55" s="624"/>
      <c r="M55" s="624"/>
      <c r="N55" s="624"/>
      <c r="O55" s="625"/>
      <c r="P55" s="621" t="s">
        <v>40</v>
      </c>
      <c r="Q55" s="622"/>
      <c r="R55" s="622"/>
      <c r="S55" s="622"/>
      <c r="T55" s="622"/>
      <c r="U55" s="622"/>
      <c r="V55" s="623"/>
      <c r="W55" s="40" t="s">
        <v>39</v>
      </c>
      <c r="X55" s="41">
        <f>IFERROR(X49/H49,"0")+IFERROR(X50/H50,"0")+IFERROR(X51/H51,"0")+IFERROR(X52/H52,"0")+IFERROR(X53/H53,"0")+IFERROR(X54/H54,"0")</f>
        <v>656</v>
      </c>
      <c r="Y55" s="41">
        <f>IFERROR(Y49/H49,"0")+IFERROR(Y50/H50,"0")+IFERROR(Y51/H51,"0")+IFERROR(Y52/H52,"0")+IFERROR(Y53/H53,"0")+IFERROR(Y54/H54,"0")</f>
        <v>656</v>
      </c>
      <c r="Z55" s="41">
        <f>IFERROR(IF(Z49="",0,Z49),"0")+IFERROR(IF(Z50="",0,Z50),"0")+IFERROR(IF(Z51="",0,Z51),"0")+IFERROR(IF(Z52="",0,Z52),"0")+IFERROR(IF(Z53="",0,Z53),"0")+IFERROR(IF(Z54="",0,Z54),"0")</f>
        <v>7.1920000000000002</v>
      </c>
      <c r="AA55" s="64"/>
      <c r="AB55" s="64"/>
      <c r="AC55" s="64"/>
    </row>
    <row r="56" spans="1:68" x14ac:dyDescent="0.2">
      <c r="A56" s="624"/>
      <c r="B56" s="624"/>
      <c r="C56" s="624"/>
      <c r="D56" s="624"/>
      <c r="E56" s="624"/>
      <c r="F56" s="624"/>
      <c r="G56" s="624"/>
      <c r="H56" s="624"/>
      <c r="I56" s="624"/>
      <c r="J56" s="624"/>
      <c r="K56" s="624"/>
      <c r="L56" s="624"/>
      <c r="M56" s="624"/>
      <c r="N56" s="624"/>
      <c r="O56" s="625"/>
      <c r="P56" s="621" t="s">
        <v>40</v>
      </c>
      <c r="Q56" s="622"/>
      <c r="R56" s="622"/>
      <c r="S56" s="622"/>
      <c r="T56" s="622"/>
      <c r="U56" s="622"/>
      <c r="V56" s="623"/>
      <c r="W56" s="40" t="s">
        <v>0</v>
      </c>
      <c r="X56" s="41">
        <f>IFERROR(SUM(X49:X54),"0")</f>
        <v>3758.4</v>
      </c>
      <c r="Y56" s="41">
        <f>IFERROR(SUM(Y49:Y54),"0")</f>
        <v>3758.4</v>
      </c>
      <c r="Z56" s="40"/>
      <c r="AA56" s="64"/>
      <c r="AB56" s="64"/>
      <c r="AC56" s="64"/>
    </row>
    <row r="57" spans="1:68" ht="14.25" customHeight="1" x14ac:dyDescent="0.25">
      <c r="A57" s="626" t="s">
        <v>148</v>
      </c>
      <c r="B57" s="626"/>
      <c r="C57" s="626"/>
      <c r="D57" s="626"/>
      <c r="E57" s="626"/>
      <c r="F57" s="626"/>
      <c r="G57" s="626"/>
      <c r="H57" s="626"/>
      <c r="I57" s="626"/>
      <c r="J57" s="626"/>
      <c r="K57" s="626"/>
      <c r="L57" s="626"/>
      <c r="M57" s="626"/>
      <c r="N57" s="626"/>
      <c r="O57" s="626"/>
      <c r="P57" s="626"/>
      <c r="Q57" s="626"/>
      <c r="R57" s="626"/>
      <c r="S57" s="626"/>
      <c r="T57" s="626"/>
      <c r="U57" s="626"/>
      <c r="V57" s="626"/>
      <c r="W57" s="626"/>
      <c r="X57" s="626"/>
      <c r="Y57" s="626"/>
      <c r="Z57" s="626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7">
        <v>4680115881440</v>
      </c>
      <c r="E58" s="62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9"/>
      <c r="R58" s="629"/>
      <c r="S58" s="629"/>
      <c r="T58" s="630"/>
      <c r="U58" s="37" t="s">
        <v>45</v>
      </c>
      <c r="V58" s="37" t="s">
        <v>45</v>
      </c>
      <c r="W58" s="38" t="s">
        <v>0</v>
      </c>
      <c r="X58" s="56">
        <v>1200</v>
      </c>
      <c r="Y58" s="53">
        <f>IFERROR(IF(X58="",0,CEILING((X58/$H58),1)*$H58),"")</f>
        <v>1209.6000000000001</v>
      </c>
      <c r="Z58" s="39">
        <f>IFERROR(IF(Y58=0,"",ROUNDUP(Y58/H58,0)*0.01898),"")</f>
        <v>2.1257600000000001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1248.3333333333333</v>
      </c>
      <c r="BN58" s="75">
        <f>IFERROR(Y58*I58/H58,"0")</f>
        <v>1258.3200000000002</v>
      </c>
      <c r="BO58" s="75">
        <f>IFERROR(1/J58*(X58/H58),"0")</f>
        <v>1.7361111111111109</v>
      </c>
      <c r="BP58" s="75">
        <f>IFERROR(1/J58*(Y58/H58),"0")</f>
        <v>1.75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27">
        <v>4680115882751</v>
      </c>
      <c r="E59" s="62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9"/>
      <c r="R59" s="629"/>
      <c r="S59" s="629"/>
      <c r="T59" s="63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27">
        <v>4680115885950</v>
      </c>
      <c r="E60" s="62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9"/>
      <c r="R60" s="629"/>
      <c r="S60" s="629"/>
      <c r="T60" s="63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27">
        <v>4680115881433</v>
      </c>
      <c r="E61" s="62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9"/>
      <c r="R61" s="629"/>
      <c r="S61" s="629"/>
      <c r="T61" s="63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4"/>
      <c r="B62" s="624"/>
      <c r="C62" s="624"/>
      <c r="D62" s="624"/>
      <c r="E62" s="624"/>
      <c r="F62" s="624"/>
      <c r="G62" s="624"/>
      <c r="H62" s="624"/>
      <c r="I62" s="624"/>
      <c r="J62" s="624"/>
      <c r="K62" s="624"/>
      <c r="L62" s="624"/>
      <c r="M62" s="624"/>
      <c r="N62" s="624"/>
      <c r="O62" s="625"/>
      <c r="P62" s="621" t="s">
        <v>40</v>
      </c>
      <c r="Q62" s="622"/>
      <c r="R62" s="622"/>
      <c r="S62" s="622"/>
      <c r="T62" s="622"/>
      <c r="U62" s="622"/>
      <c r="V62" s="623"/>
      <c r="W62" s="40" t="s">
        <v>39</v>
      </c>
      <c r="X62" s="41">
        <f>IFERROR(X58/H58,"0")+IFERROR(X59/H59,"0")+IFERROR(X60/H60,"0")+IFERROR(X61/H61,"0")</f>
        <v>111.1111111111111</v>
      </c>
      <c r="Y62" s="41">
        <f>IFERROR(Y58/H58,"0")+IFERROR(Y59/H59,"0")+IFERROR(Y60/H60,"0")+IFERROR(Y61/H61,"0")</f>
        <v>112</v>
      </c>
      <c r="Z62" s="41">
        <f>IFERROR(IF(Z58="",0,Z58),"0")+IFERROR(IF(Z59="",0,Z59),"0")+IFERROR(IF(Z60="",0,Z60),"0")+IFERROR(IF(Z61="",0,Z61),"0")</f>
        <v>2.1257600000000001</v>
      </c>
      <c r="AA62" s="64"/>
      <c r="AB62" s="64"/>
      <c r="AC62" s="64"/>
    </row>
    <row r="63" spans="1:68" x14ac:dyDescent="0.2">
      <c r="A63" s="624"/>
      <c r="B63" s="624"/>
      <c r="C63" s="624"/>
      <c r="D63" s="624"/>
      <c r="E63" s="624"/>
      <c r="F63" s="624"/>
      <c r="G63" s="624"/>
      <c r="H63" s="624"/>
      <c r="I63" s="624"/>
      <c r="J63" s="624"/>
      <c r="K63" s="624"/>
      <c r="L63" s="624"/>
      <c r="M63" s="624"/>
      <c r="N63" s="624"/>
      <c r="O63" s="625"/>
      <c r="P63" s="621" t="s">
        <v>40</v>
      </c>
      <c r="Q63" s="622"/>
      <c r="R63" s="622"/>
      <c r="S63" s="622"/>
      <c r="T63" s="622"/>
      <c r="U63" s="622"/>
      <c r="V63" s="623"/>
      <c r="W63" s="40" t="s">
        <v>0</v>
      </c>
      <c r="X63" s="41">
        <f>IFERROR(SUM(X58:X61),"0")</f>
        <v>1200</v>
      </c>
      <c r="Y63" s="41">
        <f>IFERROR(SUM(Y58:Y61),"0")</f>
        <v>1209.6000000000001</v>
      </c>
      <c r="Z63" s="40"/>
      <c r="AA63" s="64"/>
      <c r="AB63" s="64"/>
      <c r="AC63" s="64"/>
    </row>
    <row r="64" spans="1:68" ht="14.25" customHeight="1" x14ac:dyDescent="0.25">
      <c r="A64" s="626" t="s">
        <v>159</v>
      </c>
      <c r="B64" s="626"/>
      <c r="C64" s="626"/>
      <c r="D64" s="626"/>
      <c r="E64" s="626"/>
      <c r="F64" s="626"/>
      <c r="G64" s="626"/>
      <c r="H64" s="626"/>
      <c r="I64" s="626"/>
      <c r="J64" s="626"/>
      <c r="K64" s="626"/>
      <c r="L64" s="626"/>
      <c r="M64" s="626"/>
      <c r="N64" s="626"/>
      <c r="O64" s="626"/>
      <c r="P64" s="626"/>
      <c r="Q64" s="626"/>
      <c r="R64" s="626"/>
      <c r="S64" s="626"/>
      <c r="T64" s="626"/>
      <c r="U64" s="626"/>
      <c r="V64" s="626"/>
      <c r="W64" s="626"/>
      <c r="X64" s="626"/>
      <c r="Y64" s="626"/>
      <c r="Z64" s="626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27">
        <v>4680115885073</v>
      </c>
      <c r="E65" s="62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9"/>
      <c r="R65" s="629"/>
      <c r="S65" s="629"/>
      <c r="T65" s="63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27">
        <v>4680115885059</v>
      </c>
      <c r="E66" s="62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9"/>
      <c r="R66" s="629"/>
      <c r="S66" s="629"/>
      <c r="T66" s="63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27">
        <v>4680115885097</v>
      </c>
      <c r="E67" s="62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9"/>
      <c r="R67" s="629"/>
      <c r="S67" s="629"/>
      <c r="T67" s="63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4"/>
      <c r="B68" s="624"/>
      <c r="C68" s="624"/>
      <c r="D68" s="624"/>
      <c r="E68" s="624"/>
      <c r="F68" s="624"/>
      <c r="G68" s="624"/>
      <c r="H68" s="624"/>
      <c r="I68" s="624"/>
      <c r="J68" s="624"/>
      <c r="K68" s="624"/>
      <c r="L68" s="624"/>
      <c r="M68" s="624"/>
      <c r="N68" s="624"/>
      <c r="O68" s="625"/>
      <c r="P68" s="621" t="s">
        <v>40</v>
      </c>
      <c r="Q68" s="622"/>
      <c r="R68" s="622"/>
      <c r="S68" s="622"/>
      <c r="T68" s="622"/>
      <c r="U68" s="622"/>
      <c r="V68" s="62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4"/>
      <c r="B69" s="624"/>
      <c r="C69" s="624"/>
      <c r="D69" s="624"/>
      <c r="E69" s="624"/>
      <c r="F69" s="624"/>
      <c r="G69" s="624"/>
      <c r="H69" s="624"/>
      <c r="I69" s="624"/>
      <c r="J69" s="624"/>
      <c r="K69" s="624"/>
      <c r="L69" s="624"/>
      <c r="M69" s="624"/>
      <c r="N69" s="624"/>
      <c r="O69" s="625"/>
      <c r="P69" s="621" t="s">
        <v>40</v>
      </c>
      <c r="Q69" s="622"/>
      <c r="R69" s="622"/>
      <c r="S69" s="622"/>
      <c r="T69" s="622"/>
      <c r="U69" s="622"/>
      <c r="V69" s="62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6" t="s">
        <v>78</v>
      </c>
      <c r="B70" s="626"/>
      <c r="C70" s="626"/>
      <c r="D70" s="626"/>
      <c r="E70" s="626"/>
      <c r="F70" s="626"/>
      <c r="G70" s="626"/>
      <c r="H70" s="626"/>
      <c r="I70" s="626"/>
      <c r="J70" s="626"/>
      <c r="K70" s="626"/>
      <c r="L70" s="626"/>
      <c r="M70" s="626"/>
      <c r="N70" s="626"/>
      <c r="O70" s="626"/>
      <c r="P70" s="626"/>
      <c r="Q70" s="626"/>
      <c r="R70" s="626"/>
      <c r="S70" s="626"/>
      <c r="T70" s="626"/>
      <c r="U70" s="626"/>
      <c r="V70" s="626"/>
      <c r="W70" s="626"/>
      <c r="X70" s="626"/>
      <c r="Y70" s="626"/>
      <c r="Z70" s="626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27">
        <v>4680115881891</v>
      </c>
      <c r="E71" s="62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9"/>
      <c r="R71" s="629"/>
      <c r="S71" s="629"/>
      <c r="T71" s="63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27">
        <v>4680115885769</v>
      </c>
      <c r="E72" s="62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9"/>
      <c r="R72" s="629"/>
      <c r="S72" s="629"/>
      <c r="T72" s="63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7">
        <v>4680115884410</v>
      </c>
      <c r="E73" s="62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9"/>
      <c r="R73" s="629"/>
      <c r="S73" s="629"/>
      <c r="T73" s="630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27">
        <v>4680115884311</v>
      </c>
      <c r="E74" s="62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9"/>
      <c r="R74" s="629"/>
      <c r="S74" s="629"/>
      <c r="T74" s="63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27">
        <v>4680115885929</v>
      </c>
      <c r="E75" s="62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9"/>
      <c r="R75" s="629"/>
      <c r="S75" s="629"/>
      <c r="T75" s="63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27">
        <v>4680115884403</v>
      </c>
      <c r="E76" s="62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9"/>
      <c r="R76" s="629"/>
      <c r="S76" s="629"/>
      <c r="T76" s="63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4"/>
      <c r="B77" s="624"/>
      <c r="C77" s="624"/>
      <c r="D77" s="624"/>
      <c r="E77" s="624"/>
      <c r="F77" s="624"/>
      <c r="G77" s="624"/>
      <c r="H77" s="624"/>
      <c r="I77" s="624"/>
      <c r="J77" s="624"/>
      <c r="K77" s="624"/>
      <c r="L77" s="624"/>
      <c r="M77" s="624"/>
      <c r="N77" s="624"/>
      <c r="O77" s="625"/>
      <c r="P77" s="621" t="s">
        <v>40</v>
      </c>
      <c r="Q77" s="622"/>
      <c r="R77" s="622"/>
      <c r="S77" s="622"/>
      <c r="T77" s="622"/>
      <c r="U77" s="622"/>
      <c r="V77" s="623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24"/>
      <c r="B78" s="624"/>
      <c r="C78" s="624"/>
      <c r="D78" s="624"/>
      <c r="E78" s="624"/>
      <c r="F78" s="624"/>
      <c r="G78" s="624"/>
      <c r="H78" s="624"/>
      <c r="I78" s="624"/>
      <c r="J78" s="624"/>
      <c r="K78" s="624"/>
      <c r="L78" s="624"/>
      <c r="M78" s="624"/>
      <c r="N78" s="624"/>
      <c r="O78" s="625"/>
      <c r="P78" s="621" t="s">
        <v>40</v>
      </c>
      <c r="Q78" s="622"/>
      <c r="R78" s="622"/>
      <c r="S78" s="622"/>
      <c r="T78" s="622"/>
      <c r="U78" s="622"/>
      <c r="V78" s="623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626" t="s">
        <v>185</v>
      </c>
      <c r="B79" s="626"/>
      <c r="C79" s="626"/>
      <c r="D79" s="626"/>
      <c r="E79" s="626"/>
      <c r="F79" s="626"/>
      <c r="G79" s="626"/>
      <c r="H79" s="626"/>
      <c r="I79" s="626"/>
      <c r="J79" s="626"/>
      <c r="K79" s="626"/>
      <c r="L79" s="626"/>
      <c r="M79" s="626"/>
      <c r="N79" s="626"/>
      <c r="O79" s="626"/>
      <c r="P79" s="626"/>
      <c r="Q79" s="626"/>
      <c r="R79" s="626"/>
      <c r="S79" s="626"/>
      <c r="T79" s="626"/>
      <c r="U79" s="626"/>
      <c r="V79" s="626"/>
      <c r="W79" s="626"/>
      <c r="X79" s="626"/>
      <c r="Y79" s="626"/>
      <c r="Z79" s="626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7">
        <v>4680115881532</v>
      </c>
      <c r="E80" s="62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9"/>
      <c r="R80" s="629"/>
      <c r="S80" s="629"/>
      <c r="T80" s="630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27">
        <v>4680115881464</v>
      </c>
      <c r="E81" s="627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9"/>
      <c r="R81" s="629"/>
      <c r="S81" s="629"/>
      <c r="T81" s="63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4"/>
      <c r="B82" s="624"/>
      <c r="C82" s="624"/>
      <c r="D82" s="624"/>
      <c r="E82" s="624"/>
      <c r="F82" s="624"/>
      <c r="G82" s="624"/>
      <c r="H82" s="624"/>
      <c r="I82" s="624"/>
      <c r="J82" s="624"/>
      <c r="K82" s="624"/>
      <c r="L82" s="624"/>
      <c r="M82" s="624"/>
      <c r="N82" s="624"/>
      <c r="O82" s="625"/>
      <c r="P82" s="621" t="s">
        <v>40</v>
      </c>
      <c r="Q82" s="622"/>
      <c r="R82" s="622"/>
      <c r="S82" s="622"/>
      <c r="T82" s="622"/>
      <c r="U82" s="622"/>
      <c r="V82" s="623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4"/>
      <c r="B83" s="624"/>
      <c r="C83" s="624"/>
      <c r="D83" s="624"/>
      <c r="E83" s="624"/>
      <c r="F83" s="624"/>
      <c r="G83" s="624"/>
      <c r="H83" s="624"/>
      <c r="I83" s="624"/>
      <c r="J83" s="624"/>
      <c r="K83" s="624"/>
      <c r="L83" s="624"/>
      <c r="M83" s="624"/>
      <c r="N83" s="624"/>
      <c r="O83" s="625"/>
      <c r="P83" s="621" t="s">
        <v>40</v>
      </c>
      <c r="Q83" s="622"/>
      <c r="R83" s="622"/>
      <c r="S83" s="622"/>
      <c r="T83" s="622"/>
      <c r="U83" s="622"/>
      <c r="V83" s="623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5" t="s">
        <v>192</v>
      </c>
      <c r="B84" s="635"/>
      <c r="C84" s="635"/>
      <c r="D84" s="635"/>
      <c r="E84" s="635"/>
      <c r="F84" s="635"/>
      <c r="G84" s="635"/>
      <c r="H84" s="635"/>
      <c r="I84" s="635"/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2"/>
      <c r="AB84" s="62"/>
      <c r="AC84" s="62"/>
    </row>
    <row r="85" spans="1:68" ht="14.25" customHeight="1" x14ac:dyDescent="0.25">
      <c r="A85" s="626" t="s">
        <v>107</v>
      </c>
      <c r="B85" s="626"/>
      <c r="C85" s="626"/>
      <c r="D85" s="626"/>
      <c r="E85" s="626"/>
      <c r="F85" s="626"/>
      <c r="G85" s="626"/>
      <c r="H85" s="626"/>
      <c r="I85" s="626"/>
      <c r="J85" s="626"/>
      <c r="K85" s="626"/>
      <c r="L85" s="626"/>
      <c r="M85" s="626"/>
      <c r="N85" s="626"/>
      <c r="O85" s="626"/>
      <c r="P85" s="626"/>
      <c r="Q85" s="626"/>
      <c r="R85" s="626"/>
      <c r="S85" s="626"/>
      <c r="T85" s="626"/>
      <c r="U85" s="626"/>
      <c r="V85" s="626"/>
      <c r="W85" s="626"/>
      <c r="X85" s="626"/>
      <c r="Y85" s="626"/>
      <c r="Z85" s="626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7">
        <v>4680115881327</v>
      </c>
      <c r="E86" s="627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9"/>
      <c r="R86" s="629"/>
      <c r="S86" s="629"/>
      <c r="T86" s="630"/>
      <c r="U86" s="37" t="s">
        <v>45</v>
      </c>
      <c r="V86" s="37" t="s">
        <v>45</v>
      </c>
      <c r="W86" s="38" t="s">
        <v>0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27">
        <v>4680115881518</v>
      </c>
      <c r="E87" s="627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9"/>
      <c r="R87" s="629"/>
      <c r="S87" s="629"/>
      <c r="T87" s="630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7">
        <v>4680115881303</v>
      </c>
      <c r="E88" s="627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9"/>
      <c r="R88" s="629"/>
      <c r="S88" s="629"/>
      <c r="T88" s="630"/>
      <c r="U88" s="37" t="s">
        <v>45</v>
      </c>
      <c r="V88" s="37" t="s">
        <v>45</v>
      </c>
      <c r="W88" s="38" t="s">
        <v>0</v>
      </c>
      <c r="X88" s="56">
        <v>270</v>
      </c>
      <c r="Y88" s="53">
        <f>IFERROR(IF(X88="",0,CEILING((X88/$H88),1)*$H88),"")</f>
        <v>270</v>
      </c>
      <c r="Z88" s="39">
        <f>IFERROR(IF(Y88=0,"",ROUNDUP(Y88/H88,0)*0.00902),"")</f>
        <v>0.54120000000000001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282.60000000000002</v>
      </c>
      <c r="BN88" s="75">
        <f>IFERROR(Y88*I88/H88,"0")</f>
        <v>282.60000000000002</v>
      </c>
      <c r="BO88" s="75">
        <f>IFERROR(1/J88*(X88/H88),"0")</f>
        <v>0.45454545454545459</v>
      </c>
      <c r="BP88" s="75">
        <f>IFERROR(1/J88*(Y88/H88),"0")</f>
        <v>0.45454545454545459</v>
      </c>
    </row>
    <row r="89" spans="1:68" x14ac:dyDescent="0.2">
      <c r="A89" s="624"/>
      <c r="B89" s="624"/>
      <c r="C89" s="624"/>
      <c r="D89" s="624"/>
      <c r="E89" s="624"/>
      <c r="F89" s="624"/>
      <c r="G89" s="624"/>
      <c r="H89" s="624"/>
      <c r="I89" s="624"/>
      <c r="J89" s="624"/>
      <c r="K89" s="624"/>
      <c r="L89" s="624"/>
      <c r="M89" s="624"/>
      <c r="N89" s="624"/>
      <c r="O89" s="625"/>
      <c r="P89" s="621" t="s">
        <v>40</v>
      </c>
      <c r="Q89" s="622"/>
      <c r="R89" s="622"/>
      <c r="S89" s="622"/>
      <c r="T89" s="622"/>
      <c r="U89" s="622"/>
      <c r="V89" s="623"/>
      <c r="W89" s="40" t="s">
        <v>39</v>
      </c>
      <c r="X89" s="41">
        <f>IFERROR(X86/H86,"0")+IFERROR(X87/H87,"0")+IFERROR(X88/H88,"0")</f>
        <v>78.518518518518519</v>
      </c>
      <c r="Y89" s="41">
        <f>IFERROR(Y86/H86,"0")+IFERROR(Y87/H87,"0")+IFERROR(Y88/H88,"0")</f>
        <v>79</v>
      </c>
      <c r="Z89" s="41">
        <f>IFERROR(IF(Z86="",0,Z86),"0")+IFERROR(IF(Z87="",0,Z87),"0")+IFERROR(IF(Z88="",0,Z88),"0")</f>
        <v>0.90182000000000007</v>
      </c>
      <c r="AA89" s="64"/>
      <c r="AB89" s="64"/>
      <c r="AC89" s="64"/>
    </row>
    <row r="90" spans="1:68" x14ac:dyDescent="0.2">
      <c r="A90" s="624"/>
      <c r="B90" s="624"/>
      <c r="C90" s="624"/>
      <c r="D90" s="624"/>
      <c r="E90" s="624"/>
      <c r="F90" s="624"/>
      <c r="G90" s="624"/>
      <c r="H90" s="624"/>
      <c r="I90" s="624"/>
      <c r="J90" s="624"/>
      <c r="K90" s="624"/>
      <c r="L90" s="624"/>
      <c r="M90" s="624"/>
      <c r="N90" s="624"/>
      <c r="O90" s="625"/>
      <c r="P90" s="621" t="s">
        <v>40</v>
      </c>
      <c r="Q90" s="622"/>
      <c r="R90" s="622"/>
      <c r="S90" s="622"/>
      <c r="T90" s="622"/>
      <c r="U90" s="622"/>
      <c r="V90" s="623"/>
      <c r="W90" s="40" t="s">
        <v>0</v>
      </c>
      <c r="X90" s="41">
        <f>IFERROR(SUM(X86:X88),"0")</f>
        <v>470</v>
      </c>
      <c r="Y90" s="41">
        <f>IFERROR(SUM(Y86:Y88),"0")</f>
        <v>475.20000000000005</v>
      </c>
      <c r="Z90" s="40"/>
      <c r="AA90" s="64"/>
      <c r="AB90" s="64"/>
      <c r="AC90" s="64"/>
    </row>
    <row r="91" spans="1:68" ht="14.25" customHeight="1" x14ac:dyDescent="0.25">
      <c r="A91" s="626" t="s">
        <v>78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6"/>
      <c r="W91" s="626"/>
      <c r="X91" s="626"/>
      <c r="Y91" s="626"/>
      <c r="Z91" s="626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27">
        <v>4607091386967</v>
      </c>
      <c r="E92" s="627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9"/>
      <c r="R92" s="629"/>
      <c r="S92" s="629"/>
      <c r="T92" s="630"/>
      <c r="U92" s="37" t="s">
        <v>45</v>
      </c>
      <c r="V92" s="37" t="s">
        <v>45</v>
      </c>
      <c r="W92" s="38" t="s">
        <v>0</v>
      </c>
      <c r="X92" s="56">
        <v>400</v>
      </c>
      <c r="Y92" s="53">
        <f t="shared" ref="Y92:Y99" si="16">IFERROR(IF(X92="",0,CEILING((X92/$H92),1)*$H92),"")</f>
        <v>403.20000000000005</v>
      </c>
      <c r="Z92" s="39">
        <f>IFERROR(IF(Y92=0,"",ROUNDUP(Y92/H92,0)*0.01898),"")</f>
        <v>0.91104000000000007</v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424.71428571428572</v>
      </c>
      <c r="BN92" s="75">
        <f t="shared" ref="BN92:BN99" si="18">IFERROR(Y92*I92/H92,"0")</f>
        <v>428.11200000000002</v>
      </c>
      <c r="BO92" s="75">
        <f t="shared" ref="BO92:BO99" si="19">IFERROR(1/J92*(X92/H92),"0")</f>
        <v>0.74404761904761907</v>
      </c>
      <c r="BP92" s="75">
        <f t="shared" ref="BP92:BP99" si="20">IFERROR(1/J92*(Y92/H92),"0")</f>
        <v>0.75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27">
        <v>4607091386967</v>
      </c>
      <c r="E93" s="62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5" t="s">
        <v>205</v>
      </c>
      <c r="Q93" s="629"/>
      <c r="R93" s="629"/>
      <c r="S93" s="629"/>
      <c r="T93" s="63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27">
        <v>4607091386967</v>
      </c>
      <c r="E94" s="627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9"/>
      <c r="R94" s="629"/>
      <c r="S94" s="629"/>
      <c r="T94" s="63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27">
        <v>4680115884953</v>
      </c>
      <c r="E95" s="627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9"/>
      <c r="R95" s="629"/>
      <c r="S95" s="629"/>
      <c r="T95" s="63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27">
        <v>4607091385731</v>
      </c>
      <c r="E96" s="627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86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9"/>
      <c r="R96" s="629"/>
      <c r="S96" s="629"/>
      <c r="T96" s="63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27">
        <v>4607091385731</v>
      </c>
      <c r="E97" s="62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8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9"/>
      <c r="R97" s="629"/>
      <c r="S97" s="629"/>
      <c r="T97" s="63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27">
        <v>4680115880894</v>
      </c>
      <c r="E98" s="627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9"/>
      <c r="R98" s="629"/>
      <c r="S98" s="629"/>
      <c r="T98" s="63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27">
        <v>4680115880214</v>
      </c>
      <c r="E99" s="627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9"/>
      <c r="R99" s="629"/>
      <c r="S99" s="629"/>
      <c r="T99" s="63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4"/>
      <c r="B100" s="624"/>
      <c r="C100" s="624"/>
      <c r="D100" s="624"/>
      <c r="E100" s="624"/>
      <c r="F100" s="624"/>
      <c r="G100" s="624"/>
      <c r="H100" s="624"/>
      <c r="I100" s="624"/>
      <c r="J100" s="624"/>
      <c r="K100" s="624"/>
      <c r="L100" s="624"/>
      <c r="M100" s="624"/>
      <c r="N100" s="624"/>
      <c r="O100" s="625"/>
      <c r="P100" s="621" t="s">
        <v>40</v>
      </c>
      <c r="Q100" s="622"/>
      <c r="R100" s="622"/>
      <c r="S100" s="622"/>
      <c r="T100" s="622"/>
      <c r="U100" s="622"/>
      <c r="V100" s="623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47.61904761904762</v>
      </c>
      <c r="Y100" s="41">
        <f>IFERROR(Y92/H92,"0")+IFERROR(Y93/H93,"0")+IFERROR(Y94/H94,"0")+IFERROR(Y95/H95,"0")+IFERROR(Y96/H96,"0")+IFERROR(Y97/H97,"0")+IFERROR(Y98/H98,"0")+IFERROR(Y99/H99,"0")</f>
        <v>48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0.91104000000000007</v>
      </c>
      <c r="AA100" s="64"/>
      <c r="AB100" s="64"/>
      <c r="AC100" s="64"/>
    </row>
    <row r="101" spans="1:68" x14ac:dyDescent="0.2">
      <c r="A101" s="624"/>
      <c r="B101" s="624"/>
      <c r="C101" s="624"/>
      <c r="D101" s="624"/>
      <c r="E101" s="624"/>
      <c r="F101" s="624"/>
      <c r="G101" s="624"/>
      <c r="H101" s="624"/>
      <c r="I101" s="624"/>
      <c r="J101" s="624"/>
      <c r="K101" s="624"/>
      <c r="L101" s="624"/>
      <c r="M101" s="624"/>
      <c r="N101" s="624"/>
      <c r="O101" s="625"/>
      <c r="P101" s="621" t="s">
        <v>40</v>
      </c>
      <c r="Q101" s="622"/>
      <c r="R101" s="622"/>
      <c r="S101" s="622"/>
      <c r="T101" s="622"/>
      <c r="U101" s="622"/>
      <c r="V101" s="623"/>
      <c r="W101" s="40" t="s">
        <v>0</v>
      </c>
      <c r="X101" s="41">
        <f>IFERROR(SUM(X92:X99),"0")</f>
        <v>400</v>
      </c>
      <c r="Y101" s="41">
        <f>IFERROR(SUM(Y92:Y99),"0")</f>
        <v>403.20000000000005</v>
      </c>
      <c r="Z101" s="40"/>
      <c r="AA101" s="64"/>
      <c r="AB101" s="64"/>
      <c r="AC101" s="64"/>
    </row>
    <row r="102" spans="1:68" ht="16.5" customHeight="1" x14ac:dyDescent="0.25">
      <c r="A102" s="635" t="s">
        <v>219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2"/>
      <c r="AB102" s="62"/>
      <c r="AC102" s="62"/>
    </row>
    <row r="103" spans="1:68" ht="14.25" customHeight="1" x14ac:dyDescent="0.25">
      <c r="A103" s="626" t="s">
        <v>107</v>
      </c>
      <c r="B103" s="626"/>
      <c r="C103" s="626"/>
      <c r="D103" s="626"/>
      <c r="E103" s="626"/>
      <c r="F103" s="626"/>
      <c r="G103" s="626"/>
      <c r="H103" s="626"/>
      <c r="I103" s="626"/>
      <c r="J103" s="626"/>
      <c r="K103" s="626"/>
      <c r="L103" s="626"/>
      <c r="M103" s="626"/>
      <c r="N103" s="626"/>
      <c r="O103" s="626"/>
      <c r="P103" s="626"/>
      <c r="Q103" s="626"/>
      <c r="R103" s="626"/>
      <c r="S103" s="626"/>
      <c r="T103" s="626"/>
      <c r="U103" s="626"/>
      <c r="V103" s="626"/>
      <c r="W103" s="626"/>
      <c r="X103" s="626"/>
      <c r="Y103" s="626"/>
      <c r="Z103" s="626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27">
        <v>4680115882133</v>
      </c>
      <c r="E104" s="627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9"/>
      <c r="R104" s="629"/>
      <c r="S104" s="629"/>
      <c r="T104" s="630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27">
        <v>4680115880269</v>
      </c>
      <c r="E105" s="627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9"/>
      <c r="R105" s="629"/>
      <c r="S105" s="629"/>
      <c r="T105" s="630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27">
        <v>4680115880429</v>
      </c>
      <c r="E106" s="627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9"/>
      <c r="R106" s="629"/>
      <c r="S106" s="629"/>
      <c r="T106" s="63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27">
        <v>4680115881457</v>
      </c>
      <c r="E107" s="627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9"/>
      <c r="R107" s="629"/>
      <c r="S107" s="629"/>
      <c r="T107" s="63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4"/>
      <c r="B108" s="624"/>
      <c r="C108" s="624"/>
      <c r="D108" s="624"/>
      <c r="E108" s="624"/>
      <c r="F108" s="624"/>
      <c r="G108" s="624"/>
      <c r="H108" s="624"/>
      <c r="I108" s="624"/>
      <c r="J108" s="624"/>
      <c r="K108" s="624"/>
      <c r="L108" s="624"/>
      <c r="M108" s="624"/>
      <c r="N108" s="624"/>
      <c r="O108" s="625"/>
      <c r="P108" s="621" t="s">
        <v>40</v>
      </c>
      <c r="Q108" s="622"/>
      <c r="R108" s="622"/>
      <c r="S108" s="622"/>
      <c r="T108" s="622"/>
      <c r="U108" s="622"/>
      <c r="V108" s="623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4"/>
      <c r="B109" s="624"/>
      <c r="C109" s="624"/>
      <c r="D109" s="624"/>
      <c r="E109" s="624"/>
      <c r="F109" s="624"/>
      <c r="G109" s="624"/>
      <c r="H109" s="624"/>
      <c r="I109" s="624"/>
      <c r="J109" s="624"/>
      <c r="K109" s="624"/>
      <c r="L109" s="624"/>
      <c r="M109" s="624"/>
      <c r="N109" s="624"/>
      <c r="O109" s="625"/>
      <c r="P109" s="621" t="s">
        <v>40</v>
      </c>
      <c r="Q109" s="622"/>
      <c r="R109" s="622"/>
      <c r="S109" s="622"/>
      <c r="T109" s="622"/>
      <c r="U109" s="622"/>
      <c r="V109" s="623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6" t="s">
        <v>148</v>
      </c>
      <c r="B110" s="626"/>
      <c r="C110" s="626"/>
      <c r="D110" s="626"/>
      <c r="E110" s="626"/>
      <c r="F110" s="626"/>
      <c r="G110" s="626"/>
      <c r="H110" s="626"/>
      <c r="I110" s="626"/>
      <c r="J110" s="626"/>
      <c r="K110" s="626"/>
      <c r="L110" s="626"/>
      <c r="M110" s="626"/>
      <c r="N110" s="626"/>
      <c r="O110" s="626"/>
      <c r="P110" s="626"/>
      <c r="Q110" s="626"/>
      <c r="R110" s="626"/>
      <c r="S110" s="626"/>
      <c r="T110" s="626"/>
      <c r="U110" s="626"/>
      <c r="V110" s="626"/>
      <c r="W110" s="626"/>
      <c r="X110" s="626"/>
      <c r="Y110" s="626"/>
      <c r="Z110" s="626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27">
        <v>4680115881488</v>
      </c>
      <c r="E111" s="627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9"/>
      <c r="R111" s="629"/>
      <c r="S111" s="629"/>
      <c r="T111" s="630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27">
        <v>4680115882775</v>
      </c>
      <c r="E112" s="627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9"/>
      <c r="R112" s="629"/>
      <c r="S112" s="629"/>
      <c r="T112" s="630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27">
        <v>4680115880658</v>
      </c>
      <c r="E113" s="627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9"/>
      <c r="R113" s="629"/>
      <c r="S113" s="629"/>
      <c r="T113" s="63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4"/>
      <c r="B114" s="624"/>
      <c r="C114" s="624"/>
      <c r="D114" s="624"/>
      <c r="E114" s="624"/>
      <c r="F114" s="624"/>
      <c r="G114" s="624"/>
      <c r="H114" s="624"/>
      <c r="I114" s="624"/>
      <c r="J114" s="624"/>
      <c r="K114" s="624"/>
      <c r="L114" s="624"/>
      <c r="M114" s="624"/>
      <c r="N114" s="624"/>
      <c r="O114" s="625"/>
      <c r="P114" s="621" t="s">
        <v>40</v>
      </c>
      <c r="Q114" s="622"/>
      <c r="R114" s="622"/>
      <c r="S114" s="622"/>
      <c r="T114" s="622"/>
      <c r="U114" s="622"/>
      <c r="V114" s="623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4"/>
      <c r="B115" s="624"/>
      <c r="C115" s="624"/>
      <c r="D115" s="624"/>
      <c r="E115" s="624"/>
      <c r="F115" s="624"/>
      <c r="G115" s="624"/>
      <c r="H115" s="624"/>
      <c r="I115" s="624"/>
      <c r="J115" s="624"/>
      <c r="K115" s="624"/>
      <c r="L115" s="624"/>
      <c r="M115" s="624"/>
      <c r="N115" s="624"/>
      <c r="O115" s="625"/>
      <c r="P115" s="621" t="s">
        <v>40</v>
      </c>
      <c r="Q115" s="622"/>
      <c r="R115" s="622"/>
      <c r="S115" s="622"/>
      <c r="T115" s="622"/>
      <c r="U115" s="622"/>
      <c r="V115" s="623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6" t="s">
        <v>78</v>
      </c>
      <c r="B116" s="626"/>
      <c r="C116" s="626"/>
      <c r="D116" s="626"/>
      <c r="E116" s="626"/>
      <c r="F116" s="626"/>
      <c r="G116" s="626"/>
      <c r="H116" s="626"/>
      <c r="I116" s="626"/>
      <c r="J116" s="626"/>
      <c r="K116" s="626"/>
      <c r="L116" s="626"/>
      <c r="M116" s="626"/>
      <c r="N116" s="626"/>
      <c r="O116" s="626"/>
      <c r="P116" s="626"/>
      <c r="Q116" s="626"/>
      <c r="R116" s="626"/>
      <c r="S116" s="626"/>
      <c r="T116" s="626"/>
      <c r="U116" s="626"/>
      <c r="V116" s="626"/>
      <c r="W116" s="626"/>
      <c r="X116" s="626"/>
      <c r="Y116" s="626"/>
      <c r="Z116" s="626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7">
        <v>4607091385168</v>
      </c>
      <c r="E117" s="627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9"/>
      <c r="R117" s="629"/>
      <c r="S117" s="629"/>
      <c r="T117" s="630"/>
      <c r="U117" s="37" t="s">
        <v>45</v>
      </c>
      <c r="V117" s="37" t="s">
        <v>45</v>
      </c>
      <c r="W117" s="38" t="s">
        <v>0</v>
      </c>
      <c r="X117" s="56">
        <v>100</v>
      </c>
      <c r="Y117" s="53">
        <f t="shared" ref="Y117:Y123" si="21">IFERROR(IF(X117="",0,CEILING((X117/$H117),1)*$H117),"")</f>
        <v>105.3</v>
      </c>
      <c r="Z117" s="39">
        <f>IFERROR(IF(Y117=0,"",ROUNDUP(Y117/H117,0)*0.01898),"")</f>
        <v>0.24674000000000001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106.33333333333333</v>
      </c>
      <c r="BN117" s="75">
        <f t="shared" ref="BN117:BN123" si="23">IFERROR(Y117*I117/H117,"0")</f>
        <v>111.96900000000001</v>
      </c>
      <c r="BO117" s="75">
        <f t="shared" ref="BO117:BO123" si="24">IFERROR(1/J117*(X117/H117),"0")</f>
        <v>0.19290123456790123</v>
      </c>
      <c r="BP117" s="75">
        <f t="shared" ref="BP117:BP123" si="25">IFERROR(1/J117*(Y117/H117),"0")</f>
        <v>0.203125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27">
        <v>4607091385168</v>
      </c>
      <c r="E118" s="627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9"/>
      <c r="R118" s="629"/>
      <c r="S118" s="629"/>
      <c r="T118" s="630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27">
        <v>4607091385168</v>
      </c>
      <c r="E119" s="627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9"/>
      <c r="R119" s="629"/>
      <c r="S119" s="629"/>
      <c r="T119" s="63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27">
        <v>4607091383256</v>
      </c>
      <c r="E120" s="627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9"/>
      <c r="R120" s="629"/>
      <c r="S120" s="629"/>
      <c r="T120" s="63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27">
        <v>4607091385748</v>
      </c>
      <c r="E121" s="627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4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9"/>
      <c r="R121" s="629"/>
      <c r="S121" s="629"/>
      <c r="T121" s="63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27">
        <v>4680115884533</v>
      </c>
      <c r="E122" s="627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9"/>
      <c r="R122" s="629"/>
      <c r="S122" s="629"/>
      <c r="T122" s="63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27">
        <v>4680115882645</v>
      </c>
      <c r="E123" s="627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9"/>
      <c r="R123" s="629"/>
      <c r="S123" s="629"/>
      <c r="T123" s="63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4"/>
      <c r="B124" s="624"/>
      <c r="C124" s="624"/>
      <c r="D124" s="624"/>
      <c r="E124" s="624"/>
      <c r="F124" s="624"/>
      <c r="G124" s="624"/>
      <c r="H124" s="624"/>
      <c r="I124" s="624"/>
      <c r="J124" s="624"/>
      <c r="K124" s="624"/>
      <c r="L124" s="624"/>
      <c r="M124" s="624"/>
      <c r="N124" s="624"/>
      <c r="O124" s="625"/>
      <c r="P124" s="621" t="s">
        <v>40</v>
      </c>
      <c r="Q124" s="622"/>
      <c r="R124" s="622"/>
      <c r="S124" s="622"/>
      <c r="T124" s="622"/>
      <c r="U124" s="622"/>
      <c r="V124" s="623"/>
      <c r="W124" s="40" t="s">
        <v>39</v>
      </c>
      <c r="X124" s="41">
        <f>IFERROR(X117/H117,"0")+IFERROR(X118/H118,"0")+IFERROR(X119/H119,"0")+IFERROR(X120/H120,"0")+IFERROR(X121/H121,"0")+IFERROR(X122/H122,"0")+IFERROR(X123/H123,"0")</f>
        <v>12.345679012345679</v>
      </c>
      <c r="Y124" s="41">
        <f>IFERROR(Y117/H117,"0")+IFERROR(Y118/H118,"0")+IFERROR(Y119/H119,"0")+IFERROR(Y120/H120,"0")+IFERROR(Y121/H121,"0")+IFERROR(Y122/H122,"0")+IFERROR(Y123/H123,"0")</f>
        <v>13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0.24674000000000001</v>
      </c>
      <c r="AA124" s="64"/>
      <c r="AB124" s="64"/>
      <c r="AC124" s="64"/>
    </row>
    <row r="125" spans="1:68" x14ac:dyDescent="0.2">
      <c r="A125" s="624"/>
      <c r="B125" s="624"/>
      <c r="C125" s="624"/>
      <c r="D125" s="624"/>
      <c r="E125" s="624"/>
      <c r="F125" s="624"/>
      <c r="G125" s="624"/>
      <c r="H125" s="624"/>
      <c r="I125" s="624"/>
      <c r="J125" s="624"/>
      <c r="K125" s="624"/>
      <c r="L125" s="624"/>
      <c r="M125" s="624"/>
      <c r="N125" s="624"/>
      <c r="O125" s="625"/>
      <c r="P125" s="621" t="s">
        <v>40</v>
      </c>
      <c r="Q125" s="622"/>
      <c r="R125" s="622"/>
      <c r="S125" s="622"/>
      <c r="T125" s="622"/>
      <c r="U125" s="622"/>
      <c r="V125" s="623"/>
      <c r="W125" s="40" t="s">
        <v>0</v>
      </c>
      <c r="X125" s="41">
        <f>IFERROR(SUM(X117:X123),"0")</f>
        <v>100</v>
      </c>
      <c r="Y125" s="41">
        <f>IFERROR(SUM(Y117:Y123),"0")</f>
        <v>105.3</v>
      </c>
      <c r="Z125" s="40"/>
      <c r="AA125" s="64"/>
      <c r="AB125" s="64"/>
      <c r="AC125" s="64"/>
    </row>
    <row r="126" spans="1:68" ht="14.25" customHeight="1" x14ac:dyDescent="0.25">
      <c r="A126" s="626" t="s">
        <v>185</v>
      </c>
      <c r="B126" s="626"/>
      <c r="C126" s="626"/>
      <c r="D126" s="626"/>
      <c r="E126" s="626"/>
      <c r="F126" s="626"/>
      <c r="G126" s="626"/>
      <c r="H126" s="626"/>
      <c r="I126" s="626"/>
      <c r="J126" s="626"/>
      <c r="K126" s="626"/>
      <c r="L126" s="626"/>
      <c r="M126" s="626"/>
      <c r="N126" s="626"/>
      <c r="O126" s="626"/>
      <c r="P126" s="626"/>
      <c r="Q126" s="626"/>
      <c r="R126" s="626"/>
      <c r="S126" s="626"/>
      <c r="T126" s="626"/>
      <c r="U126" s="626"/>
      <c r="V126" s="626"/>
      <c r="W126" s="626"/>
      <c r="X126" s="626"/>
      <c r="Y126" s="626"/>
      <c r="Z126" s="626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27">
        <v>4680115882652</v>
      </c>
      <c r="E127" s="627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9"/>
      <c r="R127" s="629"/>
      <c r="S127" s="629"/>
      <c r="T127" s="630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27">
        <v>4680115880238</v>
      </c>
      <c r="E128" s="627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9"/>
      <c r="R128" s="629"/>
      <c r="S128" s="629"/>
      <c r="T128" s="630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4"/>
      <c r="B129" s="624"/>
      <c r="C129" s="624"/>
      <c r="D129" s="624"/>
      <c r="E129" s="624"/>
      <c r="F129" s="624"/>
      <c r="G129" s="624"/>
      <c r="H129" s="624"/>
      <c r="I129" s="624"/>
      <c r="J129" s="624"/>
      <c r="K129" s="624"/>
      <c r="L129" s="624"/>
      <c r="M129" s="624"/>
      <c r="N129" s="624"/>
      <c r="O129" s="625"/>
      <c r="P129" s="621" t="s">
        <v>40</v>
      </c>
      <c r="Q129" s="622"/>
      <c r="R129" s="622"/>
      <c r="S129" s="622"/>
      <c r="T129" s="622"/>
      <c r="U129" s="622"/>
      <c r="V129" s="623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4"/>
      <c r="B130" s="624"/>
      <c r="C130" s="624"/>
      <c r="D130" s="624"/>
      <c r="E130" s="624"/>
      <c r="F130" s="624"/>
      <c r="G130" s="624"/>
      <c r="H130" s="624"/>
      <c r="I130" s="624"/>
      <c r="J130" s="624"/>
      <c r="K130" s="624"/>
      <c r="L130" s="624"/>
      <c r="M130" s="624"/>
      <c r="N130" s="624"/>
      <c r="O130" s="625"/>
      <c r="P130" s="621" t="s">
        <v>40</v>
      </c>
      <c r="Q130" s="622"/>
      <c r="R130" s="622"/>
      <c r="S130" s="622"/>
      <c r="T130" s="622"/>
      <c r="U130" s="622"/>
      <c r="V130" s="623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5" t="s">
        <v>258</v>
      </c>
      <c r="B131" s="635"/>
      <c r="C131" s="635"/>
      <c r="D131" s="635"/>
      <c r="E131" s="635"/>
      <c r="F131" s="635"/>
      <c r="G131" s="635"/>
      <c r="H131" s="635"/>
      <c r="I131" s="635"/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2"/>
      <c r="AB131" s="62"/>
      <c r="AC131" s="62"/>
    </row>
    <row r="132" spans="1:68" ht="14.25" customHeight="1" x14ac:dyDescent="0.25">
      <c r="A132" s="626" t="s">
        <v>107</v>
      </c>
      <c r="B132" s="626"/>
      <c r="C132" s="626"/>
      <c r="D132" s="626"/>
      <c r="E132" s="626"/>
      <c r="F132" s="626"/>
      <c r="G132" s="626"/>
      <c r="H132" s="626"/>
      <c r="I132" s="626"/>
      <c r="J132" s="626"/>
      <c r="K132" s="626"/>
      <c r="L132" s="626"/>
      <c r="M132" s="626"/>
      <c r="N132" s="626"/>
      <c r="O132" s="626"/>
      <c r="P132" s="626"/>
      <c r="Q132" s="626"/>
      <c r="R132" s="626"/>
      <c r="S132" s="626"/>
      <c r="T132" s="626"/>
      <c r="U132" s="626"/>
      <c r="V132" s="626"/>
      <c r="W132" s="626"/>
      <c r="X132" s="626"/>
      <c r="Y132" s="626"/>
      <c r="Z132" s="626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7">
        <v>4680115882577</v>
      </c>
      <c r="E133" s="627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9"/>
      <c r="R133" s="629"/>
      <c r="S133" s="629"/>
      <c r="T133" s="630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27">
        <v>4680115882577</v>
      </c>
      <c r="E134" s="627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9"/>
      <c r="R134" s="629"/>
      <c r="S134" s="629"/>
      <c r="T134" s="630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4"/>
      <c r="B135" s="624"/>
      <c r="C135" s="624"/>
      <c r="D135" s="624"/>
      <c r="E135" s="624"/>
      <c r="F135" s="624"/>
      <c r="G135" s="624"/>
      <c r="H135" s="624"/>
      <c r="I135" s="624"/>
      <c r="J135" s="624"/>
      <c r="K135" s="624"/>
      <c r="L135" s="624"/>
      <c r="M135" s="624"/>
      <c r="N135" s="624"/>
      <c r="O135" s="625"/>
      <c r="P135" s="621" t="s">
        <v>40</v>
      </c>
      <c r="Q135" s="622"/>
      <c r="R135" s="622"/>
      <c r="S135" s="622"/>
      <c r="T135" s="622"/>
      <c r="U135" s="622"/>
      <c r="V135" s="623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4"/>
      <c r="B136" s="624"/>
      <c r="C136" s="624"/>
      <c r="D136" s="624"/>
      <c r="E136" s="624"/>
      <c r="F136" s="624"/>
      <c r="G136" s="624"/>
      <c r="H136" s="624"/>
      <c r="I136" s="624"/>
      <c r="J136" s="624"/>
      <c r="K136" s="624"/>
      <c r="L136" s="624"/>
      <c r="M136" s="624"/>
      <c r="N136" s="624"/>
      <c r="O136" s="625"/>
      <c r="P136" s="621" t="s">
        <v>40</v>
      </c>
      <c r="Q136" s="622"/>
      <c r="R136" s="622"/>
      <c r="S136" s="622"/>
      <c r="T136" s="622"/>
      <c r="U136" s="622"/>
      <c r="V136" s="623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6" t="s">
        <v>159</v>
      </c>
      <c r="B137" s="626"/>
      <c r="C137" s="626"/>
      <c r="D137" s="626"/>
      <c r="E137" s="626"/>
      <c r="F137" s="626"/>
      <c r="G137" s="626"/>
      <c r="H137" s="626"/>
      <c r="I137" s="626"/>
      <c r="J137" s="626"/>
      <c r="K137" s="626"/>
      <c r="L137" s="626"/>
      <c r="M137" s="626"/>
      <c r="N137" s="626"/>
      <c r="O137" s="626"/>
      <c r="P137" s="626"/>
      <c r="Q137" s="626"/>
      <c r="R137" s="626"/>
      <c r="S137" s="626"/>
      <c r="T137" s="626"/>
      <c r="U137" s="626"/>
      <c r="V137" s="626"/>
      <c r="W137" s="626"/>
      <c r="X137" s="626"/>
      <c r="Y137" s="626"/>
      <c r="Z137" s="626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7">
        <v>4680115883444</v>
      </c>
      <c r="E138" s="627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9"/>
      <c r="R138" s="629"/>
      <c r="S138" s="629"/>
      <c r="T138" s="63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27">
        <v>4680115883444</v>
      </c>
      <c r="E139" s="627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9"/>
      <c r="R139" s="629"/>
      <c r="S139" s="629"/>
      <c r="T139" s="630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4"/>
      <c r="B140" s="624"/>
      <c r="C140" s="624"/>
      <c r="D140" s="624"/>
      <c r="E140" s="624"/>
      <c r="F140" s="624"/>
      <c r="G140" s="624"/>
      <c r="H140" s="624"/>
      <c r="I140" s="624"/>
      <c r="J140" s="624"/>
      <c r="K140" s="624"/>
      <c r="L140" s="624"/>
      <c r="M140" s="624"/>
      <c r="N140" s="624"/>
      <c r="O140" s="625"/>
      <c r="P140" s="621" t="s">
        <v>40</v>
      </c>
      <c r="Q140" s="622"/>
      <c r="R140" s="622"/>
      <c r="S140" s="622"/>
      <c r="T140" s="622"/>
      <c r="U140" s="622"/>
      <c r="V140" s="623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4"/>
      <c r="B141" s="624"/>
      <c r="C141" s="624"/>
      <c r="D141" s="624"/>
      <c r="E141" s="624"/>
      <c r="F141" s="624"/>
      <c r="G141" s="624"/>
      <c r="H141" s="624"/>
      <c r="I141" s="624"/>
      <c r="J141" s="624"/>
      <c r="K141" s="624"/>
      <c r="L141" s="624"/>
      <c r="M141" s="624"/>
      <c r="N141" s="624"/>
      <c r="O141" s="625"/>
      <c r="P141" s="621" t="s">
        <v>40</v>
      </c>
      <c r="Q141" s="622"/>
      <c r="R141" s="622"/>
      <c r="S141" s="622"/>
      <c r="T141" s="622"/>
      <c r="U141" s="622"/>
      <c r="V141" s="623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6" t="s">
        <v>78</v>
      </c>
      <c r="B142" s="626"/>
      <c r="C142" s="626"/>
      <c r="D142" s="626"/>
      <c r="E142" s="626"/>
      <c r="F142" s="626"/>
      <c r="G142" s="626"/>
      <c r="H142" s="626"/>
      <c r="I142" s="626"/>
      <c r="J142" s="626"/>
      <c r="K142" s="626"/>
      <c r="L142" s="626"/>
      <c r="M142" s="626"/>
      <c r="N142" s="626"/>
      <c r="O142" s="626"/>
      <c r="P142" s="626"/>
      <c r="Q142" s="626"/>
      <c r="R142" s="626"/>
      <c r="S142" s="626"/>
      <c r="T142" s="626"/>
      <c r="U142" s="626"/>
      <c r="V142" s="626"/>
      <c r="W142" s="626"/>
      <c r="X142" s="626"/>
      <c r="Y142" s="626"/>
      <c r="Z142" s="626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7">
        <v>4680115882584</v>
      </c>
      <c r="E143" s="627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9"/>
      <c r="R143" s="629"/>
      <c r="S143" s="629"/>
      <c r="T143" s="63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27">
        <v>4680115882584</v>
      </c>
      <c r="E144" s="627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9"/>
      <c r="R144" s="629"/>
      <c r="S144" s="629"/>
      <c r="T144" s="630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4"/>
      <c r="B145" s="624"/>
      <c r="C145" s="624"/>
      <c r="D145" s="624"/>
      <c r="E145" s="624"/>
      <c r="F145" s="624"/>
      <c r="G145" s="624"/>
      <c r="H145" s="624"/>
      <c r="I145" s="624"/>
      <c r="J145" s="624"/>
      <c r="K145" s="624"/>
      <c r="L145" s="624"/>
      <c r="M145" s="624"/>
      <c r="N145" s="624"/>
      <c r="O145" s="625"/>
      <c r="P145" s="621" t="s">
        <v>40</v>
      </c>
      <c r="Q145" s="622"/>
      <c r="R145" s="622"/>
      <c r="S145" s="622"/>
      <c r="T145" s="622"/>
      <c r="U145" s="622"/>
      <c r="V145" s="623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4"/>
      <c r="B146" s="624"/>
      <c r="C146" s="624"/>
      <c r="D146" s="624"/>
      <c r="E146" s="624"/>
      <c r="F146" s="624"/>
      <c r="G146" s="624"/>
      <c r="H146" s="624"/>
      <c r="I146" s="624"/>
      <c r="J146" s="624"/>
      <c r="K146" s="624"/>
      <c r="L146" s="624"/>
      <c r="M146" s="624"/>
      <c r="N146" s="624"/>
      <c r="O146" s="625"/>
      <c r="P146" s="621" t="s">
        <v>40</v>
      </c>
      <c r="Q146" s="622"/>
      <c r="R146" s="622"/>
      <c r="S146" s="622"/>
      <c r="T146" s="622"/>
      <c r="U146" s="622"/>
      <c r="V146" s="623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5" t="s">
        <v>105</v>
      </c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2"/>
      <c r="AB147" s="62"/>
      <c r="AC147" s="62"/>
    </row>
    <row r="148" spans="1:68" ht="14.25" customHeight="1" x14ac:dyDescent="0.25">
      <c r="A148" s="626" t="s">
        <v>107</v>
      </c>
      <c r="B148" s="626"/>
      <c r="C148" s="626"/>
      <c r="D148" s="626"/>
      <c r="E148" s="626"/>
      <c r="F148" s="626"/>
      <c r="G148" s="626"/>
      <c r="H148" s="626"/>
      <c r="I148" s="626"/>
      <c r="J148" s="626"/>
      <c r="K148" s="626"/>
      <c r="L148" s="626"/>
      <c r="M148" s="626"/>
      <c r="N148" s="626"/>
      <c r="O148" s="626"/>
      <c r="P148" s="626"/>
      <c r="Q148" s="626"/>
      <c r="R148" s="626"/>
      <c r="S148" s="626"/>
      <c r="T148" s="626"/>
      <c r="U148" s="626"/>
      <c r="V148" s="626"/>
      <c r="W148" s="626"/>
      <c r="X148" s="626"/>
      <c r="Y148" s="626"/>
      <c r="Z148" s="626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27">
        <v>4607091384604</v>
      </c>
      <c r="E149" s="627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9"/>
      <c r="R149" s="629"/>
      <c r="S149" s="629"/>
      <c r="T149" s="630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4"/>
      <c r="B150" s="624"/>
      <c r="C150" s="624"/>
      <c r="D150" s="624"/>
      <c r="E150" s="624"/>
      <c r="F150" s="624"/>
      <c r="G150" s="624"/>
      <c r="H150" s="624"/>
      <c r="I150" s="624"/>
      <c r="J150" s="624"/>
      <c r="K150" s="624"/>
      <c r="L150" s="624"/>
      <c r="M150" s="624"/>
      <c r="N150" s="624"/>
      <c r="O150" s="625"/>
      <c r="P150" s="621" t="s">
        <v>40</v>
      </c>
      <c r="Q150" s="622"/>
      <c r="R150" s="622"/>
      <c r="S150" s="622"/>
      <c r="T150" s="622"/>
      <c r="U150" s="622"/>
      <c r="V150" s="623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4"/>
      <c r="B151" s="624"/>
      <c r="C151" s="624"/>
      <c r="D151" s="624"/>
      <c r="E151" s="624"/>
      <c r="F151" s="624"/>
      <c r="G151" s="624"/>
      <c r="H151" s="624"/>
      <c r="I151" s="624"/>
      <c r="J151" s="624"/>
      <c r="K151" s="624"/>
      <c r="L151" s="624"/>
      <c r="M151" s="624"/>
      <c r="N151" s="624"/>
      <c r="O151" s="625"/>
      <c r="P151" s="621" t="s">
        <v>40</v>
      </c>
      <c r="Q151" s="622"/>
      <c r="R151" s="622"/>
      <c r="S151" s="622"/>
      <c r="T151" s="622"/>
      <c r="U151" s="622"/>
      <c r="V151" s="623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6" t="s">
        <v>159</v>
      </c>
      <c r="B152" s="626"/>
      <c r="C152" s="626"/>
      <c r="D152" s="626"/>
      <c r="E152" s="626"/>
      <c r="F152" s="626"/>
      <c r="G152" s="626"/>
      <c r="H152" s="626"/>
      <c r="I152" s="626"/>
      <c r="J152" s="626"/>
      <c r="K152" s="626"/>
      <c r="L152" s="626"/>
      <c r="M152" s="626"/>
      <c r="N152" s="626"/>
      <c r="O152" s="626"/>
      <c r="P152" s="626"/>
      <c r="Q152" s="626"/>
      <c r="R152" s="626"/>
      <c r="S152" s="626"/>
      <c r="T152" s="626"/>
      <c r="U152" s="626"/>
      <c r="V152" s="626"/>
      <c r="W152" s="626"/>
      <c r="X152" s="626"/>
      <c r="Y152" s="626"/>
      <c r="Z152" s="626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7">
        <v>4607091387667</v>
      </c>
      <c r="E153" s="627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9"/>
      <c r="R153" s="629"/>
      <c r="S153" s="629"/>
      <c r="T153" s="630"/>
      <c r="U153" s="37" t="s">
        <v>45</v>
      </c>
      <c r="V153" s="37" t="s">
        <v>45</v>
      </c>
      <c r="W153" s="38" t="s">
        <v>0</v>
      </c>
      <c r="X153" s="56">
        <v>60</v>
      </c>
      <c r="Y153" s="53">
        <f>IFERROR(IF(X153="",0,CEILING((X153/$H153),1)*$H153),"")</f>
        <v>63</v>
      </c>
      <c r="Z153" s="39">
        <f>IFERROR(IF(Y153=0,"",ROUNDUP(Y153/H153,0)*0.01898),"")</f>
        <v>0.13286000000000001</v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63.900000000000006</v>
      </c>
      <c r="BN153" s="75">
        <f>IFERROR(Y153*I153/H153,"0")</f>
        <v>67.094999999999999</v>
      </c>
      <c r="BO153" s="75">
        <f>IFERROR(1/J153*(X153/H153),"0")</f>
        <v>0.10416666666666667</v>
      </c>
      <c r="BP153" s="75">
        <f>IFERROR(1/J153*(Y153/H153),"0")</f>
        <v>0.109375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7">
        <v>4607091387636</v>
      </c>
      <c r="E154" s="627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9"/>
      <c r="R154" s="629"/>
      <c r="S154" s="629"/>
      <c r="T154" s="630"/>
      <c r="U154" s="37" t="s">
        <v>45</v>
      </c>
      <c r="V154" s="37" t="s">
        <v>45</v>
      </c>
      <c r="W154" s="38" t="s">
        <v>0</v>
      </c>
      <c r="X154" s="56">
        <v>30</v>
      </c>
      <c r="Y154" s="53">
        <f>IFERROR(IF(X154="",0,CEILING((X154/$H154),1)*$H154),"")</f>
        <v>33.6</v>
      </c>
      <c r="Z154" s="39">
        <f>IFERROR(IF(Y154=0,"",ROUNDUP(Y154/H154,0)*0.00651),"")</f>
        <v>5.2080000000000001E-2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31.928571428571427</v>
      </c>
      <c r="BN154" s="75">
        <f>IFERROR(Y154*I154/H154,"0")</f>
        <v>35.76</v>
      </c>
      <c r="BO154" s="75">
        <f>IFERROR(1/J154*(X154/H154),"0")</f>
        <v>3.924646781789639E-2</v>
      </c>
      <c r="BP154" s="75">
        <f>IFERROR(1/J154*(Y154/H154),"0")</f>
        <v>4.3956043956043959E-2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7">
        <v>4607091382426</v>
      </c>
      <c r="E155" s="627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9"/>
      <c r="R155" s="629"/>
      <c r="S155" s="629"/>
      <c r="T155" s="630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624"/>
      <c r="B156" s="624"/>
      <c r="C156" s="624"/>
      <c r="D156" s="624"/>
      <c r="E156" s="624"/>
      <c r="F156" s="624"/>
      <c r="G156" s="624"/>
      <c r="H156" s="624"/>
      <c r="I156" s="624"/>
      <c r="J156" s="624"/>
      <c r="K156" s="624"/>
      <c r="L156" s="624"/>
      <c r="M156" s="624"/>
      <c r="N156" s="624"/>
      <c r="O156" s="625"/>
      <c r="P156" s="621" t="s">
        <v>40</v>
      </c>
      <c r="Q156" s="622"/>
      <c r="R156" s="622"/>
      <c r="S156" s="622"/>
      <c r="T156" s="622"/>
      <c r="U156" s="622"/>
      <c r="V156" s="623"/>
      <c r="W156" s="40" t="s">
        <v>39</v>
      </c>
      <c r="X156" s="41">
        <f>IFERROR(X153/H153,"0")+IFERROR(X154/H154,"0")+IFERROR(X155/H155,"0")</f>
        <v>31.587301587301589</v>
      </c>
      <c r="Y156" s="41">
        <f>IFERROR(Y153/H153,"0")+IFERROR(Y154/H154,"0")+IFERROR(Y155/H155,"0")</f>
        <v>33</v>
      </c>
      <c r="Z156" s="41">
        <f>IFERROR(IF(Z153="",0,Z153),"0")+IFERROR(IF(Z154="",0,Z154),"0")+IFERROR(IF(Z155="",0,Z155),"0")</f>
        <v>0.52658000000000005</v>
      </c>
      <c r="AA156" s="64"/>
      <c r="AB156" s="64"/>
      <c r="AC156" s="64"/>
    </row>
    <row r="157" spans="1:68" x14ac:dyDescent="0.2">
      <c r="A157" s="624"/>
      <c r="B157" s="624"/>
      <c r="C157" s="624"/>
      <c r="D157" s="624"/>
      <c r="E157" s="624"/>
      <c r="F157" s="624"/>
      <c r="G157" s="624"/>
      <c r="H157" s="624"/>
      <c r="I157" s="624"/>
      <c r="J157" s="624"/>
      <c r="K157" s="624"/>
      <c r="L157" s="624"/>
      <c r="M157" s="624"/>
      <c r="N157" s="624"/>
      <c r="O157" s="625"/>
      <c r="P157" s="621" t="s">
        <v>40</v>
      </c>
      <c r="Q157" s="622"/>
      <c r="R157" s="622"/>
      <c r="S157" s="622"/>
      <c r="T157" s="622"/>
      <c r="U157" s="622"/>
      <c r="V157" s="623"/>
      <c r="W157" s="40" t="s">
        <v>0</v>
      </c>
      <c r="X157" s="41">
        <f>IFERROR(SUM(X153:X155),"0")</f>
        <v>250</v>
      </c>
      <c r="Y157" s="41">
        <f>IFERROR(SUM(Y153:Y155),"0")</f>
        <v>258.60000000000002</v>
      </c>
      <c r="Z157" s="40"/>
      <c r="AA157" s="64"/>
      <c r="AB157" s="64"/>
      <c r="AC157" s="64"/>
    </row>
    <row r="158" spans="1:68" ht="27.75" customHeight="1" x14ac:dyDescent="0.2">
      <c r="A158" s="653" t="s">
        <v>282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52"/>
      <c r="AB158" s="52"/>
      <c r="AC158" s="52"/>
    </row>
    <row r="159" spans="1:68" ht="16.5" customHeight="1" x14ac:dyDescent="0.25">
      <c r="A159" s="635" t="s">
        <v>283</v>
      </c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2"/>
      <c r="AB159" s="62"/>
      <c r="AC159" s="62"/>
    </row>
    <row r="160" spans="1:68" ht="14.25" customHeight="1" x14ac:dyDescent="0.25">
      <c r="A160" s="626" t="s">
        <v>148</v>
      </c>
      <c r="B160" s="626"/>
      <c r="C160" s="626"/>
      <c r="D160" s="626"/>
      <c r="E160" s="626"/>
      <c r="F160" s="626"/>
      <c r="G160" s="626"/>
      <c r="H160" s="626"/>
      <c r="I160" s="626"/>
      <c r="J160" s="626"/>
      <c r="K160" s="626"/>
      <c r="L160" s="626"/>
      <c r="M160" s="626"/>
      <c r="N160" s="626"/>
      <c r="O160" s="626"/>
      <c r="P160" s="626"/>
      <c r="Q160" s="626"/>
      <c r="R160" s="626"/>
      <c r="S160" s="626"/>
      <c r="T160" s="626"/>
      <c r="U160" s="626"/>
      <c r="V160" s="626"/>
      <c r="W160" s="626"/>
      <c r="X160" s="626"/>
      <c r="Y160" s="626"/>
      <c r="Z160" s="626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27">
        <v>4680115886223</v>
      </c>
      <c r="E161" s="627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8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9"/>
      <c r="R161" s="629"/>
      <c r="S161" s="629"/>
      <c r="T161" s="630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4"/>
      <c r="B162" s="624"/>
      <c r="C162" s="624"/>
      <c r="D162" s="624"/>
      <c r="E162" s="624"/>
      <c r="F162" s="624"/>
      <c r="G162" s="624"/>
      <c r="H162" s="624"/>
      <c r="I162" s="624"/>
      <c r="J162" s="624"/>
      <c r="K162" s="624"/>
      <c r="L162" s="624"/>
      <c r="M162" s="624"/>
      <c r="N162" s="624"/>
      <c r="O162" s="625"/>
      <c r="P162" s="621" t="s">
        <v>40</v>
      </c>
      <c r="Q162" s="622"/>
      <c r="R162" s="622"/>
      <c r="S162" s="622"/>
      <c r="T162" s="622"/>
      <c r="U162" s="622"/>
      <c r="V162" s="623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4"/>
      <c r="B163" s="624"/>
      <c r="C163" s="624"/>
      <c r="D163" s="624"/>
      <c r="E163" s="624"/>
      <c r="F163" s="624"/>
      <c r="G163" s="624"/>
      <c r="H163" s="624"/>
      <c r="I163" s="624"/>
      <c r="J163" s="624"/>
      <c r="K163" s="624"/>
      <c r="L163" s="624"/>
      <c r="M163" s="624"/>
      <c r="N163" s="624"/>
      <c r="O163" s="625"/>
      <c r="P163" s="621" t="s">
        <v>40</v>
      </c>
      <c r="Q163" s="622"/>
      <c r="R163" s="622"/>
      <c r="S163" s="622"/>
      <c r="T163" s="622"/>
      <c r="U163" s="622"/>
      <c r="V163" s="623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6" t="s">
        <v>159</v>
      </c>
      <c r="B164" s="626"/>
      <c r="C164" s="626"/>
      <c r="D164" s="626"/>
      <c r="E164" s="626"/>
      <c r="F164" s="626"/>
      <c r="G164" s="626"/>
      <c r="H164" s="626"/>
      <c r="I164" s="626"/>
      <c r="J164" s="626"/>
      <c r="K164" s="626"/>
      <c r="L164" s="626"/>
      <c r="M164" s="626"/>
      <c r="N164" s="626"/>
      <c r="O164" s="626"/>
      <c r="P164" s="626"/>
      <c r="Q164" s="626"/>
      <c r="R164" s="626"/>
      <c r="S164" s="626"/>
      <c r="T164" s="626"/>
      <c r="U164" s="626"/>
      <c r="V164" s="626"/>
      <c r="W164" s="626"/>
      <c r="X164" s="626"/>
      <c r="Y164" s="626"/>
      <c r="Z164" s="626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27">
        <v>4680115880993</v>
      </c>
      <c r="E165" s="627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9"/>
      <c r="R165" s="629"/>
      <c r="S165" s="629"/>
      <c r="T165" s="630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27">
        <v>4680115881761</v>
      </c>
      <c r="E166" s="627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9"/>
      <c r="R166" s="629"/>
      <c r="S166" s="629"/>
      <c r="T166" s="630"/>
      <c r="U166" s="37" t="s">
        <v>45</v>
      </c>
      <c r="V166" s="37" t="s">
        <v>45</v>
      </c>
      <c r="W166" s="38" t="s">
        <v>0</v>
      </c>
      <c r="X166" s="56">
        <v>50</v>
      </c>
      <c r="Y166" s="53">
        <f t="shared" si="26"/>
        <v>50.400000000000006</v>
      </c>
      <c r="Z166" s="39">
        <f>IFERROR(IF(Y166=0,"",ROUNDUP(Y166/H166,0)*0.00902),"")</f>
        <v>0.10824</v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53.214285714285715</v>
      </c>
      <c r="BN166" s="75">
        <f t="shared" si="28"/>
        <v>53.64</v>
      </c>
      <c r="BO166" s="75">
        <f t="shared" si="29"/>
        <v>9.0187590187590191E-2</v>
      </c>
      <c r="BP166" s="75">
        <f t="shared" si="30"/>
        <v>9.0909090909090912E-2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27">
        <v>4680115881563</v>
      </c>
      <c r="E167" s="627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9"/>
      <c r="R167" s="629"/>
      <c r="S167" s="629"/>
      <c r="T167" s="630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27">
        <v>4680115880986</v>
      </c>
      <c r="E168" s="627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9"/>
      <c r="R168" s="629"/>
      <c r="S168" s="629"/>
      <c r="T168" s="630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27">
        <v>4680115881785</v>
      </c>
      <c r="E169" s="627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8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9"/>
      <c r="R169" s="629"/>
      <c r="S169" s="629"/>
      <c r="T169" s="630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27">
        <v>4680115886537</v>
      </c>
      <c r="E170" s="627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8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9"/>
      <c r="R170" s="629"/>
      <c r="S170" s="629"/>
      <c r="T170" s="630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27">
        <v>4680115881679</v>
      </c>
      <c r="E171" s="627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8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9"/>
      <c r="R171" s="629"/>
      <c r="S171" s="629"/>
      <c r="T171" s="630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27">
        <v>4680115880191</v>
      </c>
      <c r="E172" s="627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8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9"/>
      <c r="R172" s="629"/>
      <c r="S172" s="629"/>
      <c r="T172" s="630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27">
        <v>4680115883963</v>
      </c>
      <c r="E173" s="627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9"/>
      <c r="R173" s="629"/>
      <c r="S173" s="629"/>
      <c r="T173" s="630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4"/>
      <c r="B174" s="624"/>
      <c r="C174" s="624"/>
      <c r="D174" s="624"/>
      <c r="E174" s="624"/>
      <c r="F174" s="624"/>
      <c r="G174" s="624"/>
      <c r="H174" s="624"/>
      <c r="I174" s="624"/>
      <c r="J174" s="624"/>
      <c r="K174" s="624"/>
      <c r="L174" s="624"/>
      <c r="M174" s="624"/>
      <c r="N174" s="624"/>
      <c r="O174" s="625"/>
      <c r="P174" s="621" t="s">
        <v>40</v>
      </c>
      <c r="Q174" s="622"/>
      <c r="R174" s="622"/>
      <c r="S174" s="622"/>
      <c r="T174" s="622"/>
      <c r="U174" s="622"/>
      <c r="V174" s="623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11.904761904761905</v>
      </c>
      <c r="Y174" s="41">
        <f>IFERROR(Y165/H165,"0")+IFERROR(Y166/H166,"0")+IFERROR(Y167/H167,"0")+IFERROR(Y168/H168,"0")+IFERROR(Y169/H169,"0")+IFERROR(Y170/H170,"0")+IFERROR(Y171/H171,"0")+IFERROR(Y172/H172,"0")+IFERROR(Y173/H173,"0")</f>
        <v>12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0.10824</v>
      </c>
      <c r="AA174" s="64"/>
      <c r="AB174" s="64"/>
      <c r="AC174" s="64"/>
    </row>
    <row r="175" spans="1:68" x14ac:dyDescent="0.2">
      <c r="A175" s="624"/>
      <c r="B175" s="624"/>
      <c r="C175" s="624"/>
      <c r="D175" s="624"/>
      <c r="E175" s="624"/>
      <c r="F175" s="624"/>
      <c r="G175" s="624"/>
      <c r="H175" s="624"/>
      <c r="I175" s="624"/>
      <c r="J175" s="624"/>
      <c r="K175" s="624"/>
      <c r="L175" s="624"/>
      <c r="M175" s="624"/>
      <c r="N175" s="624"/>
      <c r="O175" s="625"/>
      <c r="P175" s="621" t="s">
        <v>40</v>
      </c>
      <c r="Q175" s="622"/>
      <c r="R175" s="622"/>
      <c r="S175" s="622"/>
      <c r="T175" s="622"/>
      <c r="U175" s="622"/>
      <c r="V175" s="623"/>
      <c r="W175" s="40" t="s">
        <v>0</v>
      </c>
      <c r="X175" s="41">
        <f>IFERROR(SUM(X165:X173),"0")</f>
        <v>50</v>
      </c>
      <c r="Y175" s="41">
        <f>IFERROR(SUM(Y165:Y173),"0")</f>
        <v>50.400000000000006</v>
      </c>
      <c r="Z175" s="40"/>
      <c r="AA175" s="64"/>
      <c r="AB175" s="64"/>
      <c r="AC175" s="64"/>
    </row>
    <row r="176" spans="1:68" ht="14.25" customHeight="1" x14ac:dyDescent="0.25">
      <c r="A176" s="626" t="s">
        <v>99</v>
      </c>
      <c r="B176" s="626"/>
      <c r="C176" s="626"/>
      <c r="D176" s="626"/>
      <c r="E176" s="626"/>
      <c r="F176" s="626"/>
      <c r="G176" s="626"/>
      <c r="H176" s="626"/>
      <c r="I176" s="626"/>
      <c r="J176" s="626"/>
      <c r="K176" s="626"/>
      <c r="L176" s="626"/>
      <c r="M176" s="626"/>
      <c r="N176" s="626"/>
      <c r="O176" s="626"/>
      <c r="P176" s="626"/>
      <c r="Q176" s="626"/>
      <c r="R176" s="626"/>
      <c r="S176" s="626"/>
      <c r="T176" s="626"/>
      <c r="U176" s="626"/>
      <c r="V176" s="626"/>
      <c r="W176" s="626"/>
      <c r="X176" s="626"/>
      <c r="Y176" s="626"/>
      <c r="Z176" s="626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27">
        <v>4680115886780</v>
      </c>
      <c r="E177" s="627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8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9"/>
      <c r="R177" s="629"/>
      <c r="S177" s="629"/>
      <c r="T177" s="630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27">
        <v>4680115886742</v>
      </c>
      <c r="E178" s="627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822" t="s">
        <v>317</v>
      </c>
      <c r="Q178" s="629"/>
      <c r="R178" s="629"/>
      <c r="S178" s="629"/>
      <c r="T178" s="630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27">
        <v>4680115886766</v>
      </c>
      <c r="E179" s="627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823" t="s">
        <v>321</v>
      </c>
      <c r="Q179" s="629"/>
      <c r="R179" s="629"/>
      <c r="S179" s="629"/>
      <c r="T179" s="630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4"/>
      <c r="B180" s="624"/>
      <c r="C180" s="624"/>
      <c r="D180" s="624"/>
      <c r="E180" s="624"/>
      <c r="F180" s="624"/>
      <c r="G180" s="624"/>
      <c r="H180" s="624"/>
      <c r="I180" s="624"/>
      <c r="J180" s="624"/>
      <c r="K180" s="624"/>
      <c r="L180" s="624"/>
      <c r="M180" s="624"/>
      <c r="N180" s="624"/>
      <c r="O180" s="625"/>
      <c r="P180" s="621" t="s">
        <v>40</v>
      </c>
      <c r="Q180" s="622"/>
      <c r="R180" s="622"/>
      <c r="S180" s="622"/>
      <c r="T180" s="622"/>
      <c r="U180" s="622"/>
      <c r="V180" s="623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4"/>
      <c r="B181" s="624"/>
      <c r="C181" s="624"/>
      <c r="D181" s="624"/>
      <c r="E181" s="624"/>
      <c r="F181" s="624"/>
      <c r="G181" s="624"/>
      <c r="H181" s="624"/>
      <c r="I181" s="624"/>
      <c r="J181" s="624"/>
      <c r="K181" s="624"/>
      <c r="L181" s="624"/>
      <c r="M181" s="624"/>
      <c r="N181" s="624"/>
      <c r="O181" s="625"/>
      <c r="P181" s="621" t="s">
        <v>40</v>
      </c>
      <c r="Q181" s="622"/>
      <c r="R181" s="622"/>
      <c r="S181" s="622"/>
      <c r="T181" s="622"/>
      <c r="U181" s="622"/>
      <c r="V181" s="623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6" t="s">
        <v>322</v>
      </c>
      <c r="B182" s="626"/>
      <c r="C182" s="626"/>
      <c r="D182" s="626"/>
      <c r="E182" s="626"/>
      <c r="F182" s="626"/>
      <c r="G182" s="626"/>
      <c r="H182" s="626"/>
      <c r="I182" s="626"/>
      <c r="J182" s="626"/>
      <c r="K182" s="626"/>
      <c r="L182" s="626"/>
      <c r="M182" s="626"/>
      <c r="N182" s="626"/>
      <c r="O182" s="626"/>
      <c r="P182" s="626"/>
      <c r="Q182" s="626"/>
      <c r="R182" s="626"/>
      <c r="S182" s="626"/>
      <c r="T182" s="626"/>
      <c r="U182" s="626"/>
      <c r="V182" s="626"/>
      <c r="W182" s="626"/>
      <c r="X182" s="626"/>
      <c r="Y182" s="626"/>
      <c r="Z182" s="626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27">
        <v>4680115886797</v>
      </c>
      <c r="E183" s="627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820" t="s">
        <v>325</v>
      </c>
      <c r="Q183" s="629"/>
      <c r="R183" s="629"/>
      <c r="S183" s="629"/>
      <c r="T183" s="630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4"/>
      <c r="B184" s="624"/>
      <c r="C184" s="624"/>
      <c r="D184" s="624"/>
      <c r="E184" s="624"/>
      <c r="F184" s="624"/>
      <c r="G184" s="624"/>
      <c r="H184" s="624"/>
      <c r="I184" s="624"/>
      <c r="J184" s="624"/>
      <c r="K184" s="624"/>
      <c r="L184" s="624"/>
      <c r="M184" s="624"/>
      <c r="N184" s="624"/>
      <c r="O184" s="625"/>
      <c r="P184" s="621" t="s">
        <v>40</v>
      </c>
      <c r="Q184" s="622"/>
      <c r="R184" s="622"/>
      <c r="S184" s="622"/>
      <c r="T184" s="622"/>
      <c r="U184" s="622"/>
      <c r="V184" s="623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4"/>
      <c r="B185" s="624"/>
      <c r="C185" s="624"/>
      <c r="D185" s="624"/>
      <c r="E185" s="624"/>
      <c r="F185" s="624"/>
      <c r="G185" s="624"/>
      <c r="H185" s="624"/>
      <c r="I185" s="624"/>
      <c r="J185" s="624"/>
      <c r="K185" s="624"/>
      <c r="L185" s="624"/>
      <c r="M185" s="624"/>
      <c r="N185" s="624"/>
      <c r="O185" s="625"/>
      <c r="P185" s="621" t="s">
        <v>40</v>
      </c>
      <c r="Q185" s="622"/>
      <c r="R185" s="622"/>
      <c r="S185" s="622"/>
      <c r="T185" s="622"/>
      <c r="U185" s="622"/>
      <c r="V185" s="623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5" t="s">
        <v>326</v>
      </c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2"/>
      <c r="AB186" s="62"/>
      <c r="AC186" s="62"/>
    </row>
    <row r="187" spans="1:68" ht="14.25" customHeight="1" x14ac:dyDescent="0.25">
      <c r="A187" s="626" t="s">
        <v>107</v>
      </c>
      <c r="B187" s="626"/>
      <c r="C187" s="626"/>
      <c r="D187" s="626"/>
      <c r="E187" s="626"/>
      <c r="F187" s="626"/>
      <c r="G187" s="626"/>
      <c r="H187" s="626"/>
      <c r="I187" s="626"/>
      <c r="J187" s="626"/>
      <c r="K187" s="626"/>
      <c r="L187" s="626"/>
      <c r="M187" s="626"/>
      <c r="N187" s="626"/>
      <c r="O187" s="626"/>
      <c r="P187" s="626"/>
      <c r="Q187" s="626"/>
      <c r="R187" s="626"/>
      <c r="S187" s="626"/>
      <c r="T187" s="626"/>
      <c r="U187" s="626"/>
      <c r="V187" s="626"/>
      <c r="W187" s="626"/>
      <c r="X187" s="626"/>
      <c r="Y187" s="626"/>
      <c r="Z187" s="626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27">
        <v>4680115881402</v>
      </c>
      <c r="E188" s="62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9"/>
      <c r="R188" s="629"/>
      <c r="S188" s="629"/>
      <c r="T188" s="63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27">
        <v>4680115881396</v>
      </c>
      <c r="E189" s="62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8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9"/>
      <c r="R189" s="629"/>
      <c r="S189" s="629"/>
      <c r="T189" s="630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4"/>
      <c r="B190" s="624"/>
      <c r="C190" s="624"/>
      <c r="D190" s="624"/>
      <c r="E190" s="624"/>
      <c r="F190" s="624"/>
      <c r="G190" s="624"/>
      <c r="H190" s="624"/>
      <c r="I190" s="624"/>
      <c r="J190" s="624"/>
      <c r="K190" s="624"/>
      <c r="L190" s="624"/>
      <c r="M190" s="624"/>
      <c r="N190" s="624"/>
      <c r="O190" s="625"/>
      <c r="P190" s="621" t="s">
        <v>40</v>
      </c>
      <c r="Q190" s="622"/>
      <c r="R190" s="622"/>
      <c r="S190" s="622"/>
      <c r="T190" s="622"/>
      <c r="U190" s="622"/>
      <c r="V190" s="623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4"/>
      <c r="B191" s="624"/>
      <c r="C191" s="624"/>
      <c r="D191" s="624"/>
      <c r="E191" s="624"/>
      <c r="F191" s="624"/>
      <c r="G191" s="624"/>
      <c r="H191" s="624"/>
      <c r="I191" s="624"/>
      <c r="J191" s="624"/>
      <c r="K191" s="624"/>
      <c r="L191" s="624"/>
      <c r="M191" s="624"/>
      <c r="N191" s="624"/>
      <c r="O191" s="625"/>
      <c r="P191" s="621" t="s">
        <v>40</v>
      </c>
      <c r="Q191" s="622"/>
      <c r="R191" s="622"/>
      <c r="S191" s="622"/>
      <c r="T191" s="622"/>
      <c r="U191" s="622"/>
      <c r="V191" s="623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6" t="s">
        <v>148</v>
      </c>
      <c r="B192" s="626"/>
      <c r="C192" s="626"/>
      <c r="D192" s="626"/>
      <c r="E192" s="626"/>
      <c r="F192" s="626"/>
      <c r="G192" s="626"/>
      <c r="H192" s="626"/>
      <c r="I192" s="626"/>
      <c r="J192" s="626"/>
      <c r="K192" s="626"/>
      <c r="L192" s="626"/>
      <c r="M192" s="626"/>
      <c r="N192" s="626"/>
      <c r="O192" s="626"/>
      <c r="P192" s="626"/>
      <c r="Q192" s="626"/>
      <c r="R192" s="626"/>
      <c r="S192" s="626"/>
      <c r="T192" s="626"/>
      <c r="U192" s="626"/>
      <c r="V192" s="626"/>
      <c r="W192" s="626"/>
      <c r="X192" s="626"/>
      <c r="Y192" s="626"/>
      <c r="Z192" s="626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27">
        <v>4680115882935</v>
      </c>
      <c r="E193" s="62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9"/>
      <c r="R193" s="629"/>
      <c r="S193" s="629"/>
      <c r="T193" s="63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27">
        <v>4680115880764</v>
      </c>
      <c r="E194" s="62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9"/>
      <c r="R194" s="629"/>
      <c r="S194" s="629"/>
      <c r="T194" s="63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4"/>
      <c r="B195" s="624"/>
      <c r="C195" s="624"/>
      <c r="D195" s="624"/>
      <c r="E195" s="624"/>
      <c r="F195" s="624"/>
      <c r="G195" s="624"/>
      <c r="H195" s="624"/>
      <c r="I195" s="624"/>
      <c r="J195" s="624"/>
      <c r="K195" s="624"/>
      <c r="L195" s="624"/>
      <c r="M195" s="624"/>
      <c r="N195" s="624"/>
      <c r="O195" s="625"/>
      <c r="P195" s="621" t="s">
        <v>40</v>
      </c>
      <c r="Q195" s="622"/>
      <c r="R195" s="622"/>
      <c r="S195" s="622"/>
      <c r="T195" s="622"/>
      <c r="U195" s="622"/>
      <c r="V195" s="623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4"/>
      <c r="B196" s="624"/>
      <c r="C196" s="624"/>
      <c r="D196" s="624"/>
      <c r="E196" s="624"/>
      <c r="F196" s="624"/>
      <c r="G196" s="624"/>
      <c r="H196" s="624"/>
      <c r="I196" s="624"/>
      <c r="J196" s="624"/>
      <c r="K196" s="624"/>
      <c r="L196" s="624"/>
      <c r="M196" s="624"/>
      <c r="N196" s="624"/>
      <c r="O196" s="625"/>
      <c r="P196" s="621" t="s">
        <v>40</v>
      </c>
      <c r="Q196" s="622"/>
      <c r="R196" s="622"/>
      <c r="S196" s="622"/>
      <c r="T196" s="622"/>
      <c r="U196" s="622"/>
      <c r="V196" s="623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6" t="s">
        <v>159</v>
      </c>
      <c r="B197" s="626"/>
      <c r="C197" s="626"/>
      <c r="D197" s="626"/>
      <c r="E197" s="626"/>
      <c r="F197" s="626"/>
      <c r="G197" s="626"/>
      <c r="H197" s="626"/>
      <c r="I197" s="626"/>
      <c r="J197" s="626"/>
      <c r="K197" s="626"/>
      <c r="L197" s="626"/>
      <c r="M197" s="626"/>
      <c r="N197" s="626"/>
      <c r="O197" s="626"/>
      <c r="P197" s="626"/>
      <c r="Q197" s="626"/>
      <c r="R197" s="626"/>
      <c r="S197" s="626"/>
      <c r="T197" s="626"/>
      <c r="U197" s="626"/>
      <c r="V197" s="626"/>
      <c r="W197" s="626"/>
      <c r="X197" s="626"/>
      <c r="Y197" s="626"/>
      <c r="Z197" s="626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27">
        <v>4680115882683</v>
      </c>
      <c r="E198" s="62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9"/>
      <c r="R198" s="629"/>
      <c r="S198" s="629"/>
      <c r="T198" s="630"/>
      <c r="U198" s="37" t="s">
        <v>45</v>
      </c>
      <c r="V198" s="37" t="s">
        <v>45</v>
      </c>
      <c r="W198" s="38" t="s">
        <v>0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27">
        <v>4680115882690</v>
      </c>
      <c r="E199" s="62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9"/>
      <c r="R199" s="629"/>
      <c r="S199" s="629"/>
      <c r="T199" s="630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27">
        <v>4680115882669</v>
      </c>
      <c r="E200" s="62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9"/>
      <c r="R200" s="629"/>
      <c r="S200" s="629"/>
      <c r="T200" s="630"/>
      <c r="U200" s="37" t="s">
        <v>45</v>
      </c>
      <c r="V200" s="37" t="s">
        <v>45</v>
      </c>
      <c r="W200" s="38" t="s">
        <v>0</v>
      </c>
      <c r="X200" s="56">
        <v>150</v>
      </c>
      <c r="Y200" s="53">
        <f t="shared" si="31"/>
        <v>151.20000000000002</v>
      </c>
      <c r="Z200" s="39">
        <f>IFERROR(IF(Y200=0,"",ROUNDUP(Y200/H200,0)*0.00902),"")</f>
        <v>0.25256000000000001</v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155.83333333333331</v>
      </c>
      <c r="BN200" s="75">
        <f t="shared" si="33"/>
        <v>157.08000000000001</v>
      </c>
      <c r="BO200" s="75">
        <f t="shared" si="34"/>
        <v>0.21043771043771042</v>
      </c>
      <c r="BP200" s="75">
        <f t="shared" si="35"/>
        <v>0.21212121212121213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27">
        <v>4680115882676</v>
      </c>
      <c r="E201" s="62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8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9"/>
      <c r="R201" s="629"/>
      <c r="S201" s="629"/>
      <c r="T201" s="630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27">
        <v>4680115884014</v>
      </c>
      <c r="E202" s="62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9"/>
      <c r="R202" s="629"/>
      <c r="S202" s="629"/>
      <c r="T202" s="63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27">
        <v>4680115884007</v>
      </c>
      <c r="E203" s="62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8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9"/>
      <c r="R203" s="629"/>
      <c r="S203" s="629"/>
      <c r="T203" s="63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27">
        <v>4680115884038</v>
      </c>
      <c r="E204" s="62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9"/>
      <c r="R204" s="629"/>
      <c r="S204" s="629"/>
      <c r="T204" s="63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27">
        <v>4680115884021</v>
      </c>
      <c r="E205" s="62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9"/>
      <c r="R205" s="629"/>
      <c r="S205" s="629"/>
      <c r="T205" s="63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4"/>
      <c r="B206" s="624"/>
      <c r="C206" s="624"/>
      <c r="D206" s="624"/>
      <c r="E206" s="624"/>
      <c r="F206" s="624"/>
      <c r="G206" s="624"/>
      <c r="H206" s="624"/>
      <c r="I206" s="624"/>
      <c r="J206" s="624"/>
      <c r="K206" s="624"/>
      <c r="L206" s="624"/>
      <c r="M206" s="624"/>
      <c r="N206" s="624"/>
      <c r="O206" s="625"/>
      <c r="P206" s="621" t="s">
        <v>40</v>
      </c>
      <c r="Q206" s="622"/>
      <c r="R206" s="622"/>
      <c r="S206" s="622"/>
      <c r="T206" s="622"/>
      <c r="U206" s="622"/>
      <c r="V206" s="62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55.55555555555555</v>
      </c>
      <c r="Y206" s="41">
        <f>IFERROR(Y198/H198,"0")+IFERROR(Y199/H199,"0")+IFERROR(Y200/H200,"0")+IFERROR(Y201/H201,"0")+IFERROR(Y202/H202,"0")+IFERROR(Y203/H203,"0")+IFERROR(Y204/H204,"0")+IFERROR(Y205/H205,"0")</f>
        <v>56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0.50512000000000001</v>
      </c>
      <c r="AA206" s="64"/>
      <c r="AB206" s="64"/>
      <c r="AC206" s="64"/>
    </row>
    <row r="207" spans="1:68" x14ac:dyDescent="0.2">
      <c r="A207" s="624"/>
      <c r="B207" s="624"/>
      <c r="C207" s="624"/>
      <c r="D207" s="624"/>
      <c r="E207" s="624"/>
      <c r="F207" s="624"/>
      <c r="G207" s="624"/>
      <c r="H207" s="624"/>
      <c r="I207" s="624"/>
      <c r="J207" s="624"/>
      <c r="K207" s="624"/>
      <c r="L207" s="624"/>
      <c r="M207" s="624"/>
      <c r="N207" s="624"/>
      <c r="O207" s="625"/>
      <c r="P207" s="621" t="s">
        <v>40</v>
      </c>
      <c r="Q207" s="622"/>
      <c r="R207" s="622"/>
      <c r="S207" s="622"/>
      <c r="T207" s="622"/>
      <c r="U207" s="622"/>
      <c r="V207" s="623"/>
      <c r="W207" s="40" t="s">
        <v>0</v>
      </c>
      <c r="X207" s="41">
        <f>IFERROR(SUM(X198:X205),"0")</f>
        <v>300</v>
      </c>
      <c r="Y207" s="41">
        <f>IFERROR(SUM(Y198:Y205),"0")</f>
        <v>302.40000000000003</v>
      </c>
      <c r="Z207" s="40"/>
      <c r="AA207" s="64"/>
      <c r="AB207" s="64"/>
      <c r="AC207" s="64"/>
    </row>
    <row r="208" spans="1:68" ht="14.25" customHeight="1" x14ac:dyDescent="0.25">
      <c r="A208" s="626" t="s">
        <v>78</v>
      </c>
      <c r="B208" s="626"/>
      <c r="C208" s="626"/>
      <c r="D208" s="626"/>
      <c r="E208" s="626"/>
      <c r="F208" s="626"/>
      <c r="G208" s="626"/>
      <c r="H208" s="626"/>
      <c r="I208" s="626"/>
      <c r="J208" s="626"/>
      <c r="K208" s="626"/>
      <c r="L208" s="626"/>
      <c r="M208" s="626"/>
      <c r="N208" s="626"/>
      <c r="O208" s="626"/>
      <c r="P208" s="626"/>
      <c r="Q208" s="626"/>
      <c r="R208" s="626"/>
      <c r="S208" s="626"/>
      <c r="T208" s="626"/>
      <c r="U208" s="626"/>
      <c r="V208" s="626"/>
      <c r="W208" s="626"/>
      <c r="X208" s="626"/>
      <c r="Y208" s="626"/>
      <c r="Z208" s="626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27">
        <v>4680115881594</v>
      </c>
      <c r="E209" s="62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8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9"/>
      <c r="R209" s="629"/>
      <c r="S209" s="629"/>
      <c r="T209" s="63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27">
        <v>4680115881617</v>
      </c>
      <c r="E210" s="62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8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9"/>
      <c r="R210" s="629"/>
      <c r="S210" s="629"/>
      <c r="T210" s="630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27">
        <v>4680115880573</v>
      </c>
      <c r="E211" s="62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8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9"/>
      <c r="R211" s="629"/>
      <c r="S211" s="629"/>
      <c r="T211" s="630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27">
        <v>4680115882195</v>
      </c>
      <c r="E212" s="62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9"/>
      <c r="R212" s="629"/>
      <c r="S212" s="629"/>
      <c r="T212" s="63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27">
        <v>4680115882607</v>
      </c>
      <c r="E213" s="62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9"/>
      <c r="R213" s="629"/>
      <c r="S213" s="629"/>
      <c r="T213" s="63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27">
        <v>4680115880092</v>
      </c>
      <c r="E214" s="62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9"/>
      <c r="R214" s="629"/>
      <c r="S214" s="629"/>
      <c r="T214" s="63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27">
        <v>4680115880221</v>
      </c>
      <c r="E215" s="62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9"/>
      <c r="R215" s="629"/>
      <c r="S215" s="629"/>
      <c r="T215" s="63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27">
        <v>4680115880504</v>
      </c>
      <c r="E216" s="62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9"/>
      <c r="R216" s="629"/>
      <c r="S216" s="629"/>
      <c r="T216" s="63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27">
        <v>4680115882164</v>
      </c>
      <c r="E217" s="62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9"/>
      <c r="R217" s="629"/>
      <c r="S217" s="629"/>
      <c r="T217" s="63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624"/>
      <c r="B218" s="624"/>
      <c r="C218" s="624"/>
      <c r="D218" s="624"/>
      <c r="E218" s="624"/>
      <c r="F218" s="624"/>
      <c r="G218" s="624"/>
      <c r="H218" s="624"/>
      <c r="I218" s="624"/>
      <c r="J218" s="624"/>
      <c r="K218" s="624"/>
      <c r="L218" s="624"/>
      <c r="M218" s="624"/>
      <c r="N218" s="624"/>
      <c r="O218" s="625"/>
      <c r="P218" s="621" t="s">
        <v>40</v>
      </c>
      <c r="Q218" s="622"/>
      <c r="R218" s="622"/>
      <c r="S218" s="622"/>
      <c r="T218" s="622"/>
      <c r="U218" s="622"/>
      <c r="V218" s="62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624"/>
      <c r="B219" s="624"/>
      <c r="C219" s="624"/>
      <c r="D219" s="624"/>
      <c r="E219" s="624"/>
      <c r="F219" s="624"/>
      <c r="G219" s="624"/>
      <c r="H219" s="624"/>
      <c r="I219" s="624"/>
      <c r="J219" s="624"/>
      <c r="K219" s="624"/>
      <c r="L219" s="624"/>
      <c r="M219" s="624"/>
      <c r="N219" s="624"/>
      <c r="O219" s="625"/>
      <c r="P219" s="621" t="s">
        <v>40</v>
      </c>
      <c r="Q219" s="622"/>
      <c r="R219" s="622"/>
      <c r="S219" s="622"/>
      <c r="T219" s="622"/>
      <c r="U219" s="622"/>
      <c r="V219" s="623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26" t="s">
        <v>185</v>
      </c>
      <c r="B220" s="626"/>
      <c r="C220" s="626"/>
      <c r="D220" s="626"/>
      <c r="E220" s="626"/>
      <c r="F220" s="626"/>
      <c r="G220" s="626"/>
      <c r="H220" s="626"/>
      <c r="I220" s="626"/>
      <c r="J220" s="626"/>
      <c r="K220" s="626"/>
      <c r="L220" s="626"/>
      <c r="M220" s="626"/>
      <c r="N220" s="626"/>
      <c r="O220" s="626"/>
      <c r="P220" s="626"/>
      <c r="Q220" s="626"/>
      <c r="R220" s="626"/>
      <c r="S220" s="626"/>
      <c r="T220" s="626"/>
      <c r="U220" s="626"/>
      <c r="V220" s="626"/>
      <c r="W220" s="626"/>
      <c r="X220" s="626"/>
      <c r="Y220" s="626"/>
      <c r="Z220" s="626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27">
        <v>4680115880818</v>
      </c>
      <c r="E221" s="62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7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9"/>
      <c r="R221" s="629"/>
      <c r="S221" s="629"/>
      <c r="T221" s="630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27">
        <v>4680115880801</v>
      </c>
      <c r="E222" s="62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9"/>
      <c r="R222" s="629"/>
      <c r="S222" s="629"/>
      <c r="T222" s="630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24"/>
      <c r="B223" s="624"/>
      <c r="C223" s="624"/>
      <c r="D223" s="624"/>
      <c r="E223" s="624"/>
      <c r="F223" s="624"/>
      <c r="G223" s="624"/>
      <c r="H223" s="624"/>
      <c r="I223" s="624"/>
      <c r="J223" s="624"/>
      <c r="K223" s="624"/>
      <c r="L223" s="624"/>
      <c r="M223" s="624"/>
      <c r="N223" s="624"/>
      <c r="O223" s="625"/>
      <c r="P223" s="621" t="s">
        <v>40</v>
      </c>
      <c r="Q223" s="622"/>
      <c r="R223" s="622"/>
      <c r="S223" s="622"/>
      <c r="T223" s="622"/>
      <c r="U223" s="622"/>
      <c r="V223" s="623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24"/>
      <c r="B224" s="624"/>
      <c r="C224" s="624"/>
      <c r="D224" s="624"/>
      <c r="E224" s="624"/>
      <c r="F224" s="624"/>
      <c r="G224" s="624"/>
      <c r="H224" s="624"/>
      <c r="I224" s="624"/>
      <c r="J224" s="624"/>
      <c r="K224" s="624"/>
      <c r="L224" s="624"/>
      <c r="M224" s="624"/>
      <c r="N224" s="624"/>
      <c r="O224" s="625"/>
      <c r="P224" s="621" t="s">
        <v>40</v>
      </c>
      <c r="Q224" s="622"/>
      <c r="R224" s="622"/>
      <c r="S224" s="622"/>
      <c r="T224" s="622"/>
      <c r="U224" s="622"/>
      <c r="V224" s="623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35" t="s">
        <v>387</v>
      </c>
      <c r="B225" s="635"/>
      <c r="C225" s="635"/>
      <c r="D225" s="635"/>
      <c r="E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2"/>
      <c r="AB225" s="62"/>
      <c r="AC225" s="62"/>
    </row>
    <row r="226" spans="1:68" ht="14.25" customHeight="1" x14ac:dyDescent="0.25">
      <c r="A226" s="626" t="s">
        <v>107</v>
      </c>
      <c r="B226" s="626"/>
      <c r="C226" s="626"/>
      <c r="D226" s="626"/>
      <c r="E226" s="626"/>
      <c r="F226" s="626"/>
      <c r="G226" s="626"/>
      <c r="H226" s="626"/>
      <c r="I226" s="626"/>
      <c r="J226" s="626"/>
      <c r="K226" s="626"/>
      <c r="L226" s="626"/>
      <c r="M226" s="626"/>
      <c r="N226" s="626"/>
      <c r="O226" s="626"/>
      <c r="P226" s="626"/>
      <c r="Q226" s="626"/>
      <c r="R226" s="626"/>
      <c r="S226" s="626"/>
      <c r="T226" s="626"/>
      <c r="U226" s="626"/>
      <c r="V226" s="626"/>
      <c r="W226" s="626"/>
      <c r="X226" s="626"/>
      <c r="Y226" s="626"/>
      <c r="Z226" s="626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27">
        <v>4680115884137</v>
      </c>
      <c r="E227" s="627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7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9"/>
      <c r="R227" s="629"/>
      <c r="S227" s="629"/>
      <c r="T227" s="63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27">
        <v>4680115884137</v>
      </c>
      <c r="E228" s="627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7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9"/>
      <c r="R228" s="629"/>
      <c r="S228" s="629"/>
      <c r="T228" s="63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27">
        <v>4680115884236</v>
      </c>
      <c r="E229" s="62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79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9"/>
      <c r="R229" s="629"/>
      <c r="S229" s="629"/>
      <c r="T229" s="63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27">
        <v>4680115884175</v>
      </c>
      <c r="E230" s="627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7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9"/>
      <c r="R230" s="629"/>
      <c r="S230" s="629"/>
      <c r="T230" s="63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27">
        <v>4680115884175</v>
      </c>
      <c r="E231" s="627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78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9"/>
      <c r="R231" s="629"/>
      <c r="S231" s="629"/>
      <c r="T231" s="63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27">
        <v>4680115884144</v>
      </c>
      <c r="E232" s="62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9"/>
      <c r="R232" s="629"/>
      <c r="S232" s="629"/>
      <c r="T232" s="63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27">
        <v>4680115884182</v>
      </c>
      <c r="E233" s="62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9"/>
      <c r="R233" s="629"/>
      <c r="S233" s="629"/>
      <c r="T233" s="63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27">
        <v>4680115884205</v>
      </c>
      <c r="E234" s="62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7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9"/>
      <c r="R234" s="629"/>
      <c r="S234" s="629"/>
      <c r="T234" s="63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4"/>
      <c r="B235" s="624"/>
      <c r="C235" s="624"/>
      <c r="D235" s="624"/>
      <c r="E235" s="624"/>
      <c r="F235" s="624"/>
      <c r="G235" s="624"/>
      <c r="H235" s="624"/>
      <c r="I235" s="624"/>
      <c r="J235" s="624"/>
      <c r="K235" s="624"/>
      <c r="L235" s="624"/>
      <c r="M235" s="624"/>
      <c r="N235" s="624"/>
      <c r="O235" s="625"/>
      <c r="P235" s="621" t="s">
        <v>40</v>
      </c>
      <c r="Q235" s="622"/>
      <c r="R235" s="622"/>
      <c r="S235" s="622"/>
      <c r="T235" s="622"/>
      <c r="U235" s="622"/>
      <c r="V235" s="62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4"/>
      <c r="B236" s="624"/>
      <c r="C236" s="624"/>
      <c r="D236" s="624"/>
      <c r="E236" s="624"/>
      <c r="F236" s="624"/>
      <c r="G236" s="624"/>
      <c r="H236" s="624"/>
      <c r="I236" s="624"/>
      <c r="J236" s="624"/>
      <c r="K236" s="624"/>
      <c r="L236" s="624"/>
      <c r="M236" s="624"/>
      <c r="N236" s="624"/>
      <c r="O236" s="625"/>
      <c r="P236" s="621" t="s">
        <v>40</v>
      </c>
      <c r="Q236" s="622"/>
      <c r="R236" s="622"/>
      <c r="S236" s="622"/>
      <c r="T236" s="622"/>
      <c r="U236" s="622"/>
      <c r="V236" s="62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6" t="s">
        <v>148</v>
      </c>
      <c r="B237" s="626"/>
      <c r="C237" s="626"/>
      <c r="D237" s="626"/>
      <c r="E237" s="626"/>
      <c r="F237" s="626"/>
      <c r="G237" s="626"/>
      <c r="H237" s="626"/>
      <c r="I237" s="626"/>
      <c r="J237" s="626"/>
      <c r="K237" s="626"/>
      <c r="L237" s="626"/>
      <c r="M237" s="626"/>
      <c r="N237" s="626"/>
      <c r="O237" s="626"/>
      <c r="P237" s="626"/>
      <c r="Q237" s="626"/>
      <c r="R237" s="626"/>
      <c r="S237" s="626"/>
      <c r="T237" s="626"/>
      <c r="U237" s="626"/>
      <c r="V237" s="626"/>
      <c r="W237" s="626"/>
      <c r="X237" s="626"/>
      <c r="Y237" s="626"/>
      <c r="Z237" s="626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27">
        <v>4680115885981</v>
      </c>
      <c r="E238" s="62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78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9"/>
      <c r="R238" s="629"/>
      <c r="S238" s="629"/>
      <c r="T238" s="63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27">
        <v>4680115885721</v>
      </c>
      <c r="E239" s="62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7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9"/>
      <c r="R239" s="629"/>
      <c r="S239" s="629"/>
      <c r="T239" s="63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4"/>
      <c r="B240" s="624"/>
      <c r="C240" s="624"/>
      <c r="D240" s="624"/>
      <c r="E240" s="624"/>
      <c r="F240" s="624"/>
      <c r="G240" s="624"/>
      <c r="H240" s="624"/>
      <c r="I240" s="624"/>
      <c r="J240" s="624"/>
      <c r="K240" s="624"/>
      <c r="L240" s="624"/>
      <c r="M240" s="624"/>
      <c r="N240" s="624"/>
      <c r="O240" s="625"/>
      <c r="P240" s="621" t="s">
        <v>40</v>
      </c>
      <c r="Q240" s="622"/>
      <c r="R240" s="622"/>
      <c r="S240" s="622"/>
      <c r="T240" s="622"/>
      <c r="U240" s="622"/>
      <c r="V240" s="62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4"/>
      <c r="B241" s="624"/>
      <c r="C241" s="624"/>
      <c r="D241" s="624"/>
      <c r="E241" s="624"/>
      <c r="F241" s="624"/>
      <c r="G241" s="624"/>
      <c r="H241" s="624"/>
      <c r="I241" s="624"/>
      <c r="J241" s="624"/>
      <c r="K241" s="624"/>
      <c r="L241" s="624"/>
      <c r="M241" s="624"/>
      <c r="N241" s="624"/>
      <c r="O241" s="625"/>
      <c r="P241" s="621" t="s">
        <v>40</v>
      </c>
      <c r="Q241" s="622"/>
      <c r="R241" s="622"/>
      <c r="S241" s="622"/>
      <c r="T241" s="622"/>
      <c r="U241" s="622"/>
      <c r="V241" s="62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6" t="s">
        <v>411</v>
      </c>
      <c r="B242" s="626"/>
      <c r="C242" s="626"/>
      <c r="D242" s="626"/>
      <c r="E242" s="626"/>
      <c r="F242" s="626"/>
      <c r="G242" s="626"/>
      <c r="H242" s="626"/>
      <c r="I242" s="626"/>
      <c r="J242" s="626"/>
      <c r="K242" s="626"/>
      <c r="L242" s="626"/>
      <c r="M242" s="626"/>
      <c r="N242" s="626"/>
      <c r="O242" s="626"/>
      <c r="P242" s="626"/>
      <c r="Q242" s="626"/>
      <c r="R242" s="626"/>
      <c r="S242" s="626"/>
      <c r="T242" s="626"/>
      <c r="U242" s="626"/>
      <c r="V242" s="626"/>
      <c r="W242" s="626"/>
      <c r="X242" s="626"/>
      <c r="Y242" s="626"/>
      <c r="Z242" s="626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27">
        <v>4680115886803</v>
      </c>
      <c r="E243" s="627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9"/>
      <c r="R243" s="629"/>
      <c r="S243" s="629"/>
      <c r="T243" s="630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4"/>
      <c r="B244" s="624"/>
      <c r="C244" s="624"/>
      <c r="D244" s="624"/>
      <c r="E244" s="624"/>
      <c r="F244" s="624"/>
      <c r="G244" s="624"/>
      <c r="H244" s="624"/>
      <c r="I244" s="624"/>
      <c r="J244" s="624"/>
      <c r="K244" s="624"/>
      <c r="L244" s="624"/>
      <c r="M244" s="624"/>
      <c r="N244" s="624"/>
      <c r="O244" s="625"/>
      <c r="P244" s="621" t="s">
        <v>40</v>
      </c>
      <c r="Q244" s="622"/>
      <c r="R244" s="622"/>
      <c r="S244" s="622"/>
      <c r="T244" s="622"/>
      <c r="U244" s="622"/>
      <c r="V244" s="623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4"/>
      <c r="B245" s="624"/>
      <c r="C245" s="624"/>
      <c r="D245" s="624"/>
      <c r="E245" s="624"/>
      <c r="F245" s="624"/>
      <c r="G245" s="624"/>
      <c r="H245" s="624"/>
      <c r="I245" s="624"/>
      <c r="J245" s="624"/>
      <c r="K245" s="624"/>
      <c r="L245" s="624"/>
      <c r="M245" s="624"/>
      <c r="N245" s="624"/>
      <c r="O245" s="625"/>
      <c r="P245" s="621" t="s">
        <v>40</v>
      </c>
      <c r="Q245" s="622"/>
      <c r="R245" s="622"/>
      <c r="S245" s="622"/>
      <c r="T245" s="622"/>
      <c r="U245" s="622"/>
      <c r="V245" s="623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6" t="s">
        <v>415</v>
      </c>
      <c r="B246" s="626"/>
      <c r="C246" s="626"/>
      <c r="D246" s="626"/>
      <c r="E246" s="626"/>
      <c r="F246" s="626"/>
      <c r="G246" s="626"/>
      <c r="H246" s="626"/>
      <c r="I246" s="626"/>
      <c r="J246" s="626"/>
      <c r="K246" s="626"/>
      <c r="L246" s="626"/>
      <c r="M246" s="626"/>
      <c r="N246" s="626"/>
      <c r="O246" s="626"/>
      <c r="P246" s="626"/>
      <c r="Q246" s="626"/>
      <c r="R246" s="626"/>
      <c r="S246" s="626"/>
      <c r="T246" s="626"/>
      <c r="U246" s="626"/>
      <c r="V246" s="626"/>
      <c r="W246" s="626"/>
      <c r="X246" s="626"/>
      <c r="Y246" s="626"/>
      <c r="Z246" s="626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27">
        <v>4680115886704</v>
      </c>
      <c r="E247" s="627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785" t="s">
        <v>418</v>
      </c>
      <c r="Q247" s="629"/>
      <c r="R247" s="629"/>
      <c r="S247" s="629"/>
      <c r="T247" s="630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27">
        <v>4680115886681</v>
      </c>
      <c r="E248" s="627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78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9"/>
      <c r="R248" s="629"/>
      <c r="S248" s="629"/>
      <c r="T248" s="630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27">
        <v>4680115886735</v>
      </c>
      <c r="E249" s="627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781" t="s">
        <v>424</v>
      </c>
      <c r="Q249" s="629"/>
      <c r="R249" s="629"/>
      <c r="S249" s="629"/>
      <c r="T249" s="630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27">
        <v>4680115886728</v>
      </c>
      <c r="E250" s="627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782" t="s">
        <v>427</v>
      </c>
      <c r="Q250" s="629"/>
      <c r="R250" s="629"/>
      <c r="S250" s="629"/>
      <c r="T250" s="630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27">
        <v>4680115886711</v>
      </c>
      <c r="E251" s="627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783" t="s">
        <v>430</v>
      </c>
      <c r="Q251" s="629"/>
      <c r="R251" s="629"/>
      <c r="S251" s="629"/>
      <c r="T251" s="630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4"/>
      <c r="B252" s="624"/>
      <c r="C252" s="624"/>
      <c r="D252" s="624"/>
      <c r="E252" s="624"/>
      <c r="F252" s="624"/>
      <c r="G252" s="624"/>
      <c r="H252" s="624"/>
      <c r="I252" s="624"/>
      <c r="J252" s="624"/>
      <c r="K252" s="624"/>
      <c r="L252" s="624"/>
      <c r="M252" s="624"/>
      <c r="N252" s="624"/>
      <c r="O252" s="625"/>
      <c r="P252" s="621" t="s">
        <v>40</v>
      </c>
      <c r="Q252" s="622"/>
      <c r="R252" s="622"/>
      <c r="S252" s="622"/>
      <c r="T252" s="622"/>
      <c r="U252" s="622"/>
      <c r="V252" s="623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4"/>
      <c r="B253" s="624"/>
      <c r="C253" s="624"/>
      <c r="D253" s="624"/>
      <c r="E253" s="624"/>
      <c r="F253" s="624"/>
      <c r="G253" s="624"/>
      <c r="H253" s="624"/>
      <c r="I253" s="624"/>
      <c r="J253" s="624"/>
      <c r="K253" s="624"/>
      <c r="L253" s="624"/>
      <c r="M253" s="624"/>
      <c r="N253" s="624"/>
      <c r="O253" s="625"/>
      <c r="P253" s="621" t="s">
        <v>40</v>
      </c>
      <c r="Q253" s="622"/>
      <c r="R253" s="622"/>
      <c r="S253" s="622"/>
      <c r="T253" s="622"/>
      <c r="U253" s="622"/>
      <c r="V253" s="623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431</v>
      </c>
      <c r="B254" s="635"/>
      <c r="C254" s="635"/>
      <c r="D254" s="635"/>
      <c r="E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2"/>
      <c r="AB254" s="62"/>
      <c r="AC254" s="62"/>
    </row>
    <row r="255" spans="1:68" ht="14.25" customHeight="1" x14ac:dyDescent="0.25">
      <c r="A255" s="626" t="s">
        <v>107</v>
      </c>
      <c r="B255" s="626"/>
      <c r="C255" s="626"/>
      <c r="D255" s="626"/>
      <c r="E255" s="626"/>
      <c r="F255" s="626"/>
      <c r="G255" s="626"/>
      <c r="H255" s="626"/>
      <c r="I255" s="626"/>
      <c r="J255" s="626"/>
      <c r="K255" s="626"/>
      <c r="L255" s="626"/>
      <c r="M255" s="626"/>
      <c r="N255" s="626"/>
      <c r="O255" s="626"/>
      <c r="P255" s="626"/>
      <c r="Q255" s="626"/>
      <c r="R255" s="626"/>
      <c r="S255" s="626"/>
      <c r="T255" s="626"/>
      <c r="U255" s="626"/>
      <c r="V255" s="626"/>
      <c r="W255" s="626"/>
      <c r="X255" s="626"/>
      <c r="Y255" s="626"/>
      <c r="Z255" s="626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27">
        <v>4680115885837</v>
      </c>
      <c r="E256" s="627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9"/>
      <c r="R256" s="629"/>
      <c r="S256" s="629"/>
      <c r="T256" s="630"/>
      <c r="U256" s="37" t="s">
        <v>45</v>
      </c>
      <c r="V256" s="37" t="s">
        <v>45</v>
      </c>
      <c r="W256" s="38" t="s">
        <v>0</v>
      </c>
      <c r="X256" s="56">
        <v>100</v>
      </c>
      <c r="Y256" s="53">
        <f t="shared" ref="Y256:Y261" si="47">IFERROR(IF(X256="",0,CEILING((X256/$H256),1)*$H256),"")</f>
        <v>108</v>
      </c>
      <c r="Z256" s="39">
        <f>IFERROR(IF(Y256=0,"",ROUNDUP(Y256/H256,0)*0.01898),"")</f>
        <v>0.1898</v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104.02777777777777</v>
      </c>
      <c r="BN256" s="75">
        <f t="shared" ref="BN256:BN261" si="49">IFERROR(Y256*I256/H256,"0")</f>
        <v>112.34999999999998</v>
      </c>
      <c r="BO256" s="75">
        <f t="shared" ref="BO256:BO261" si="50">IFERROR(1/J256*(X256/H256),"0")</f>
        <v>0.14467592592592593</v>
      </c>
      <c r="BP256" s="75">
        <f t="shared" ref="BP256:BP261" si="51">IFERROR(1/J256*(Y256/H256),"0")</f>
        <v>0.15625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27">
        <v>4680115885806</v>
      </c>
      <c r="E257" s="627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7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9"/>
      <c r="R257" s="629"/>
      <c r="S257" s="629"/>
      <c r="T257" s="630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27">
        <v>4680115885806</v>
      </c>
      <c r="E258" s="627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7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9"/>
      <c r="R258" s="629"/>
      <c r="S258" s="629"/>
      <c r="T258" s="630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27">
        <v>4680115885851</v>
      </c>
      <c r="E259" s="627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7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9"/>
      <c r="R259" s="629"/>
      <c r="S259" s="629"/>
      <c r="T259" s="630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27">
        <v>4680115885844</v>
      </c>
      <c r="E260" s="627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9"/>
      <c r="R260" s="629"/>
      <c r="S260" s="629"/>
      <c r="T260" s="630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27">
        <v>4680115885820</v>
      </c>
      <c r="E261" s="627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9"/>
      <c r="R261" s="629"/>
      <c r="S261" s="629"/>
      <c r="T261" s="630"/>
      <c r="U261" s="37" t="s">
        <v>45</v>
      </c>
      <c r="V261" s="37" t="s">
        <v>45</v>
      </c>
      <c r="W261" s="38" t="s">
        <v>0</v>
      </c>
      <c r="X261" s="56">
        <v>100</v>
      </c>
      <c r="Y261" s="53">
        <f t="shared" si="47"/>
        <v>100</v>
      </c>
      <c r="Z261" s="39">
        <f>IFERROR(IF(Y261=0,"",ROUNDUP(Y261/H261,0)*0.00902),"")</f>
        <v>0.22550000000000001</v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105.25</v>
      </c>
      <c r="BN261" s="75">
        <f t="shared" si="49"/>
        <v>105.25</v>
      </c>
      <c r="BO261" s="75">
        <f t="shared" si="50"/>
        <v>0.18939393939393939</v>
      </c>
      <c r="BP261" s="75">
        <f t="shared" si="51"/>
        <v>0.18939393939393939</v>
      </c>
    </row>
    <row r="262" spans="1:68" x14ac:dyDescent="0.2">
      <c r="A262" s="624"/>
      <c r="B262" s="624"/>
      <c r="C262" s="624"/>
      <c r="D262" s="624"/>
      <c r="E262" s="624"/>
      <c r="F262" s="624"/>
      <c r="G262" s="624"/>
      <c r="H262" s="624"/>
      <c r="I262" s="624"/>
      <c r="J262" s="624"/>
      <c r="K262" s="624"/>
      <c r="L262" s="624"/>
      <c r="M262" s="624"/>
      <c r="N262" s="624"/>
      <c r="O262" s="625"/>
      <c r="P262" s="621" t="s">
        <v>40</v>
      </c>
      <c r="Q262" s="622"/>
      <c r="R262" s="622"/>
      <c r="S262" s="622"/>
      <c r="T262" s="622"/>
      <c r="U262" s="622"/>
      <c r="V262" s="623"/>
      <c r="W262" s="40" t="s">
        <v>39</v>
      </c>
      <c r="X262" s="41">
        <f>IFERROR(X256/H256,"0")+IFERROR(X257/H257,"0")+IFERROR(X258/H258,"0")+IFERROR(X259/H259,"0")+IFERROR(X260/H260,"0")+IFERROR(X261/H261,"0")</f>
        <v>34.25925925925926</v>
      </c>
      <c r="Y262" s="41">
        <f>IFERROR(Y256/H256,"0")+IFERROR(Y257/H257,"0")+IFERROR(Y258/H258,"0")+IFERROR(Y259/H259,"0")+IFERROR(Y260/H260,"0")+IFERROR(Y261/H261,"0")</f>
        <v>35</v>
      </c>
      <c r="Z262" s="41">
        <f>IFERROR(IF(Z256="",0,Z256),"0")+IFERROR(IF(Z257="",0,Z257),"0")+IFERROR(IF(Z258="",0,Z258),"0")+IFERROR(IF(Z259="",0,Z259),"0")+IFERROR(IF(Z260="",0,Z260),"0")+IFERROR(IF(Z261="",0,Z261),"0")</f>
        <v>0.4153</v>
      </c>
      <c r="AA262" s="64"/>
      <c r="AB262" s="64"/>
      <c r="AC262" s="64"/>
    </row>
    <row r="263" spans="1:68" x14ac:dyDescent="0.2">
      <c r="A263" s="624"/>
      <c r="B263" s="624"/>
      <c r="C263" s="624"/>
      <c r="D263" s="624"/>
      <c r="E263" s="624"/>
      <c r="F263" s="624"/>
      <c r="G263" s="624"/>
      <c r="H263" s="624"/>
      <c r="I263" s="624"/>
      <c r="J263" s="624"/>
      <c r="K263" s="624"/>
      <c r="L263" s="624"/>
      <c r="M263" s="624"/>
      <c r="N263" s="624"/>
      <c r="O263" s="625"/>
      <c r="P263" s="621" t="s">
        <v>40</v>
      </c>
      <c r="Q263" s="622"/>
      <c r="R263" s="622"/>
      <c r="S263" s="622"/>
      <c r="T263" s="622"/>
      <c r="U263" s="622"/>
      <c r="V263" s="623"/>
      <c r="W263" s="40" t="s">
        <v>0</v>
      </c>
      <c r="X263" s="41">
        <f>IFERROR(SUM(X256:X261),"0")</f>
        <v>200</v>
      </c>
      <c r="Y263" s="41">
        <f>IFERROR(SUM(Y256:Y261),"0")</f>
        <v>208</v>
      </c>
      <c r="Z263" s="40"/>
      <c r="AA263" s="64"/>
      <c r="AB263" s="64"/>
      <c r="AC263" s="64"/>
    </row>
    <row r="264" spans="1:68" ht="16.5" customHeight="1" x14ac:dyDescent="0.25">
      <c r="A264" s="635" t="s">
        <v>449</v>
      </c>
      <c r="B264" s="635"/>
      <c r="C264" s="635"/>
      <c r="D264" s="635"/>
      <c r="E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2"/>
      <c r="AB264" s="62"/>
      <c r="AC264" s="62"/>
    </row>
    <row r="265" spans="1:68" ht="14.25" customHeight="1" x14ac:dyDescent="0.25">
      <c r="A265" s="626" t="s">
        <v>107</v>
      </c>
      <c r="B265" s="626"/>
      <c r="C265" s="626"/>
      <c r="D265" s="626"/>
      <c r="E265" s="626"/>
      <c r="F265" s="626"/>
      <c r="G265" s="626"/>
      <c r="H265" s="626"/>
      <c r="I265" s="626"/>
      <c r="J265" s="626"/>
      <c r="K265" s="626"/>
      <c r="L265" s="626"/>
      <c r="M265" s="626"/>
      <c r="N265" s="626"/>
      <c r="O265" s="626"/>
      <c r="P265" s="626"/>
      <c r="Q265" s="626"/>
      <c r="R265" s="626"/>
      <c r="S265" s="626"/>
      <c r="T265" s="626"/>
      <c r="U265" s="626"/>
      <c r="V265" s="626"/>
      <c r="W265" s="626"/>
      <c r="X265" s="626"/>
      <c r="Y265" s="626"/>
      <c r="Z265" s="626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27">
        <v>4607091383423</v>
      </c>
      <c r="E266" s="627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9"/>
      <c r="R266" s="629"/>
      <c r="S266" s="629"/>
      <c r="T266" s="63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27">
        <v>4680115885691</v>
      </c>
      <c r="E267" s="627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9"/>
      <c r="R267" s="629"/>
      <c r="S267" s="629"/>
      <c r="T267" s="63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27">
        <v>4680115885660</v>
      </c>
      <c r="E268" s="627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9"/>
      <c r="R268" s="629"/>
      <c r="S268" s="629"/>
      <c r="T268" s="63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27">
        <v>4680115886773</v>
      </c>
      <c r="E269" s="627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774" t="s">
        <v>460</v>
      </c>
      <c r="Q269" s="629"/>
      <c r="R269" s="629"/>
      <c r="S269" s="629"/>
      <c r="T269" s="63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4"/>
      <c r="B270" s="624"/>
      <c r="C270" s="624"/>
      <c r="D270" s="624"/>
      <c r="E270" s="624"/>
      <c r="F270" s="624"/>
      <c r="G270" s="624"/>
      <c r="H270" s="624"/>
      <c r="I270" s="624"/>
      <c r="J270" s="624"/>
      <c r="K270" s="624"/>
      <c r="L270" s="624"/>
      <c r="M270" s="624"/>
      <c r="N270" s="624"/>
      <c r="O270" s="625"/>
      <c r="P270" s="621" t="s">
        <v>40</v>
      </c>
      <c r="Q270" s="622"/>
      <c r="R270" s="622"/>
      <c r="S270" s="622"/>
      <c r="T270" s="622"/>
      <c r="U270" s="622"/>
      <c r="V270" s="623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4"/>
      <c r="B271" s="624"/>
      <c r="C271" s="624"/>
      <c r="D271" s="624"/>
      <c r="E271" s="624"/>
      <c r="F271" s="624"/>
      <c r="G271" s="624"/>
      <c r="H271" s="624"/>
      <c r="I271" s="624"/>
      <c r="J271" s="624"/>
      <c r="K271" s="624"/>
      <c r="L271" s="624"/>
      <c r="M271" s="624"/>
      <c r="N271" s="624"/>
      <c r="O271" s="625"/>
      <c r="P271" s="621" t="s">
        <v>40</v>
      </c>
      <c r="Q271" s="622"/>
      <c r="R271" s="622"/>
      <c r="S271" s="622"/>
      <c r="T271" s="622"/>
      <c r="U271" s="622"/>
      <c r="V271" s="623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5" t="s">
        <v>462</v>
      </c>
      <c r="B272" s="635"/>
      <c r="C272" s="635"/>
      <c r="D272" s="635"/>
      <c r="E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2"/>
      <c r="AB272" s="62"/>
      <c r="AC272" s="62"/>
    </row>
    <row r="273" spans="1:68" ht="14.25" customHeight="1" x14ac:dyDescent="0.25">
      <c r="A273" s="626" t="s">
        <v>78</v>
      </c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626"/>
      <c r="N273" s="626"/>
      <c r="O273" s="626"/>
      <c r="P273" s="626"/>
      <c r="Q273" s="626"/>
      <c r="R273" s="626"/>
      <c r="S273" s="626"/>
      <c r="T273" s="626"/>
      <c r="U273" s="626"/>
      <c r="V273" s="626"/>
      <c r="W273" s="626"/>
      <c r="X273" s="626"/>
      <c r="Y273" s="626"/>
      <c r="Z273" s="626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27">
        <v>4680115886186</v>
      </c>
      <c r="E274" s="627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7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9"/>
      <c r="R274" s="629"/>
      <c r="S274" s="629"/>
      <c r="T274" s="630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27">
        <v>4680115881228</v>
      </c>
      <c r="E275" s="627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7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9"/>
      <c r="R275" s="629"/>
      <c r="S275" s="629"/>
      <c r="T275" s="63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27">
        <v>4680115881211</v>
      </c>
      <c r="E276" s="627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9"/>
      <c r="R276" s="629"/>
      <c r="S276" s="629"/>
      <c r="T276" s="630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27">
        <v>4680115881020</v>
      </c>
      <c r="E277" s="627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9"/>
      <c r="R277" s="629"/>
      <c r="S277" s="629"/>
      <c r="T277" s="630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4"/>
      <c r="B278" s="624"/>
      <c r="C278" s="624"/>
      <c r="D278" s="624"/>
      <c r="E278" s="624"/>
      <c r="F278" s="624"/>
      <c r="G278" s="624"/>
      <c r="H278" s="624"/>
      <c r="I278" s="624"/>
      <c r="J278" s="624"/>
      <c r="K278" s="624"/>
      <c r="L278" s="624"/>
      <c r="M278" s="624"/>
      <c r="N278" s="624"/>
      <c r="O278" s="625"/>
      <c r="P278" s="621" t="s">
        <v>40</v>
      </c>
      <c r="Q278" s="622"/>
      <c r="R278" s="622"/>
      <c r="S278" s="622"/>
      <c r="T278" s="622"/>
      <c r="U278" s="622"/>
      <c r="V278" s="623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4"/>
      <c r="B279" s="624"/>
      <c r="C279" s="624"/>
      <c r="D279" s="624"/>
      <c r="E279" s="624"/>
      <c r="F279" s="624"/>
      <c r="G279" s="624"/>
      <c r="H279" s="624"/>
      <c r="I279" s="624"/>
      <c r="J279" s="624"/>
      <c r="K279" s="624"/>
      <c r="L279" s="624"/>
      <c r="M279" s="624"/>
      <c r="N279" s="624"/>
      <c r="O279" s="625"/>
      <c r="P279" s="621" t="s">
        <v>40</v>
      </c>
      <c r="Q279" s="622"/>
      <c r="R279" s="622"/>
      <c r="S279" s="622"/>
      <c r="T279" s="622"/>
      <c r="U279" s="622"/>
      <c r="V279" s="623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35" t="s">
        <v>474</v>
      </c>
      <c r="B280" s="635"/>
      <c r="C280" s="635"/>
      <c r="D280" s="635"/>
      <c r="E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2"/>
      <c r="AB280" s="62"/>
      <c r="AC280" s="62"/>
    </row>
    <row r="281" spans="1:68" ht="14.25" customHeight="1" x14ac:dyDescent="0.25">
      <c r="A281" s="626" t="s">
        <v>159</v>
      </c>
      <c r="B281" s="626"/>
      <c r="C281" s="626"/>
      <c r="D281" s="626"/>
      <c r="E281" s="626"/>
      <c r="F281" s="626"/>
      <c r="G281" s="626"/>
      <c r="H281" s="626"/>
      <c r="I281" s="626"/>
      <c r="J281" s="626"/>
      <c r="K281" s="626"/>
      <c r="L281" s="626"/>
      <c r="M281" s="626"/>
      <c r="N281" s="626"/>
      <c r="O281" s="626"/>
      <c r="P281" s="626"/>
      <c r="Q281" s="626"/>
      <c r="R281" s="626"/>
      <c r="S281" s="626"/>
      <c r="T281" s="626"/>
      <c r="U281" s="626"/>
      <c r="V281" s="626"/>
      <c r="W281" s="626"/>
      <c r="X281" s="626"/>
      <c r="Y281" s="626"/>
      <c r="Z281" s="626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27">
        <v>4680115880344</v>
      </c>
      <c r="E282" s="627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9"/>
      <c r="R282" s="629"/>
      <c r="S282" s="629"/>
      <c r="T282" s="630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4"/>
      <c r="B283" s="624"/>
      <c r="C283" s="624"/>
      <c r="D283" s="624"/>
      <c r="E283" s="624"/>
      <c r="F283" s="624"/>
      <c r="G283" s="624"/>
      <c r="H283" s="624"/>
      <c r="I283" s="624"/>
      <c r="J283" s="624"/>
      <c r="K283" s="624"/>
      <c r="L283" s="624"/>
      <c r="M283" s="624"/>
      <c r="N283" s="624"/>
      <c r="O283" s="625"/>
      <c r="P283" s="621" t="s">
        <v>40</v>
      </c>
      <c r="Q283" s="622"/>
      <c r="R283" s="622"/>
      <c r="S283" s="622"/>
      <c r="T283" s="622"/>
      <c r="U283" s="622"/>
      <c r="V283" s="623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4"/>
      <c r="B284" s="624"/>
      <c r="C284" s="624"/>
      <c r="D284" s="624"/>
      <c r="E284" s="624"/>
      <c r="F284" s="624"/>
      <c r="G284" s="624"/>
      <c r="H284" s="624"/>
      <c r="I284" s="624"/>
      <c r="J284" s="624"/>
      <c r="K284" s="624"/>
      <c r="L284" s="624"/>
      <c r="M284" s="624"/>
      <c r="N284" s="624"/>
      <c r="O284" s="625"/>
      <c r="P284" s="621" t="s">
        <v>40</v>
      </c>
      <c r="Q284" s="622"/>
      <c r="R284" s="622"/>
      <c r="S284" s="622"/>
      <c r="T284" s="622"/>
      <c r="U284" s="622"/>
      <c r="V284" s="623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6" t="s">
        <v>78</v>
      </c>
      <c r="B285" s="626"/>
      <c r="C285" s="626"/>
      <c r="D285" s="626"/>
      <c r="E285" s="626"/>
      <c r="F285" s="626"/>
      <c r="G285" s="626"/>
      <c r="H285" s="626"/>
      <c r="I285" s="626"/>
      <c r="J285" s="626"/>
      <c r="K285" s="626"/>
      <c r="L285" s="626"/>
      <c r="M285" s="626"/>
      <c r="N285" s="626"/>
      <c r="O285" s="626"/>
      <c r="P285" s="626"/>
      <c r="Q285" s="626"/>
      <c r="R285" s="626"/>
      <c r="S285" s="626"/>
      <c r="T285" s="626"/>
      <c r="U285" s="626"/>
      <c r="V285" s="626"/>
      <c r="W285" s="626"/>
      <c r="X285" s="626"/>
      <c r="Y285" s="626"/>
      <c r="Z285" s="626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27">
        <v>4680115884618</v>
      </c>
      <c r="E286" s="627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9"/>
      <c r="R286" s="629"/>
      <c r="S286" s="629"/>
      <c r="T286" s="630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4"/>
      <c r="B287" s="624"/>
      <c r="C287" s="624"/>
      <c r="D287" s="624"/>
      <c r="E287" s="624"/>
      <c r="F287" s="624"/>
      <c r="G287" s="624"/>
      <c r="H287" s="624"/>
      <c r="I287" s="624"/>
      <c r="J287" s="624"/>
      <c r="K287" s="624"/>
      <c r="L287" s="624"/>
      <c r="M287" s="624"/>
      <c r="N287" s="624"/>
      <c r="O287" s="625"/>
      <c r="P287" s="621" t="s">
        <v>40</v>
      </c>
      <c r="Q287" s="622"/>
      <c r="R287" s="622"/>
      <c r="S287" s="622"/>
      <c r="T287" s="622"/>
      <c r="U287" s="622"/>
      <c r="V287" s="623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4"/>
      <c r="B288" s="624"/>
      <c r="C288" s="624"/>
      <c r="D288" s="624"/>
      <c r="E288" s="624"/>
      <c r="F288" s="624"/>
      <c r="G288" s="624"/>
      <c r="H288" s="624"/>
      <c r="I288" s="624"/>
      <c r="J288" s="624"/>
      <c r="K288" s="624"/>
      <c r="L288" s="624"/>
      <c r="M288" s="624"/>
      <c r="N288" s="624"/>
      <c r="O288" s="625"/>
      <c r="P288" s="621" t="s">
        <v>40</v>
      </c>
      <c r="Q288" s="622"/>
      <c r="R288" s="622"/>
      <c r="S288" s="622"/>
      <c r="T288" s="622"/>
      <c r="U288" s="622"/>
      <c r="V288" s="623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5" t="s">
        <v>481</v>
      </c>
      <c r="B289" s="635"/>
      <c r="C289" s="635"/>
      <c r="D289" s="635"/>
      <c r="E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2"/>
      <c r="AB289" s="62"/>
      <c r="AC289" s="62"/>
    </row>
    <row r="290" spans="1:68" ht="14.25" customHeight="1" x14ac:dyDescent="0.25">
      <c r="A290" s="626" t="s">
        <v>78</v>
      </c>
      <c r="B290" s="626"/>
      <c r="C290" s="626"/>
      <c r="D290" s="626"/>
      <c r="E290" s="626"/>
      <c r="F290" s="626"/>
      <c r="G290" s="626"/>
      <c r="H290" s="626"/>
      <c r="I290" s="626"/>
      <c r="J290" s="626"/>
      <c r="K290" s="626"/>
      <c r="L290" s="626"/>
      <c r="M290" s="626"/>
      <c r="N290" s="626"/>
      <c r="O290" s="626"/>
      <c r="P290" s="626"/>
      <c r="Q290" s="626"/>
      <c r="R290" s="626"/>
      <c r="S290" s="626"/>
      <c r="T290" s="626"/>
      <c r="U290" s="626"/>
      <c r="V290" s="626"/>
      <c r="W290" s="626"/>
      <c r="X290" s="626"/>
      <c r="Y290" s="626"/>
      <c r="Z290" s="626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27">
        <v>4680115880511</v>
      </c>
      <c r="E291" s="627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7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9"/>
      <c r="R291" s="629"/>
      <c r="S291" s="629"/>
      <c r="T291" s="630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4"/>
      <c r="B292" s="624"/>
      <c r="C292" s="624"/>
      <c r="D292" s="624"/>
      <c r="E292" s="624"/>
      <c r="F292" s="624"/>
      <c r="G292" s="624"/>
      <c r="H292" s="624"/>
      <c r="I292" s="624"/>
      <c r="J292" s="624"/>
      <c r="K292" s="624"/>
      <c r="L292" s="624"/>
      <c r="M292" s="624"/>
      <c r="N292" s="624"/>
      <c r="O292" s="625"/>
      <c r="P292" s="621" t="s">
        <v>40</v>
      </c>
      <c r="Q292" s="622"/>
      <c r="R292" s="622"/>
      <c r="S292" s="622"/>
      <c r="T292" s="622"/>
      <c r="U292" s="622"/>
      <c r="V292" s="623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4"/>
      <c r="B293" s="624"/>
      <c r="C293" s="624"/>
      <c r="D293" s="624"/>
      <c r="E293" s="624"/>
      <c r="F293" s="624"/>
      <c r="G293" s="624"/>
      <c r="H293" s="624"/>
      <c r="I293" s="624"/>
      <c r="J293" s="624"/>
      <c r="K293" s="624"/>
      <c r="L293" s="624"/>
      <c r="M293" s="624"/>
      <c r="N293" s="624"/>
      <c r="O293" s="625"/>
      <c r="P293" s="621" t="s">
        <v>40</v>
      </c>
      <c r="Q293" s="622"/>
      <c r="R293" s="622"/>
      <c r="S293" s="622"/>
      <c r="T293" s="622"/>
      <c r="U293" s="622"/>
      <c r="V293" s="623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5" t="s">
        <v>485</v>
      </c>
      <c r="B294" s="635"/>
      <c r="C294" s="635"/>
      <c r="D294" s="635"/>
      <c r="E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2"/>
      <c r="AB294" s="62"/>
      <c r="AC294" s="62"/>
    </row>
    <row r="295" spans="1:68" ht="14.25" customHeight="1" x14ac:dyDescent="0.25">
      <c r="A295" s="626" t="s">
        <v>159</v>
      </c>
      <c r="B295" s="626"/>
      <c r="C295" s="626"/>
      <c r="D295" s="626"/>
      <c r="E295" s="626"/>
      <c r="F295" s="626"/>
      <c r="G295" s="626"/>
      <c r="H295" s="626"/>
      <c r="I295" s="626"/>
      <c r="J295" s="626"/>
      <c r="K295" s="626"/>
      <c r="L295" s="626"/>
      <c r="M295" s="626"/>
      <c r="N295" s="626"/>
      <c r="O295" s="626"/>
      <c r="P295" s="626"/>
      <c r="Q295" s="626"/>
      <c r="R295" s="626"/>
      <c r="S295" s="626"/>
      <c r="T295" s="626"/>
      <c r="U295" s="626"/>
      <c r="V295" s="626"/>
      <c r="W295" s="626"/>
      <c r="X295" s="626"/>
      <c r="Y295" s="626"/>
      <c r="Z295" s="626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27">
        <v>4607091389845</v>
      </c>
      <c r="E296" s="627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7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9"/>
      <c r="R296" s="629"/>
      <c r="S296" s="629"/>
      <c r="T296" s="630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27">
        <v>4680115882881</v>
      </c>
      <c r="E297" s="627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7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9"/>
      <c r="R297" s="629"/>
      <c r="S297" s="629"/>
      <c r="T297" s="630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4"/>
      <c r="B298" s="624"/>
      <c r="C298" s="624"/>
      <c r="D298" s="624"/>
      <c r="E298" s="624"/>
      <c r="F298" s="624"/>
      <c r="G298" s="624"/>
      <c r="H298" s="624"/>
      <c r="I298" s="624"/>
      <c r="J298" s="624"/>
      <c r="K298" s="624"/>
      <c r="L298" s="624"/>
      <c r="M298" s="624"/>
      <c r="N298" s="624"/>
      <c r="O298" s="625"/>
      <c r="P298" s="621" t="s">
        <v>40</v>
      </c>
      <c r="Q298" s="622"/>
      <c r="R298" s="622"/>
      <c r="S298" s="622"/>
      <c r="T298" s="622"/>
      <c r="U298" s="622"/>
      <c r="V298" s="623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4"/>
      <c r="B299" s="624"/>
      <c r="C299" s="624"/>
      <c r="D299" s="624"/>
      <c r="E299" s="624"/>
      <c r="F299" s="624"/>
      <c r="G299" s="624"/>
      <c r="H299" s="624"/>
      <c r="I299" s="624"/>
      <c r="J299" s="624"/>
      <c r="K299" s="624"/>
      <c r="L299" s="624"/>
      <c r="M299" s="624"/>
      <c r="N299" s="624"/>
      <c r="O299" s="625"/>
      <c r="P299" s="621" t="s">
        <v>40</v>
      </c>
      <c r="Q299" s="622"/>
      <c r="R299" s="622"/>
      <c r="S299" s="622"/>
      <c r="T299" s="622"/>
      <c r="U299" s="622"/>
      <c r="V299" s="623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5" t="s">
        <v>491</v>
      </c>
      <c r="B300" s="635"/>
      <c r="C300" s="635"/>
      <c r="D300" s="635"/>
      <c r="E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2"/>
      <c r="AB300" s="62"/>
      <c r="AC300" s="62"/>
    </row>
    <row r="301" spans="1:68" ht="14.25" customHeight="1" x14ac:dyDescent="0.25">
      <c r="A301" s="626" t="s">
        <v>107</v>
      </c>
      <c r="B301" s="626"/>
      <c r="C301" s="626"/>
      <c r="D301" s="626"/>
      <c r="E301" s="626"/>
      <c r="F301" s="626"/>
      <c r="G301" s="626"/>
      <c r="H301" s="626"/>
      <c r="I301" s="626"/>
      <c r="J301" s="626"/>
      <c r="K301" s="626"/>
      <c r="L301" s="626"/>
      <c r="M301" s="626"/>
      <c r="N301" s="626"/>
      <c r="O301" s="626"/>
      <c r="P301" s="626"/>
      <c r="Q301" s="626"/>
      <c r="R301" s="626"/>
      <c r="S301" s="626"/>
      <c r="T301" s="626"/>
      <c r="U301" s="626"/>
      <c r="V301" s="626"/>
      <c r="W301" s="626"/>
      <c r="X301" s="626"/>
      <c r="Y301" s="626"/>
      <c r="Z301" s="626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27">
        <v>4680115883703</v>
      </c>
      <c r="E302" s="627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7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9"/>
      <c r="R302" s="629"/>
      <c r="S302" s="629"/>
      <c r="T302" s="630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4"/>
      <c r="B303" s="624"/>
      <c r="C303" s="624"/>
      <c r="D303" s="624"/>
      <c r="E303" s="624"/>
      <c r="F303" s="624"/>
      <c r="G303" s="624"/>
      <c r="H303" s="624"/>
      <c r="I303" s="624"/>
      <c r="J303" s="624"/>
      <c r="K303" s="624"/>
      <c r="L303" s="624"/>
      <c r="M303" s="624"/>
      <c r="N303" s="624"/>
      <c r="O303" s="625"/>
      <c r="P303" s="621" t="s">
        <v>40</v>
      </c>
      <c r="Q303" s="622"/>
      <c r="R303" s="622"/>
      <c r="S303" s="622"/>
      <c r="T303" s="622"/>
      <c r="U303" s="622"/>
      <c r="V303" s="623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4"/>
      <c r="B304" s="624"/>
      <c r="C304" s="624"/>
      <c r="D304" s="624"/>
      <c r="E304" s="624"/>
      <c r="F304" s="624"/>
      <c r="G304" s="624"/>
      <c r="H304" s="624"/>
      <c r="I304" s="624"/>
      <c r="J304" s="624"/>
      <c r="K304" s="624"/>
      <c r="L304" s="624"/>
      <c r="M304" s="624"/>
      <c r="N304" s="624"/>
      <c r="O304" s="625"/>
      <c r="P304" s="621" t="s">
        <v>40</v>
      </c>
      <c r="Q304" s="622"/>
      <c r="R304" s="622"/>
      <c r="S304" s="622"/>
      <c r="T304" s="622"/>
      <c r="U304" s="622"/>
      <c r="V304" s="623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5" t="s">
        <v>496</v>
      </c>
      <c r="B305" s="635"/>
      <c r="C305" s="635"/>
      <c r="D305" s="635"/>
      <c r="E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2"/>
      <c r="AB305" s="62"/>
      <c r="AC305" s="62"/>
    </row>
    <row r="306" spans="1:68" ht="14.25" customHeight="1" x14ac:dyDescent="0.25">
      <c r="A306" s="626" t="s">
        <v>107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27">
        <v>4680115885615</v>
      </c>
      <c r="E307" s="62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7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9"/>
      <c r="R307" s="629"/>
      <c r="S307" s="629"/>
      <c r="T307" s="630"/>
      <c r="U307" s="37" t="s">
        <v>45</v>
      </c>
      <c r="V307" s="37" t="s">
        <v>45</v>
      </c>
      <c r="W307" s="38" t="s">
        <v>0</v>
      </c>
      <c r="X307" s="56">
        <v>100</v>
      </c>
      <c r="Y307" s="53">
        <f t="shared" ref="Y307:Y312" si="52">IFERROR(IF(X307="",0,CEILING((X307/$H307),1)*$H307),"")</f>
        <v>108</v>
      </c>
      <c r="Z307" s="39">
        <f>IFERROR(IF(Y307=0,"",ROUNDUP(Y307/H307,0)*0.01898),"")</f>
        <v>0.1898</v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104.02777777777777</v>
      </c>
      <c r="BN307" s="75">
        <f t="shared" ref="BN307:BN312" si="54">IFERROR(Y307*I307/H307,"0")</f>
        <v>112.34999999999998</v>
      </c>
      <c r="BO307" s="75">
        <f t="shared" ref="BO307:BO312" si="55">IFERROR(1/J307*(X307/H307),"0")</f>
        <v>0.14467592592592593</v>
      </c>
      <c r="BP307" s="75">
        <f t="shared" ref="BP307:BP312" si="56">IFERROR(1/J307*(Y307/H307),"0")</f>
        <v>0.15625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27">
        <v>4680115885554</v>
      </c>
      <c r="E308" s="627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7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9"/>
      <c r="R308" s="629"/>
      <c r="S308" s="629"/>
      <c r="T308" s="630"/>
      <c r="U308" s="37" t="s">
        <v>45</v>
      </c>
      <c r="V308" s="37" t="s">
        <v>45</v>
      </c>
      <c r="W308" s="38" t="s">
        <v>0</v>
      </c>
      <c r="X308" s="56">
        <v>1150</v>
      </c>
      <c r="Y308" s="53">
        <f t="shared" si="52"/>
        <v>1155.6000000000001</v>
      </c>
      <c r="Z308" s="39">
        <f>IFERROR(IF(Y308=0,"",ROUNDUP(Y308/H308,0)*0.02039),"")</f>
        <v>2.1817299999999999</v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1201.1111111111111</v>
      </c>
      <c r="BN308" s="75">
        <f t="shared" si="54"/>
        <v>1206.96</v>
      </c>
      <c r="BO308" s="75">
        <f t="shared" si="55"/>
        <v>2.2183641975308639</v>
      </c>
      <c r="BP308" s="75">
        <f t="shared" si="56"/>
        <v>2.2291666666666665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27">
        <v>4680115885554</v>
      </c>
      <c r="E309" s="627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7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9"/>
      <c r="R309" s="629"/>
      <c r="S309" s="629"/>
      <c r="T309" s="63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27">
        <v>4680115885646</v>
      </c>
      <c r="E310" s="627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7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9"/>
      <c r="R310" s="629"/>
      <c r="S310" s="629"/>
      <c r="T310" s="630"/>
      <c r="U310" s="37" t="s">
        <v>45</v>
      </c>
      <c r="V310" s="37" t="s">
        <v>45</v>
      </c>
      <c r="W310" s="38" t="s">
        <v>0</v>
      </c>
      <c r="X310" s="56">
        <v>100</v>
      </c>
      <c r="Y310" s="53">
        <f t="shared" si="52"/>
        <v>108</v>
      </c>
      <c r="Z310" s="39">
        <f>IFERROR(IF(Y310=0,"",ROUNDUP(Y310/H310,0)*0.01898),"")</f>
        <v>0.1898</v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104.02777777777777</v>
      </c>
      <c r="BN310" s="75">
        <f t="shared" si="54"/>
        <v>112.34999999999998</v>
      </c>
      <c r="BO310" s="75">
        <f t="shared" si="55"/>
        <v>0.14467592592592593</v>
      </c>
      <c r="BP310" s="75">
        <f t="shared" si="56"/>
        <v>0.15625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27">
        <v>4680115885622</v>
      </c>
      <c r="E311" s="627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9"/>
      <c r="R311" s="629"/>
      <c r="S311" s="629"/>
      <c r="T311" s="630"/>
      <c r="U311" s="37" t="s">
        <v>45</v>
      </c>
      <c r="V311" s="37" t="s">
        <v>45</v>
      </c>
      <c r="W311" s="38" t="s">
        <v>0</v>
      </c>
      <c r="X311" s="56">
        <v>100</v>
      </c>
      <c r="Y311" s="53">
        <f t="shared" si="52"/>
        <v>100</v>
      </c>
      <c r="Z311" s="39">
        <f>IFERROR(IF(Y311=0,"",ROUNDUP(Y311/H311,0)*0.00902),"")</f>
        <v>0.22550000000000001</v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105.25</v>
      </c>
      <c r="BN311" s="75">
        <f t="shared" si="54"/>
        <v>105.25</v>
      </c>
      <c r="BO311" s="75">
        <f t="shared" si="55"/>
        <v>0.18939393939393939</v>
      </c>
      <c r="BP311" s="75">
        <f t="shared" si="56"/>
        <v>0.18939393939393939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27">
        <v>4680115885608</v>
      </c>
      <c r="E312" s="627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9"/>
      <c r="R312" s="629"/>
      <c r="S312" s="629"/>
      <c r="T312" s="630"/>
      <c r="U312" s="37" t="s">
        <v>45</v>
      </c>
      <c r="V312" s="37" t="s">
        <v>45</v>
      </c>
      <c r="W312" s="38" t="s">
        <v>0</v>
      </c>
      <c r="X312" s="56">
        <v>500</v>
      </c>
      <c r="Y312" s="53">
        <f t="shared" si="52"/>
        <v>500</v>
      </c>
      <c r="Z312" s="39">
        <f>IFERROR(IF(Y312=0,"",ROUNDUP(Y312/H312,0)*0.00902),"")</f>
        <v>1.1274999999999999</v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526.25</v>
      </c>
      <c r="BN312" s="75">
        <f t="shared" si="54"/>
        <v>526.25</v>
      </c>
      <c r="BO312" s="75">
        <f t="shared" si="55"/>
        <v>0.94696969696969702</v>
      </c>
      <c r="BP312" s="75">
        <f t="shared" si="56"/>
        <v>0.94696969696969702</v>
      </c>
    </row>
    <row r="313" spans="1:68" x14ac:dyDescent="0.2">
      <c r="A313" s="624"/>
      <c r="B313" s="624"/>
      <c r="C313" s="624"/>
      <c r="D313" s="624"/>
      <c r="E313" s="624"/>
      <c r="F313" s="624"/>
      <c r="G313" s="624"/>
      <c r="H313" s="624"/>
      <c r="I313" s="624"/>
      <c r="J313" s="624"/>
      <c r="K313" s="624"/>
      <c r="L313" s="624"/>
      <c r="M313" s="624"/>
      <c r="N313" s="624"/>
      <c r="O313" s="625"/>
      <c r="P313" s="621" t="s">
        <v>40</v>
      </c>
      <c r="Q313" s="622"/>
      <c r="R313" s="622"/>
      <c r="S313" s="622"/>
      <c r="T313" s="622"/>
      <c r="U313" s="622"/>
      <c r="V313" s="623"/>
      <c r="W313" s="40" t="s">
        <v>39</v>
      </c>
      <c r="X313" s="41">
        <f>IFERROR(X307/H307,"0")+IFERROR(X308/H308,"0")+IFERROR(X309/H309,"0")+IFERROR(X310/H310,"0")+IFERROR(X311/H311,"0")+IFERROR(X312/H312,"0")</f>
        <v>275</v>
      </c>
      <c r="Y313" s="41">
        <f>IFERROR(Y307/H307,"0")+IFERROR(Y308/H308,"0")+IFERROR(Y309/H309,"0")+IFERROR(Y310/H310,"0")+IFERROR(Y311/H311,"0")+IFERROR(Y312/H312,"0")</f>
        <v>277</v>
      </c>
      <c r="Z313" s="41">
        <f>IFERROR(IF(Z307="",0,Z307),"0")+IFERROR(IF(Z308="",0,Z308),"0")+IFERROR(IF(Z309="",0,Z309),"0")+IFERROR(IF(Z310="",0,Z310),"0")+IFERROR(IF(Z311="",0,Z311),"0")+IFERROR(IF(Z312="",0,Z312),"0")</f>
        <v>3.9143299999999996</v>
      </c>
      <c r="AA313" s="64"/>
      <c r="AB313" s="64"/>
      <c r="AC313" s="64"/>
    </row>
    <row r="314" spans="1:68" x14ac:dyDescent="0.2">
      <c r="A314" s="624"/>
      <c r="B314" s="624"/>
      <c r="C314" s="624"/>
      <c r="D314" s="624"/>
      <c r="E314" s="624"/>
      <c r="F314" s="624"/>
      <c r="G314" s="624"/>
      <c r="H314" s="624"/>
      <c r="I314" s="624"/>
      <c r="J314" s="624"/>
      <c r="K314" s="624"/>
      <c r="L314" s="624"/>
      <c r="M314" s="624"/>
      <c r="N314" s="624"/>
      <c r="O314" s="625"/>
      <c r="P314" s="621" t="s">
        <v>40</v>
      </c>
      <c r="Q314" s="622"/>
      <c r="R314" s="622"/>
      <c r="S314" s="622"/>
      <c r="T314" s="622"/>
      <c r="U314" s="622"/>
      <c r="V314" s="623"/>
      <c r="W314" s="40" t="s">
        <v>0</v>
      </c>
      <c r="X314" s="41">
        <f>IFERROR(SUM(X307:X312),"0")</f>
        <v>1950</v>
      </c>
      <c r="Y314" s="41">
        <f>IFERROR(SUM(Y307:Y312),"0")</f>
        <v>1971.6000000000001</v>
      </c>
      <c r="Z314" s="40"/>
      <c r="AA314" s="64"/>
      <c r="AB314" s="64"/>
      <c r="AC314" s="64"/>
    </row>
    <row r="315" spans="1:68" ht="14.25" customHeight="1" x14ac:dyDescent="0.25">
      <c r="A315" s="626" t="s">
        <v>159</v>
      </c>
      <c r="B315" s="626"/>
      <c r="C315" s="626"/>
      <c r="D315" s="626"/>
      <c r="E315" s="626"/>
      <c r="F315" s="626"/>
      <c r="G315" s="626"/>
      <c r="H315" s="626"/>
      <c r="I315" s="626"/>
      <c r="J315" s="626"/>
      <c r="K315" s="626"/>
      <c r="L315" s="626"/>
      <c r="M315" s="626"/>
      <c r="N315" s="626"/>
      <c r="O315" s="626"/>
      <c r="P315" s="626"/>
      <c r="Q315" s="626"/>
      <c r="R315" s="626"/>
      <c r="S315" s="626"/>
      <c r="T315" s="626"/>
      <c r="U315" s="626"/>
      <c r="V315" s="626"/>
      <c r="W315" s="626"/>
      <c r="X315" s="626"/>
      <c r="Y315" s="626"/>
      <c r="Z315" s="626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27">
        <v>4607091387193</v>
      </c>
      <c r="E316" s="627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9"/>
      <c r="R316" s="629"/>
      <c r="S316" s="629"/>
      <c r="T316" s="630"/>
      <c r="U316" s="37" t="s">
        <v>45</v>
      </c>
      <c r="V316" s="37" t="s">
        <v>45</v>
      </c>
      <c r="W316" s="38" t="s">
        <v>0</v>
      </c>
      <c r="X316" s="56">
        <v>200</v>
      </c>
      <c r="Y316" s="53">
        <f>IFERROR(IF(X316="",0,CEILING((X316/$H316),1)*$H316),"")</f>
        <v>201.60000000000002</v>
      </c>
      <c r="Z316" s="39">
        <f>IFERROR(IF(Y316=0,"",ROUNDUP(Y316/H316,0)*0.00902),"")</f>
        <v>0.43296000000000001</v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212.85714285714286</v>
      </c>
      <c r="BN316" s="75">
        <f>IFERROR(Y316*I316/H316,"0")</f>
        <v>214.56</v>
      </c>
      <c r="BO316" s="75">
        <f>IFERROR(1/J316*(X316/H316),"0")</f>
        <v>0.36075036075036077</v>
      </c>
      <c r="BP316" s="75">
        <f>IFERROR(1/J316*(Y316/H316),"0")</f>
        <v>0.36363636363636365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27">
        <v>4607091387230</v>
      </c>
      <c r="E317" s="627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9"/>
      <c r="R317" s="629"/>
      <c r="S317" s="629"/>
      <c r="T317" s="630"/>
      <c r="U317" s="37" t="s">
        <v>45</v>
      </c>
      <c r="V317" s="37" t="s">
        <v>45</v>
      </c>
      <c r="W317" s="38" t="s">
        <v>0</v>
      </c>
      <c r="X317" s="56">
        <v>300</v>
      </c>
      <c r="Y317" s="53">
        <f>IFERROR(IF(X317="",0,CEILING((X317/$H317),1)*$H317),"")</f>
        <v>302.40000000000003</v>
      </c>
      <c r="Z317" s="39">
        <f>IFERROR(IF(Y317=0,"",ROUNDUP(Y317/H317,0)*0.00902),"")</f>
        <v>0.64944000000000002</v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319.28571428571428</v>
      </c>
      <c r="BN317" s="75">
        <f>IFERROR(Y317*I317/H317,"0")</f>
        <v>321.83999999999997</v>
      </c>
      <c r="BO317" s="75">
        <f>IFERROR(1/J317*(X317/H317),"0")</f>
        <v>0.54112554112554112</v>
      </c>
      <c r="BP317" s="75">
        <f>IFERROR(1/J317*(Y317/H317),"0")</f>
        <v>0.54545454545454541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27">
        <v>4607091387292</v>
      </c>
      <c r="E318" s="627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9"/>
      <c r="R318" s="629"/>
      <c r="S318" s="629"/>
      <c r="T318" s="630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27">
        <v>4607091387285</v>
      </c>
      <c r="E319" s="627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9"/>
      <c r="R319" s="629"/>
      <c r="S319" s="629"/>
      <c r="T319" s="630"/>
      <c r="U319" s="37" t="s">
        <v>45</v>
      </c>
      <c r="V319" s="37" t="s">
        <v>45</v>
      </c>
      <c r="W319" s="38" t="s">
        <v>0</v>
      </c>
      <c r="X319" s="56">
        <v>63</v>
      </c>
      <c r="Y319" s="53">
        <f>IFERROR(IF(X319="",0,CEILING((X319/$H319),1)*$H319),"")</f>
        <v>63</v>
      </c>
      <c r="Z319" s="39">
        <f>IFERROR(IF(Y319=0,"",ROUNDUP(Y319/H319,0)*0.00502),"")</f>
        <v>0.15060000000000001</v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66.900000000000006</v>
      </c>
      <c r="BN319" s="75">
        <f>IFERROR(Y319*I319/H319,"0")</f>
        <v>66.900000000000006</v>
      </c>
      <c r="BO319" s="75">
        <f>IFERROR(1/J319*(X319/H319),"0")</f>
        <v>0.12820512820512822</v>
      </c>
      <c r="BP319" s="75">
        <f>IFERROR(1/J319*(Y319/H319),"0")</f>
        <v>0.12820512820512822</v>
      </c>
    </row>
    <row r="320" spans="1:68" x14ac:dyDescent="0.2">
      <c r="A320" s="624"/>
      <c r="B320" s="624"/>
      <c r="C320" s="624"/>
      <c r="D320" s="624"/>
      <c r="E320" s="624"/>
      <c r="F320" s="624"/>
      <c r="G320" s="624"/>
      <c r="H320" s="624"/>
      <c r="I320" s="624"/>
      <c r="J320" s="624"/>
      <c r="K320" s="624"/>
      <c r="L320" s="624"/>
      <c r="M320" s="624"/>
      <c r="N320" s="624"/>
      <c r="O320" s="625"/>
      <c r="P320" s="621" t="s">
        <v>40</v>
      </c>
      <c r="Q320" s="622"/>
      <c r="R320" s="622"/>
      <c r="S320" s="622"/>
      <c r="T320" s="622"/>
      <c r="U320" s="622"/>
      <c r="V320" s="623"/>
      <c r="W320" s="40" t="s">
        <v>39</v>
      </c>
      <c r="X320" s="41">
        <f>IFERROR(X316/H316,"0")+IFERROR(X317/H317,"0")+IFERROR(X318/H318,"0")+IFERROR(X319/H319,"0")</f>
        <v>149.04761904761904</v>
      </c>
      <c r="Y320" s="41">
        <f>IFERROR(Y316/H316,"0")+IFERROR(Y317/H317,"0")+IFERROR(Y318/H318,"0")+IFERROR(Y319/H319,"0")</f>
        <v>150</v>
      </c>
      <c r="Z320" s="41">
        <f>IFERROR(IF(Z316="",0,Z316),"0")+IFERROR(IF(Z317="",0,Z317),"0")+IFERROR(IF(Z318="",0,Z318),"0")+IFERROR(IF(Z319="",0,Z319),"0")</f>
        <v>1.2330000000000001</v>
      </c>
      <c r="AA320" s="64"/>
      <c r="AB320" s="64"/>
      <c r="AC320" s="64"/>
    </row>
    <row r="321" spans="1:68" x14ac:dyDescent="0.2">
      <c r="A321" s="624"/>
      <c r="B321" s="624"/>
      <c r="C321" s="624"/>
      <c r="D321" s="624"/>
      <c r="E321" s="624"/>
      <c r="F321" s="624"/>
      <c r="G321" s="624"/>
      <c r="H321" s="624"/>
      <c r="I321" s="624"/>
      <c r="J321" s="624"/>
      <c r="K321" s="624"/>
      <c r="L321" s="624"/>
      <c r="M321" s="624"/>
      <c r="N321" s="624"/>
      <c r="O321" s="625"/>
      <c r="P321" s="621" t="s">
        <v>40</v>
      </c>
      <c r="Q321" s="622"/>
      <c r="R321" s="622"/>
      <c r="S321" s="622"/>
      <c r="T321" s="622"/>
      <c r="U321" s="622"/>
      <c r="V321" s="623"/>
      <c r="W321" s="40" t="s">
        <v>0</v>
      </c>
      <c r="X321" s="41">
        <f>IFERROR(SUM(X316:X319),"0")</f>
        <v>563</v>
      </c>
      <c r="Y321" s="41">
        <f>IFERROR(SUM(Y316:Y319),"0")</f>
        <v>567</v>
      </c>
      <c r="Z321" s="40"/>
      <c r="AA321" s="64"/>
      <c r="AB321" s="64"/>
      <c r="AC321" s="64"/>
    </row>
    <row r="322" spans="1:68" ht="14.25" customHeight="1" x14ac:dyDescent="0.25">
      <c r="A322" s="626" t="s">
        <v>78</v>
      </c>
      <c r="B322" s="626"/>
      <c r="C322" s="626"/>
      <c r="D322" s="626"/>
      <c r="E322" s="626"/>
      <c r="F322" s="626"/>
      <c r="G322" s="626"/>
      <c r="H322" s="626"/>
      <c r="I322" s="626"/>
      <c r="J322" s="626"/>
      <c r="K322" s="626"/>
      <c r="L322" s="626"/>
      <c r="M322" s="626"/>
      <c r="N322" s="626"/>
      <c r="O322" s="626"/>
      <c r="P322" s="626"/>
      <c r="Q322" s="626"/>
      <c r="R322" s="626"/>
      <c r="S322" s="626"/>
      <c r="T322" s="626"/>
      <c r="U322" s="626"/>
      <c r="V322" s="626"/>
      <c r="W322" s="626"/>
      <c r="X322" s="626"/>
      <c r="Y322" s="626"/>
      <c r="Z322" s="626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27">
        <v>4607091387766</v>
      </c>
      <c r="E323" s="627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7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9"/>
      <c r="R323" s="629"/>
      <c r="S323" s="629"/>
      <c r="T323" s="630"/>
      <c r="U323" s="37" t="s">
        <v>45</v>
      </c>
      <c r="V323" s="37" t="s">
        <v>45</v>
      </c>
      <c r="W323" s="38" t="s">
        <v>0</v>
      </c>
      <c r="X323" s="56">
        <v>900</v>
      </c>
      <c r="Y323" s="53">
        <f>IFERROR(IF(X323="",0,CEILING((X323/$H323),1)*$H323),"")</f>
        <v>904.8</v>
      </c>
      <c r="Z323" s="39">
        <f>IFERROR(IF(Y323=0,"",ROUNDUP(Y323/H323,0)*0.01898),"")</f>
        <v>2.2016800000000001</v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959.19230769230785</v>
      </c>
      <c r="BN323" s="75">
        <f>IFERROR(Y323*I323/H323,"0")</f>
        <v>964.30799999999999</v>
      </c>
      <c r="BO323" s="75">
        <f>IFERROR(1/J323*(X323/H323),"0")</f>
        <v>1.8028846153846154</v>
      </c>
      <c r="BP323" s="75">
        <f>IFERROR(1/J323*(Y323/H323),"0")</f>
        <v>1.8125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27">
        <v>4607091387957</v>
      </c>
      <c r="E324" s="627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9"/>
      <c r="R324" s="629"/>
      <c r="S324" s="629"/>
      <c r="T324" s="630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27">
        <v>4607091387964</v>
      </c>
      <c r="E325" s="627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9"/>
      <c r="R325" s="629"/>
      <c r="S325" s="629"/>
      <c r="T325" s="63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27">
        <v>4680115884588</v>
      </c>
      <c r="E326" s="627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9"/>
      <c r="R326" s="629"/>
      <c r="S326" s="629"/>
      <c r="T326" s="630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27">
        <v>4607091387513</v>
      </c>
      <c r="E327" s="627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7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9"/>
      <c r="R327" s="629"/>
      <c r="S327" s="629"/>
      <c r="T327" s="630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4"/>
      <c r="B328" s="624"/>
      <c r="C328" s="624"/>
      <c r="D328" s="624"/>
      <c r="E328" s="624"/>
      <c r="F328" s="624"/>
      <c r="G328" s="624"/>
      <c r="H328" s="624"/>
      <c r="I328" s="624"/>
      <c r="J328" s="624"/>
      <c r="K328" s="624"/>
      <c r="L328" s="624"/>
      <c r="M328" s="624"/>
      <c r="N328" s="624"/>
      <c r="O328" s="625"/>
      <c r="P328" s="621" t="s">
        <v>40</v>
      </c>
      <c r="Q328" s="622"/>
      <c r="R328" s="622"/>
      <c r="S328" s="622"/>
      <c r="T328" s="622"/>
      <c r="U328" s="622"/>
      <c r="V328" s="623"/>
      <c r="W328" s="40" t="s">
        <v>39</v>
      </c>
      <c r="X328" s="41">
        <f>IFERROR(X323/H323,"0")+IFERROR(X324/H324,"0")+IFERROR(X325/H325,"0")+IFERROR(X326/H326,"0")+IFERROR(X327/H327,"0")</f>
        <v>115.38461538461539</v>
      </c>
      <c r="Y328" s="41">
        <f>IFERROR(Y323/H323,"0")+IFERROR(Y324/H324,"0")+IFERROR(Y325/H325,"0")+IFERROR(Y326/H326,"0")+IFERROR(Y327/H327,"0")</f>
        <v>116</v>
      </c>
      <c r="Z328" s="41">
        <f>IFERROR(IF(Z323="",0,Z323),"0")+IFERROR(IF(Z324="",0,Z324),"0")+IFERROR(IF(Z325="",0,Z325),"0")+IFERROR(IF(Z326="",0,Z326),"0")+IFERROR(IF(Z327="",0,Z327),"0")</f>
        <v>2.2016800000000001</v>
      </c>
      <c r="AA328" s="64"/>
      <c r="AB328" s="64"/>
      <c r="AC328" s="64"/>
    </row>
    <row r="329" spans="1:68" x14ac:dyDescent="0.2">
      <c r="A329" s="624"/>
      <c r="B329" s="624"/>
      <c r="C329" s="624"/>
      <c r="D329" s="624"/>
      <c r="E329" s="624"/>
      <c r="F329" s="624"/>
      <c r="G329" s="624"/>
      <c r="H329" s="624"/>
      <c r="I329" s="624"/>
      <c r="J329" s="624"/>
      <c r="K329" s="624"/>
      <c r="L329" s="624"/>
      <c r="M329" s="624"/>
      <c r="N329" s="624"/>
      <c r="O329" s="625"/>
      <c r="P329" s="621" t="s">
        <v>40</v>
      </c>
      <c r="Q329" s="622"/>
      <c r="R329" s="622"/>
      <c r="S329" s="622"/>
      <c r="T329" s="622"/>
      <c r="U329" s="622"/>
      <c r="V329" s="623"/>
      <c r="W329" s="40" t="s">
        <v>0</v>
      </c>
      <c r="X329" s="41">
        <f>IFERROR(SUM(X323:X327),"0")</f>
        <v>900</v>
      </c>
      <c r="Y329" s="41">
        <f>IFERROR(SUM(Y323:Y327),"0")</f>
        <v>904.8</v>
      </c>
      <c r="Z329" s="40"/>
      <c r="AA329" s="64"/>
      <c r="AB329" s="64"/>
      <c r="AC329" s="64"/>
    </row>
    <row r="330" spans="1:68" ht="14.25" customHeight="1" x14ac:dyDescent="0.25">
      <c r="A330" s="626" t="s">
        <v>185</v>
      </c>
      <c r="B330" s="626"/>
      <c r="C330" s="626"/>
      <c r="D330" s="626"/>
      <c r="E330" s="626"/>
      <c r="F330" s="626"/>
      <c r="G330" s="626"/>
      <c r="H330" s="626"/>
      <c r="I330" s="626"/>
      <c r="J330" s="626"/>
      <c r="K330" s="626"/>
      <c r="L330" s="626"/>
      <c r="M330" s="626"/>
      <c r="N330" s="626"/>
      <c r="O330" s="626"/>
      <c r="P330" s="626"/>
      <c r="Q330" s="626"/>
      <c r="R330" s="626"/>
      <c r="S330" s="626"/>
      <c r="T330" s="626"/>
      <c r="U330" s="626"/>
      <c r="V330" s="626"/>
      <c r="W330" s="626"/>
      <c r="X330" s="626"/>
      <c r="Y330" s="626"/>
      <c r="Z330" s="626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27">
        <v>4607091380880</v>
      </c>
      <c r="E331" s="62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9"/>
      <c r="R331" s="629"/>
      <c r="S331" s="629"/>
      <c r="T331" s="630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27">
        <v>4607091384482</v>
      </c>
      <c r="E332" s="627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9"/>
      <c r="R332" s="629"/>
      <c r="S332" s="629"/>
      <c r="T332" s="630"/>
      <c r="U332" s="37" t="s">
        <v>45</v>
      </c>
      <c r="V332" s="37" t="s">
        <v>45</v>
      </c>
      <c r="W332" s="38" t="s">
        <v>0</v>
      </c>
      <c r="X332" s="56">
        <v>250</v>
      </c>
      <c r="Y332" s="53">
        <f>IFERROR(IF(X332="",0,CEILING((X332/$H332),1)*$H332),"")</f>
        <v>257.39999999999998</v>
      </c>
      <c r="Z332" s="39">
        <f>IFERROR(IF(Y332=0,"",ROUNDUP(Y332/H332,0)*0.01898),"")</f>
        <v>0.62634000000000001</v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266.63461538461542</v>
      </c>
      <c r="BN332" s="75">
        <f>IFERROR(Y332*I332/H332,"0")</f>
        <v>274.52700000000004</v>
      </c>
      <c r="BO332" s="75">
        <f>IFERROR(1/J332*(X332/H332),"0")</f>
        <v>0.50080128205128205</v>
      </c>
      <c r="BP332" s="75">
        <f>IFERROR(1/J332*(Y332/H332),"0")</f>
        <v>0.515625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27">
        <v>4607091380897</v>
      </c>
      <c r="E333" s="627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7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9"/>
      <c r="R333" s="629"/>
      <c r="S333" s="629"/>
      <c r="T333" s="630"/>
      <c r="U333" s="37" t="s">
        <v>45</v>
      </c>
      <c r="V333" s="37" t="s">
        <v>45</v>
      </c>
      <c r="W333" s="38" t="s">
        <v>0</v>
      </c>
      <c r="X333" s="56">
        <v>160</v>
      </c>
      <c r="Y333" s="53">
        <f>IFERROR(IF(X333="",0,CEILING((X333/$H333),1)*$H333),"")</f>
        <v>168</v>
      </c>
      <c r="Z333" s="39">
        <f>IFERROR(IF(Y333=0,"",ROUNDUP(Y333/H333,0)*0.01898),"")</f>
        <v>0.37959999999999999</v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169.88571428571427</v>
      </c>
      <c r="BN333" s="75">
        <f>IFERROR(Y333*I333/H333,"0")</f>
        <v>178.38</v>
      </c>
      <c r="BO333" s="75">
        <f>IFERROR(1/J333*(X333/H333),"0")</f>
        <v>0.29761904761904762</v>
      </c>
      <c r="BP333" s="75">
        <f>IFERROR(1/J333*(Y333/H333),"0")</f>
        <v>0.3125</v>
      </c>
    </row>
    <row r="334" spans="1:68" x14ac:dyDescent="0.2">
      <c r="A334" s="624"/>
      <c r="B334" s="624"/>
      <c r="C334" s="624"/>
      <c r="D334" s="624"/>
      <c r="E334" s="624"/>
      <c r="F334" s="624"/>
      <c r="G334" s="624"/>
      <c r="H334" s="624"/>
      <c r="I334" s="624"/>
      <c r="J334" s="624"/>
      <c r="K334" s="624"/>
      <c r="L334" s="624"/>
      <c r="M334" s="624"/>
      <c r="N334" s="624"/>
      <c r="O334" s="625"/>
      <c r="P334" s="621" t="s">
        <v>40</v>
      </c>
      <c r="Q334" s="622"/>
      <c r="R334" s="622"/>
      <c r="S334" s="622"/>
      <c r="T334" s="622"/>
      <c r="U334" s="622"/>
      <c r="V334" s="623"/>
      <c r="W334" s="40" t="s">
        <v>39</v>
      </c>
      <c r="X334" s="41">
        <f>IFERROR(X331/H331,"0")+IFERROR(X332/H332,"0")+IFERROR(X333/H333,"0")</f>
        <v>51.098901098901095</v>
      </c>
      <c r="Y334" s="41">
        <f>IFERROR(Y331/H331,"0")+IFERROR(Y332/H332,"0")+IFERROR(Y333/H333,"0")</f>
        <v>53</v>
      </c>
      <c r="Z334" s="41">
        <f>IFERROR(IF(Z331="",0,Z331),"0")+IFERROR(IF(Z332="",0,Z332),"0")+IFERROR(IF(Z333="",0,Z333),"0")</f>
        <v>1.0059400000000001</v>
      </c>
      <c r="AA334" s="64"/>
      <c r="AB334" s="64"/>
      <c r="AC334" s="64"/>
    </row>
    <row r="335" spans="1:68" x14ac:dyDescent="0.2">
      <c r="A335" s="624"/>
      <c r="B335" s="624"/>
      <c r="C335" s="624"/>
      <c r="D335" s="624"/>
      <c r="E335" s="624"/>
      <c r="F335" s="624"/>
      <c r="G335" s="624"/>
      <c r="H335" s="624"/>
      <c r="I335" s="624"/>
      <c r="J335" s="624"/>
      <c r="K335" s="624"/>
      <c r="L335" s="624"/>
      <c r="M335" s="624"/>
      <c r="N335" s="624"/>
      <c r="O335" s="625"/>
      <c r="P335" s="621" t="s">
        <v>40</v>
      </c>
      <c r="Q335" s="622"/>
      <c r="R335" s="622"/>
      <c r="S335" s="622"/>
      <c r="T335" s="622"/>
      <c r="U335" s="622"/>
      <c r="V335" s="623"/>
      <c r="W335" s="40" t="s">
        <v>0</v>
      </c>
      <c r="X335" s="41">
        <f>IFERROR(SUM(X331:X333),"0")</f>
        <v>410</v>
      </c>
      <c r="Y335" s="41">
        <f>IFERROR(SUM(Y331:Y333),"0")</f>
        <v>425.4</v>
      </c>
      <c r="Z335" s="40"/>
      <c r="AA335" s="64"/>
      <c r="AB335" s="64"/>
      <c r="AC335" s="64"/>
    </row>
    <row r="336" spans="1:68" ht="14.25" customHeight="1" x14ac:dyDescent="0.25">
      <c r="A336" s="626" t="s">
        <v>99</v>
      </c>
      <c r="B336" s="626"/>
      <c r="C336" s="626"/>
      <c r="D336" s="626"/>
      <c r="E336" s="626"/>
      <c r="F336" s="626"/>
      <c r="G336" s="626"/>
      <c r="H336" s="626"/>
      <c r="I336" s="626"/>
      <c r="J336" s="626"/>
      <c r="K336" s="626"/>
      <c r="L336" s="626"/>
      <c r="M336" s="626"/>
      <c r="N336" s="626"/>
      <c r="O336" s="626"/>
      <c r="P336" s="626"/>
      <c r="Q336" s="626"/>
      <c r="R336" s="626"/>
      <c r="S336" s="626"/>
      <c r="T336" s="626"/>
      <c r="U336" s="626"/>
      <c r="V336" s="626"/>
      <c r="W336" s="626"/>
      <c r="X336" s="626"/>
      <c r="Y336" s="626"/>
      <c r="Z336" s="626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27">
        <v>4680115886476</v>
      </c>
      <c r="E337" s="627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742" t="s">
        <v>550</v>
      </c>
      <c r="Q337" s="629"/>
      <c r="R337" s="629"/>
      <c r="S337" s="629"/>
      <c r="T337" s="63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27">
        <v>4607091388374</v>
      </c>
      <c r="E338" s="627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743" t="s">
        <v>554</v>
      </c>
      <c r="Q338" s="629"/>
      <c r="R338" s="629"/>
      <c r="S338" s="629"/>
      <c r="T338" s="63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27">
        <v>4607091383102</v>
      </c>
      <c r="E339" s="627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9"/>
      <c r="R339" s="629"/>
      <c r="S339" s="629"/>
      <c r="T339" s="630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27">
        <v>4607091388404</v>
      </c>
      <c r="E340" s="627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7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9"/>
      <c r="R340" s="629"/>
      <c r="S340" s="629"/>
      <c r="T340" s="630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4"/>
      <c r="B341" s="624"/>
      <c r="C341" s="624"/>
      <c r="D341" s="624"/>
      <c r="E341" s="624"/>
      <c r="F341" s="624"/>
      <c r="G341" s="624"/>
      <c r="H341" s="624"/>
      <c r="I341" s="624"/>
      <c r="J341" s="624"/>
      <c r="K341" s="624"/>
      <c r="L341" s="624"/>
      <c r="M341" s="624"/>
      <c r="N341" s="624"/>
      <c r="O341" s="625"/>
      <c r="P341" s="621" t="s">
        <v>40</v>
      </c>
      <c r="Q341" s="622"/>
      <c r="R341" s="622"/>
      <c r="S341" s="622"/>
      <c r="T341" s="622"/>
      <c r="U341" s="622"/>
      <c r="V341" s="623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4"/>
      <c r="B342" s="624"/>
      <c r="C342" s="624"/>
      <c r="D342" s="624"/>
      <c r="E342" s="624"/>
      <c r="F342" s="624"/>
      <c r="G342" s="624"/>
      <c r="H342" s="624"/>
      <c r="I342" s="624"/>
      <c r="J342" s="624"/>
      <c r="K342" s="624"/>
      <c r="L342" s="624"/>
      <c r="M342" s="624"/>
      <c r="N342" s="624"/>
      <c r="O342" s="625"/>
      <c r="P342" s="621" t="s">
        <v>40</v>
      </c>
      <c r="Q342" s="622"/>
      <c r="R342" s="622"/>
      <c r="S342" s="622"/>
      <c r="T342" s="622"/>
      <c r="U342" s="622"/>
      <c r="V342" s="623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6" t="s">
        <v>561</v>
      </c>
      <c r="B343" s="626"/>
      <c r="C343" s="626"/>
      <c r="D343" s="626"/>
      <c r="E343" s="626"/>
      <c r="F343" s="626"/>
      <c r="G343" s="626"/>
      <c r="H343" s="626"/>
      <c r="I343" s="626"/>
      <c r="J343" s="626"/>
      <c r="K343" s="626"/>
      <c r="L343" s="626"/>
      <c r="M343" s="626"/>
      <c r="N343" s="626"/>
      <c r="O343" s="626"/>
      <c r="P343" s="626"/>
      <c r="Q343" s="626"/>
      <c r="R343" s="626"/>
      <c r="S343" s="626"/>
      <c r="T343" s="626"/>
      <c r="U343" s="626"/>
      <c r="V343" s="626"/>
      <c r="W343" s="626"/>
      <c r="X343" s="626"/>
      <c r="Y343" s="626"/>
      <c r="Z343" s="626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27">
        <v>4680115881808</v>
      </c>
      <c r="E344" s="62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9"/>
      <c r="R344" s="629"/>
      <c r="S344" s="629"/>
      <c r="T344" s="63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27">
        <v>4680115881822</v>
      </c>
      <c r="E345" s="627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7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9"/>
      <c r="R345" s="629"/>
      <c r="S345" s="629"/>
      <c r="T345" s="630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27">
        <v>4680115880016</v>
      </c>
      <c r="E346" s="627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7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9"/>
      <c r="R346" s="629"/>
      <c r="S346" s="629"/>
      <c r="T346" s="630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4"/>
      <c r="B347" s="624"/>
      <c r="C347" s="624"/>
      <c r="D347" s="624"/>
      <c r="E347" s="624"/>
      <c r="F347" s="624"/>
      <c r="G347" s="624"/>
      <c r="H347" s="624"/>
      <c r="I347" s="624"/>
      <c r="J347" s="624"/>
      <c r="K347" s="624"/>
      <c r="L347" s="624"/>
      <c r="M347" s="624"/>
      <c r="N347" s="624"/>
      <c r="O347" s="625"/>
      <c r="P347" s="621" t="s">
        <v>40</v>
      </c>
      <c r="Q347" s="622"/>
      <c r="R347" s="622"/>
      <c r="S347" s="622"/>
      <c r="T347" s="622"/>
      <c r="U347" s="622"/>
      <c r="V347" s="623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4"/>
      <c r="B348" s="624"/>
      <c r="C348" s="624"/>
      <c r="D348" s="624"/>
      <c r="E348" s="624"/>
      <c r="F348" s="624"/>
      <c r="G348" s="624"/>
      <c r="H348" s="624"/>
      <c r="I348" s="624"/>
      <c r="J348" s="624"/>
      <c r="K348" s="624"/>
      <c r="L348" s="624"/>
      <c r="M348" s="624"/>
      <c r="N348" s="624"/>
      <c r="O348" s="625"/>
      <c r="P348" s="621" t="s">
        <v>40</v>
      </c>
      <c r="Q348" s="622"/>
      <c r="R348" s="622"/>
      <c r="S348" s="622"/>
      <c r="T348" s="622"/>
      <c r="U348" s="622"/>
      <c r="V348" s="623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5" t="s">
        <v>570</v>
      </c>
      <c r="B349" s="635"/>
      <c r="C349" s="635"/>
      <c r="D349" s="635"/>
      <c r="E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2"/>
      <c r="AB349" s="62"/>
      <c r="AC349" s="62"/>
    </row>
    <row r="350" spans="1:68" ht="14.25" customHeight="1" x14ac:dyDescent="0.25">
      <c r="A350" s="626" t="s">
        <v>159</v>
      </c>
      <c r="B350" s="626"/>
      <c r="C350" s="626"/>
      <c r="D350" s="626"/>
      <c r="E350" s="626"/>
      <c r="F350" s="626"/>
      <c r="G350" s="626"/>
      <c r="H350" s="626"/>
      <c r="I350" s="626"/>
      <c r="J350" s="626"/>
      <c r="K350" s="626"/>
      <c r="L350" s="626"/>
      <c r="M350" s="626"/>
      <c r="N350" s="626"/>
      <c r="O350" s="626"/>
      <c r="P350" s="626"/>
      <c r="Q350" s="626"/>
      <c r="R350" s="626"/>
      <c r="S350" s="626"/>
      <c r="T350" s="626"/>
      <c r="U350" s="626"/>
      <c r="V350" s="626"/>
      <c r="W350" s="626"/>
      <c r="X350" s="626"/>
      <c r="Y350" s="626"/>
      <c r="Z350" s="626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27">
        <v>4607091383836</v>
      </c>
      <c r="E351" s="627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7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9"/>
      <c r="R351" s="629"/>
      <c r="S351" s="629"/>
      <c r="T351" s="630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4"/>
      <c r="B352" s="624"/>
      <c r="C352" s="624"/>
      <c r="D352" s="624"/>
      <c r="E352" s="624"/>
      <c r="F352" s="624"/>
      <c r="G352" s="624"/>
      <c r="H352" s="624"/>
      <c r="I352" s="624"/>
      <c r="J352" s="624"/>
      <c r="K352" s="624"/>
      <c r="L352" s="624"/>
      <c r="M352" s="624"/>
      <c r="N352" s="624"/>
      <c r="O352" s="625"/>
      <c r="P352" s="621" t="s">
        <v>40</v>
      </c>
      <c r="Q352" s="622"/>
      <c r="R352" s="622"/>
      <c r="S352" s="622"/>
      <c r="T352" s="622"/>
      <c r="U352" s="622"/>
      <c r="V352" s="623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4"/>
      <c r="B353" s="624"/>
      <c r="C353" s="624"/>
      <c r="D353" s="624"/>
      <c r="E353" s="624"/>
      <c r="F353" s="624"/>
      <c r="G353" s="624"/>
      <c r="H353" s="624"/>
      <c r="I353" s="624"/>
      <c r="J353" s="624"/>
      <c r="K353" s="624"/>
      <c r="L353" s="624"/>
      <c r="M353" s="624"/>
      <c r="N353" s="624"/>
      <c r="O353" s="625"/>
      <c r="P353" s="621" t="s">
        <v>40</v>
      </c>
      <c r="Q353" s="622"/>
      <c r="R353" s="622"/>
      <c r="S353" s="622"/>
      <c r="T353" s="622"/>
      <c r="U353" s="622"/>
      <c r="V353" s="623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6" t="s">
        <v>78</v>
      </c>
      <c r="B354" s="626"/>
      <c r="C354" s="626"/>
      <c r="D354" s="626"/>
      <c r="E354" s="626"/>
      <c r="F354" s="626"/>
      <c r="G354" s="626"/>
      <c r="H354" s="626"/>
      <c r="I354" s="626"/>
      <c r="J354" s="626"/>
      <c r="K354" s="626"/>
      <c r="L354" s="626"/>
      <c r="M354" s="626"/>
      <c r="N354" s="626"/>
      <c r="O354" s="626"/>
      <c r="P354" s="626"/>
      <c r="Q354" s="626"/>
      <c r="R354" s="626"/>
      <c r="S354" s="626"/>
      <c r="T354" s="626"/>
      <c r="U354" s="626"/>
      <c r="V354" s="626"/>
      <c r="W354" s="626"/>
      <c r="X354" s="626"/>
      <c r="Y354" s="626"/>
      <c r="Z354" s="626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27">
        <v>4607091387919</v>
      </c>
      <c r="E355" s="627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9"/>
      <c r="R355" s="629"/>
      <c r="S355" s="629"/>
      <c r="T355" s="630"/>
      <c r="U355" s="37" t="s">
        <v>45</v>
      </c>
      <c r="V355" s="37" t="s">
        <v>45</v>
      </c>
      <c r="W355" s="38" t="s">
        <v>0</v>
      </c>
      <c r="X355" s="56">
        <v>300</v>
      </c>
      <c r="Y355" s="53">
        <f>IFERROR(IF(X355="",0,CEILING((X355/$H355),1)*$H355),"")</f>
        <v>307.8</v>
      </c>
      <c r="Z355" s="39">
        <f>IFERROR(IF(Y355=0,"",ROUNDUP(Y355/H355,0)*0.01898),"")</f>
        <v>0.72123999999999999</v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319.22222222222223</v>
      </c>
      <c r="BN355" s="75">
        <f>IFERROR(Y355*I355/H355,"0")</f>
        <v>327.52199999999999</v>
      </c>
      <c r="BO355" s="75">
        <f>IFERROR(1/J355*(X355/H355),"0")</f>
        <v>0.57870370370370372</v>
      </c>
      <c r="BP355" s="75">
        <f>IFERROR(1/J355*(Y355/H355),"0")</f>
        <v>0.59375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27">
        <v>4680115883604</v>
      </c>
      <c r="E356" s="627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9"/>
      <c r="R356" s="629"/>
      <c r="S356" s="629"/>
      <c r="T356" s="630"/>
      <c r="U356" s="37" t="s">
        <v>45</v>
      </c>
      <c r="V356" s="37" t="s">
        <v>45</v>
      </c>
      <c r="W356" s="38" t="s">
        <v>0</v>
      </c>
      <c r="X356" s="56">
        <v>105</v>
      </c>
      <c r="Y356" s="53">
        <f>IFERROR(IF(X356="",0,CEILING((X356/$H356),1)*$H356),"")</f>
        <v>105</v>
      </c>
      <c r="Z356" s="39">
        <f>IFERROR(IF(Y356=0,"",ROUNDUP(Y356/H356,0)*0.00651),"")</f>
        <v>0.32550000000000001</v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117.59999999999998</v>
      </c>
      <c r="BN356" s="75">
        <f>IFERROR(Y356*I356/H356,"0")</f>
        <v>117.59999999999998</v>
      </c>
      <c r="BO356" s="75">
        <f>IFERROR(1/J356*(X356/H356),"0")</f>
        <v>0.27472527472527475</v>
      </c>
      <c r="BP356" s="75">
        <f>IFERROR(1/J356*(Y356/H356),"0")</f>
        <v>0.27472527472527475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27">
        <v>4680115883567</v>
      </c>
      <c r="E357" s="627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9"/>
      <c r="R357" s="629"/>
      <c r="S357" s="629"/>
      <c r="T357" s="630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4"/>
      <c r="B358" s="624"/>
      <c r="C358" s="624"/>
      <c r="D358" s="624"/>
      <c r="E358" s="624"/>
      <c r="F358" s="624"/>
      <c r="G358" s="624"/>
      <c r="H358" s="624"/>
      <c r="I358" s="624"/>
      <c r="J358" s="624"/>
      <c r="K358" s="624"/>
      <c r="L358" s="624"/>
      <c r="M358" s="624"/>
      <c r="N358" s="624"/>
      <c r="O358" s="625"/>
      <c r="P358" s="621" t="s">
        <v>40</v>
      </c>
      <c r="Q358" s="622"/>
      <c r="R358" s="622"/>
      <c r="S358" s="622"/>
      <c r="T358" s="622"/>
      <c r="U358" s="622"/>
      <c r="V358" s="623"/>
      <c r="W358" s="40" t="s">
        <v>39</v>
      </c>
      <c r="X358" s="41">
        <f>IFERROR(X355/H355,"0")+IFERROR(X356/H356,"0")+IFERROR(X357/H357,"0")</f>
        <v>87.037037037037038</v>
      </c>
      <c r="Y358" s="41">
        <f>IFERROR(Y355/H355,"0")+IFERROR(Y356/H356,"0")+IFERROR(Y357/H357,"0")</f>
        <v>88</v>
      </c>
      <c r="Z358" s="41">
        <f>IFERROR(IF(Z355="",0,Z355),"0")+IFERROR(IF(Z356="",0,Z356),"0")+IFERROR(IF(Z357="",0,Z357),"0")</f>
        <v>1.04674</v>
      </c>
      <c r="AA358" s="64"/>
      <c r="AB358" s="64"/>
      <c r="AC358" s="64"/>
    </row>
    <row r="359" spans="1:68" x14ac:dyDescent="0.2">
      <c r="A359" s="624"/>
      <c r="B359" s="624"/>
      <c r="C359" s="624"/>
      <c r="D359" s="624"/>
      <c r="E359" s="624"/>
      <c r="F359" s="624"/>
      <c r="G359" s="624"/>
      <c r="H359" s="624"/>
      <c r="I359" s="624"/>
      <c r="J359" s="624"/>
      <c r="K359" s="624"/>
      <c r="L359" s="624"/>
      <c r="M359" s="624"/>
      <c r="N359" s="624"/>
      <c r="O359" s="625"/>
      <c r="P359" s="621" t="s">
        <v>40</v>
      </c>
      <c r="Q359" s="622"/>
      <c r="R359" s="622"/>
      <c r="S359" s="622"/>
      <c r="T359" s="622"/>
      <c r="U359" s="622"/>
      <c r="V359" s="623"/>
      <c r="W359" s="40" t="s">
        <v>0</v>
      </c>
      <c r="X359" s="41">
        <f>IFERROR(SUM(X355:X357),"0")</f>
        <v>405</v>
      </c>
      <c r="Y359" s="41">
        <f>IFERROR(SUM(Y355:Y357),"0")</f>
        <v>412.8</v>
      </c>
      <c r="Z359" s="40"/>
      <c r="AA359" s="64"/>
      <c r="AB359" s="64"/>
      <c r="AC359" s="64"/>
    </row>
    <row r="360" spans="1:68" ht="27.75" customHeight="1" x14ac:dyDescent="0.2">
      <c r="A360" s="653" t="s">
        <v>583</v>
      </c>
      <c r="B360" s="653"/>
      <c r="C360" s="653"/>
      <c r="D360" s="653"/>
      <c r="E360" s="653"/>
      <c r="F360" s="653"/>
      <c r="G360" s="653"/>
      <c r="H360" s="653"/>
      <c r="I360" s="653"/>
      <c r="J360" s="653"/>
      <c r="K360" s="653"/>
      <c r="L360" s="653"/>
      <c r="M360" s="653"/>
      <c r="N360" s="653"/>
      <c r="O360" s="653"/>
      <c r="P360" s="653"/>
      <c r="Q360" s="653"/>
      <c r="R360" s="653"/>
      <c r="S360" s="653"/>
      <c r="T360" s="653"/>
      <c r="U360" s="653"/>
      <c r="V360" s="653"/>
      <c r="W360" s="653"/>
      <c r="X360" s="653"/>
      <c r="Y360" s="653"/>
      <c r="Z360" s="653"/>
      <c r="AA360" s="52"/>
      <c r="AB360" s="52"/>
      <c r="AC360" s="52"/>
    </row>
    <row r="361" spans="1:68" ht="16.5" customHeight="1" x14ac:dyDescent="0.25">
      <c r="A361" s="635" t="s">
        <v>584</v>
      </c>
      <c r="B361" s="635"/>
      <c r="C361" s="635"/>
      <c r="D361" s="635"/>
      <c r="E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2"/>
      <c r="AB361" s="62"/>
      <c r="AC361" s="62"/>
    </row>
    <row r="362" spans="1:68" ht="14.25" customHeight="1" x14ac:dyDescent="0.25">
      <c r="A362" s="626" t="s">
        <v>107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27">
        <v>4680115884847</v>
      </c>
      <c r="E363" s="62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7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9"/>
      <c r="R363" s="629"/>
      <c r="S363" s="629"/>
      <c r="T363" s="630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27">
        <v>4680115884854</v>
      </c>
      <c r="E364" s="62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7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9"/>
      <c r="R364" s="629"/>
      <c r="S364" s="629"/>
      <c r="T364" s="630"/>
      <c r="U364" s="37" t="s">
        <v>45</v>
      </c>
      <c r="V364" s="37" t="s">
        <v>45</v>
      </c>
      <c r="W364" s="38" t="s">
        <v>0</v>
      </c>
      <c r="X364" s="56">
        <v>2880</v>
      </c>
      <c r="Y364" s="53">
        <f t="shared" si="57"/>
        <v>2880</v>
      </c>
      <c r="Z364" s="39">
        <f>IFERROR(IF(Y364=0,"",ROUNDUP(Y364/H364,0)*0.02175),"")</f>
        <v>4.1760000000000002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2972.1600000000003</v>
      </c>
      <c r="BN364" s="75">
        <f t="shared" si="59"/>
        <v>2972.1600000000003</v>
      </c>
      <c r="BO364" s="75">
        <f t="shared" si="60"/>
        <v>4</v>
      </c>
      <c r="BP364" s="75">
        <f t="shared" si="61"/>
        <v>4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27">
        <v>4607091383997</v>
      </c>
      <c r="E365" s="62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9"/>
      <c r="R365" s="629"/>
      <c r="S365" s="629"/>
      <c r="T365" s="630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27">
        <v>4680115884830</v>
      </c>
      <c r="E366" s="62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7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9"/>
      <c r="R366" s="629"/>
      <c r="S366" s="629"/>
      <c r="T366" s="63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27">
        <v>4680115882638</v>
      </c>
      <c r="E367" s="627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7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9"/>
      <c r="R367" s="629"/>
      <c r="S367" s="629"/>
      <c r="T367" s="63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27">
        <v>4680115884922</v>
      </c>
      <c r="E368" s="627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9"/>
      <c r="R368" s="629"/>
      <c r="S368" s="629"/>
      <c r="T368" s="63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27">
        <v>4680115884861</v>
      </c>
      <c r="E369" s="62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7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9"/>
      <c r="R369" s="629"/>
      <c r="S369" s="629"/>
      <c r="T369" s="630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4"/>
      <c r="B370" s="624"/>
      <c r="C370" s="624"/>
      <c r="D370" s="624"/>
      <c r="E370" s="624"/>
      <c r="F370" s="624"/>
      <c r="G370" s="624"/>
      <c r="H370" s="624"/>
      <c r="I370" s="624"/>
      <c r="J370" s="624"/>
      <c r="K370" s="624"/>
      <c r="L370" s="624"/>
      <c r="M370" s="624"/>
      <c r="N370" s="624"/>
      <c r="O370" s="625"/>
      <c r="P370" s="621" t="s">
        <v>40</v>
      </c>
      <c r="Q370" s="622"/>
      <c r="R370" s="622"/>
      <c r="S370" s="622"/>
      <c r="T370" s="622"/>
      <c r="U370" s="622"/>
      <c r="V370" s="623"/>
      <c r="W370" s="40" t="s">
        <v>39</v>
      </c>
      <c r="X370" s="41">
        <f>IFERROR(X363/H363,"0")+IFERROR(X364/H364,"0")+IFERROR(X365/H365,"0")+IFERROR(X366/H366,"0")+IFERROR(X367/H367,"0")+IFERROR(X368/H368,"0")+IFERROR(X369/H369,"0")</f>
        <v>192</v>
      </c>
      <c r="Y370" s="41">
        <f>IFERROR(Y363/H363,"0")+IFERROR(Y364/H364,"0")+IFERROR(Y365/H365,"0")+IFERROR(Y366/H366,"0")+IFERROR(Y367/H367,"0")+IFERROR(Y368/H368,"0")+IFERROR(Y369/H369,"0")</f>
        <v>192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4.1760000000000002</v>
      </c>
      <c r="AA370" s="64"/>
      <c r="AB370" s="64"/>
      <c r="AC370" s="64"/>
    </row>
    <row r="371" spans="1:68" x14ac:dyDescent="0.2">
      <c r="A371" s="624"/>
      <c r="B371" s="624"/>
      <c r="C371" s="624"/>
      <c r="D371" s="624"/>
      <c r="E371" s="624"/>
      <c r="F371" s="624"/>
      <c r="G371" s="624"/>
      <c r="H371" s="624"/>
      <c r="I371" s="624"/>
      <c r="J371" s="624"/>
      <c r="K371" s="624"/>
      <c r="L371" s="624"/>
      <c r="M371" s="624"/>
      <c r="N371" s="624"/>
      <c r="O371" s="625"/>
      <c r="P371" s="621" t="s">
        <v>40</v>
      </c>
      <c r="Q371" s="622"/>
      <c r="R371" s="622"/>
      <c r="S371" s="622"/>
      <c r="T371" s="622"/>
      <c r="U371" s="622"/>
      <c r="V371" s="623"/>
      <c r="W371" s="40" t="s">
        <v>0</v>
      </c>
      <c r="X371" s="41">
        <f>IFERROR(SUM(X363:X369),"0")</f>
        <v>2880</v>
      </c>
      <c r="Y371" s="41">
        <f>IFERROR(SUM(Y363:Y369),"0")</f>
        <v>2880</v>
      </c>
      <c r="Z371" s="40"/>
      <c r="AA371" s="64"/>
      <c r="AB371" s="64"/>
      <c r="AC371" s="64"/>
    </row>
    <row r="372" spans="1:68" ht="14.25" customHeight="1" x14ac:dyDescent="0.25">
      <c r="A372" s="626" t="s">
        <v>148</v>
      </c>
      <c r="B372" s="626"/>
      <c r="C372" s="626"/>
      <c r="D372" s="626"/>
      <c r="E372" s="626"/>
      <c r="F372" s="626"/>
      <c r="G372" s="626"/>
      <c r="H372" s="626"/>
      <c r="I372" s="626"/>
      <c r="J372" s="626"/>
      <c r="K372" s="626"/>
      <c r="L372" s="626"/>
      <c r="M372" s="626"/>
      <c r="N372" s="626"/>
      <c r="O372" s="626"/>
      <c r="P372" s="626"/>
      <c r="Q372" s="626"/>
      <c r="R372" s="626"/>
      <c r="S372" s="626"/>
      <c r="T372" s="626"/>
      <c r="U372" s="626"/>
      <c r="V372" s="626"/>
      <c r="W372" s="626"/>
      <c r="X372" s="626"/>
      <c r="Y372" s="626"/>
      <c r="Z372" s="626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27">
        <v>4607091383980</v>
      </c>
      <c r="E373" s="627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7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9"/>
      <c r="R373" s="629"/>
      <c r="S373" s="629"/>
      <c r="T373" s="630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27">
        <v>4607091384178</v>
      </c>
      <c r="E374" s="627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7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9"/>
      <c r="R374" s="629"/>
      <c r="S374" s="629"/>
      <c r="T374" s="630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40</v>
      </c>
      <c r="Z374" s="39">
        <f>IFERROR(IF(Y374=0,"",ROUNDUP(Y374/H374,0)*0.00902),"")</f>
        <v>9.0200000000000002E-2</v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42.1</v>
      </c>
      <c r="BN374" s="75">
        <f>IFERROR(Y374*I374/H374,"0")</f>
        <v>42.1</v>
      </c>
      <c r="BO374" s="75">
        <f>IFERROR(1/J374*(X374/H374),"0")</f>
        <v>7.575757575757576E-2</v>
      </c>
      <c r="BP374" s="75">
        <f>IFERROR(1/J374*(Y374/H374),"0")</f>
        <v>7.575757575757576E-2</v>
      </c>
    </row>
    <row r="375" spans="1:68" x14ac:dyDescent="0.2">
      <c r="A375" s="624"/>
      <c r="B375" s="624"/>
      <c r="C375" s="624"/>
      <c r="D375" s="624"/>
      <c r="E375" s="624"/>
      <c r="F375" s="624"/>
      <c r="G375" s="624"/>
      <c r="H375" s="624"/>
      <c r="I375" s="624"/>
      <c r="J375" s="624"/>
      <c r="K375" s="624"/>
      <c r="L375" s="624"/>
      <c r="M375" s="624"/>
      <c r="N375" s="624"/>
      <c r="O375" s="625"/>
      <c r="P375" s="621" t="s">
        <v>40</v>
      </c>
      <c r="Q375" s="622"/>
      <c r="R375" s="622"/>
      <c r="S375" s="622"/>
      <c r="T375" s="622"/>
      <c r="U375" s="622"/>
      <c r="V375" s="623"/>
      <c r="W375" s="40" t="s">
        <v>39</v>
      </c>
      <c r="X375" s="41">
        <f>IFERROR(X373/H373,"0")+IFERROR(X374/H374,"0")</f>
        <v>10</v>
      </c>
      <c r="Y375" s="41">
        <f>IFERROR(Y373/H373,"0")+IFERROR(Y374/H374,"0")</f>
        <v>10</v>
      </c>
      <c r="Z375" s="41">
        <f>IFERROR(IF(Z373="",0,Z373),"0")+IFERROR(IF(Z374="",0,Z374),"0")</f>
        <v>9.0200000000000002E-2</v>
      </c>
      <c r="AA375" s="64"/>
      <c r="AB375" s="64"/>
      <c r="AC375" s="64"/>
    </row>
    <row r="376" spans="1:68" x14ac:dyDescent="0.2">
      <c r="A376" s="624"/>
      <c r="B376" s="624"/>
      <c r="C376" s="624"/>
      <c r="D376" s="624"/>
      <c r="E376" s="624"/>
      <c r="F376" s="624"/>
      <c r="G376" s="624"/>
      <c r="H376" s="624"/>
      <c r="I376" s="624"/>
      <c r="J376" s="624"/>
      <c r="K376" s="624"/>
      <c r="L376" s="624"/>
      <c r="M376" s="624"/>
      <c r="N376" s="624"/>
      <c r="O376" s="625"/>
      <c r="P376" s="621" t="s">
        <v>40</v>
      </c>
      <c r="Q376" s="622"/>
      <c r="R376" s="622"/>
      <c r="S376" s="622"/>
      <c r="T376" s="622"/>
      <c r="U376" s="622"/>
      <c r="V376" s="623"/>
      <c r="W376" s="40" t="s">
        <v>0</v>
      </c>
      <c r="X376" s="41">
        <f>IFERROR(SUM(X373:X374),"0")</f>
        <v>40</v>
      </c>
      <c r="Y376" s="41">
        <f>IFERROR(SUM(Y373:Y374),"0")</f>
        <v>40</v>
      </c>
      <c r="Z376" s="40"/>
      <c r="AA376" s="64"/>
      <c r="AB376" s="64"/>
      <c r="AC376" s="64"/>
    </row>
    <row r="377" spans="1:68" ht="14.25" customHeight="1" x14ac:dyDescent="0.25">
      <c r="A377" s="626" t="s">
        <v>78</v>
      </c>
      <c r="B377" s="626"/>
      <c r="C377" s="626"/>
      <c r="D377" s="626"/>
      <c r="E377" s="626"/>
      <c r="F377" s="626"/>
      <c r="G377" s="626"/>
      <c r="H377" s="626"/>
      <c r="I377" s="626"/>
      <c r="J377" s="626"/>
      <c r="K377" s="626"/>
      <c r="L377" s="626"/>
      <c r="M377" s="626"/>
      <c r="N377" s="626"/>
      <c r="O377" s="626"/>
      <c r="P377" s="626"/>
      <c r="Q377" s="626"/>
      <c r="R377" s="626"/>
      <c r="S377" s="626"/>
      <c r="T377" s="626"/>
      <c r="U377" s="626"/>
      <c r="V377" s="626"/>
      <c r="W377" s="626"/>
      <c r="X377" s="626"/>
      <c r="Y377" s="626"/>
      <c r="Z377" s="626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27">
        <v>4607091383928</v>
      </c>
      <c r="E378" s="627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7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9"/>
      <c r="R378" s="629"/>
      <c r="S378" s="629"/>
      <c r="T378" s="630"/>
      <c r="U378" s="37" t="s">
        <v>45</v>
      </c>
      <c r="V378" s="37" t="s">
        <v>45</v>
      </c>
      <c r="W378" s="38" t="s">
        <v>0</v>
      </c>
      <c r="X378" s="56">
        <v>900</v>
      </c>
      <c r="Y378" s="53">
        <f>IFERROR(IF(X378="",0,CEILING((X378/$H378),1)*$H378),"")</f>
        <v>900</v>
      </c>
      <c r="Z378" s="39">
        <f>IFERROR(IF(Y378=0,"",ROUNDUP(Y378/H378,0)*0.01898),"")</f>
        <v>1.8980000000000001</v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952.5</v>
      </c>
      <c r="BN378" s="75">
        <f>IFERROR(Y378*I378/H378,"0")</f>
        <v>952.5</v>
      </c>
      <c r="BO378" s="75">
        <f>IFERROR(1/J378*(X378/H378),"0")</f>
        <v>1.5625</v>
      </c>
      <c r="BP378" s="75">
        <f>IFERROR(1/J378*(Y378/H378),"0")</f>
        <v>1.5625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27">
        <v>4607091384260</v>
      </c>
      <c r="E379" s="627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9"/>
      <c r="R379" s="629"/>
      <c r="S379" s="629"/>
      <c r="T379" s="630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4"/>
      <c r="B380" s="624"/>
      <c r="C380" s="624"/>
      <c r="D380" s="624"/>
      <c r="E380" s="624"/>
      <c r="F380" s="624"/>
      <c r="G380" s="624"/>
      <c r="H380" s="624"/>
      <c r="I380" s="624"/>
      <c r="J380" s="624"/>
      <c r="K380" s="624"/>
      <c r="L380" s="624"/>
      <c r="M380" s="624"/>
      <c r="N380" s="624"/>
      <c r="O380" s="625"/>
      <c r="P380" s="621" t="s">
        <v>40</v>
      </c>
      <c r="Q380" s="622"/>
      <c r="R380" s="622"/>
      <c r="S380" s="622"/>
      <c r="T380" s="622"/>
      <c r="U380" s="622"/>
      <c r="V380" s="623"/>
      <c r="W380" s="40" t="s">
        <v>39</v>
      </c>
      <c r="X380" s="41">
        <f>IFERROR(X378/H378,"0")+IFERROR(X379/H379,"0")</f>
        <v>100</v>
      </c>
      <c r="Y380" s="41">
        <f>IFERROR(Y378/H378,"0")+IFERROR(Y379/H379,"0")</f>
        <v>100</v>
      </c>
      <c r="Z380" s="41">
        <f>IFERROR(IF(Z378="",0,Z378),"0")+IFERROR(IF(Z379="",0,Z379),"0")</f>
        <v>1.8980000000000001</v>
      </c>
      <c r="AA380" s="64"/>
      <c r="AB380" s="64"/>
      <c r="AC380" s="64"/>
    </row>
    <row r="381" spans="1:68" x14ac:dyDescent="0.2">
      <c r="A381" s="624"/>
      <c r="B381" s="624"/>
      <c r="C381" s="624"/>
      <c r="D381" s="624"/>
      <c r="E381" s="624"/>
      <c r="F381" s="624"/>
      <c r="G381" s="624"/>
      <c r="H381" s="624"/>
      <c r="I381" s="624"/>
      <c r="J381" s="624"/>
      <c r="K381" s="624"/>
      <c r="L381" s="624"/>
      <c r="M381" s="624"/>
      <c r="N381" s="624"/>
      <c r="O381" s="625"/>
      <c r="P381" s="621" t="s">
        <v>40</v>
      </c>
      <c r="Q381" s="622"/>
      <c r="R381" s="622"/>
      <c r="S381" s="622"/>
      <c r="T381" s="622"/>
      <c r="U381" s="622"/>
      <c r="V381" s="623"/>
      <c r="W381" s="40" t="s">
        <v>0</v>
      </c>
      <c r="X381" s="41">
        <f>IFERROR(SUM(X378:X379),"0")</f>
        <v>900</v>
      </c>
      <c r="Y381" s="41">
        <f>IFERROR(SUM(Y378:Y379),"0")</f>
        <v>900</v>
      </c>
      <c r="Z381" s="40"/>
      <c r="AA381" s="64"/>
      <c r="AB381" s="64"/>
      <c r="AC381" s="64"/>
    </row>
    <row r="382" spans="1:68" ht="14.25" customHeight="1" x14ac:dyDescent="0.25">
      <c r="A382" s="626" t="s">
        <v>185</v>
      </c>
      <c r="B382" s="626"/>
      <c r="C382" s="626"/>
      <c r="D382" s="626"/>
      <c r="E382" s="626"/>
      <c r="F382" s="626"/>
      <c r="G382" s="626"/>
      <c r="H382" s="626"/>
      <c r="I382" s="626"/>
      <c r="J382" s="626"/>
      <c r="K382" s="626"/>
      <c r="L382" s="626"/>
      <c r="M382" s="626"/>
      <c r="N382" s="626"/>
      <c r="O382" s="626"/>
      <c r="P382" s="626"/>
      <c r="Q382" s="626"/>
      <c r="R382" s="626"/>
      <c r="S382" s="626"/>
      <c r="T382" s="626"/>
      <c r="U382" s="626"/>
      <c r="V382" s="626"/>
      <c r="W382" s="626"/>
      <c r="X382" s="626"/>
      <c r="Y382" s="626"/>
      <c r="Z382" s="626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27">
        <v>4607091384673</v>
      </c>
      <c r="E383" s="627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71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9"/>
      <c r="R383" s="629"/>
      <c r="S383" s="629"/>
      <c r="T383" s="630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4"/>
      <c r="B384" s="624"/>
      <c r="C384" s="624"/>
      <c r="D384" s="624"/>
      <c r="E384" s="624"/>
      <c r="F384" s="624"/>
      <c r="G384" s="624"/>
      <c r="H384" s="624"/>
      <c r="I384" s="624"/>
      <c r="J384" s="624"/>
      <c r="K384" s="624"/>
      <c r="L384" s="624"/>
      <c r="M384" s="624"/>
      <c r="N384" s="624"/>
      <c r="O384" s="625"/>
      <c r="P384" s="621" t="s">
        <v>40</v>
      </c>
      <c r="Q384" s="622"/>
      <c r="R384" s="622"/>
      <c r="S384" s="622"/>
      <c r="T384" s="622"/>
      <c r="U384" s="622"/>
      <c r="V384" s="623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4"/>
      <c r="B385" s="624"/>
      <c r="C385" s="624"/>
      <c r="D385" s="624"/>
      <c r="E385" s="624"/>
      <c r="F385" s="624"/>
      <c r="G385" s="624"/>
      <c r="H385" s="624"/>
      <c r="I385" s="624"/>
      <c r="J385" s="624"/>
      <c r="K385" s="624"/>
      <c r="L385" s="624"/>
      <c r="M385" s="624"/>
      <c r="N385" s="624"/>
      <c r="O385" s="625"/>
      <c r="P385" s="621" t="s">
        <v>40</v>
      </c>
      <c r="Q385" s="622"/>
      <c r="R385" s="622"/>
      <c r="S385" s="622"/>
      <c r="T385" s="622"/>
      <c r="U385" s="622"/>
      <c r="V385" s="623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35" t="s">
        <v>618</v>
      </c>
      <c r="B386" s="635"/>
      <c r="C386" s="635"/>
      <c r="D386" s="635"/>
      <c r="E386" s="635"/>
      <c r="F386" s="635"/>
      <c r="G386" s="635"/>
      <c r="H386" s="635"/>
      <c r="I386" s="635"/>
      <c r="J386" s="635"/>
      <c r="K386" s="635"/>
      <c r="L386" s="635"/>
      <c r="M386" s="635"/>
      <c r="N386" s="635"/>
      <c r="O386" s="635"/>
      <c r="P386" s="635"/>
      <c r="Q386" s="635"/>
      <c r="R386" s="635"/>
      <c r="S386" s="635"/>
      <c r="T386" s="635"/>
      <c r="U386" s="635"/>
      <c r="V386" s="635"/>
      <c r="W386" s="635"/>
      <c r="X386" s="635"/>
      <c r="Y386" s="635"/>
      <c r="Z386" s="635"/>
      <c r="AA386" s="62"/>
      <c r="AB386" s="62"/>
      <c r="AC386" s="62"/>
    </row>
    <row r="387" spans="1:68" ht="14.25" customHeight="1" x14ac:dyDescent="0.25">
      <c r="A387" s="626" t="s">
        <v>107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27">
        <v>4680115881907</v>
      </c>
      <c r="E388" s="627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7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9"/>
      <c r="R388" s="629"/>
      <c r="S388" s="629"/>
      <c r="T388" s="630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27">
        <v>4680115881907</v>
      </c>
      <c r="E389" s="62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7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9"/>
      <c r="R389" s="629"/>
      <c r="S389" s="629"/>
      <c r="T389" s="630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27">
        <v>4680115884892</v>
      </c>
      <c r="E390" s="62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7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9"/>
      <c r="R390" s="629"/>
      <c r="S390" s="629"/>
      <c r="T390" s="630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27">
        <v>4680115884885</v>
      </c>
      <c r="E391" s="627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7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9"/>
      <c r="R391" s="629"/>
      <c r="S391" s="629"/>
      <c r="T391" s="630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27">
        <v>4680115884908</v>
      </c>
      <c r="E392" s="627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7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9"/>
      <c r="R392" s="629"/>
      <c r="S392" s="629"/>
      <c r="T392" s="630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4"/>
      <c r="B393" s="624"/>
      <c r="C393" s="624"/>
      <c r="D393" s="624"/>
      <c r="E393" s="624"/>
      <c r="F393" s="624"/>
      <c r="G393" s="624"/>
      <c r="H393" s="624"/>
      <c r="I393" s="624"/>
      <c r="J393" s="624"/>
      <c r="K393" s="624"/>
      <c r="L393" s="624"/>
      <c r="M393" s="624"/>
      <c r="N393" s="624"/>
      <c r="O393" s="625"/>
      <c r="P393" s="621" t="s">
        <v>40</v>
      </c>
      <c r="Q393" s="622"/>
      <c r="R393" s="622"/>
      <c r="S393" s="622"/>
      <c r="T393" s="622"/>
      <c r="U393" s="622"/>
      <c r="V393" s="623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4"/>
      <c r="B394" s="624"/>
      <c r="C394" s="624"/>
      <c r="D394" s="624"/>
      <c r="E394" s="624"/>
      <c r="F394" s="624"/>
      <c r="G394" s="624"/>
      <c r="H394" s="624"/>
      <c r="I394" s="624"/>
      <c r="J394" s="624"/>
      <c r="K394" s="624"/>
      <c r="L394" s="624"/>
      <c r="M394" s="624"/>
      <c r="N394" s="624"/>
      <c r="O394" s="625"/>
      <c r="P394" s="621" t="s">
        <v>40</v>
      </c>
      <c r="Q394" s="622"/>
      <c r="R394" s="622"/>
      <c r="S394" s="622"/>
      <c r="T394" s="622"/>
      <c r="U394" s="622"/>
      <c r="V394" s="623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6" t="s">
        <v>159</v>
      </c>
      <c r="B395" s="626"/>
      <c r="C395" s="626"/>
      <c r="D395" s="626"/>
      <c r="E395" s="626"/>
      <c r="F395" s="626"/>
      <c r="G395" s="626"/>
      <c r="H395" s="626"/>
      <c r="I395" s="626"/>
      <c r="J395" s="626"/>
      <c r="K395" s="626"/>
      <c r="L395" s="626"/>
      <c r="M395" s="626"/>
      <c r="N395" s="626"/>
      <c r="O395" s="626"/>
      <c r="P395" s="626"/>
      <c r="Q395" s="626"/>
      <c r="R395" s="626"/>
      <c r="S395" s="626"/>
      <c r="T395" s="626"/>
      <c r="U395" s="626"/>
      <c r="V395" s="626"/>
      <c r="W395" s="626"/>
      <c r="X395" s="626"/>
      <c r="Y395" s="626"/>
      <c r="Z395" s="626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27">
        <v>4607091384802</v>
      </c>
      <c r="E396" s="627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7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9"/>
      <c r="R396" s="629"/>
      <c r="S396" s="629"/>
      <c r="T396" s="630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4"/>
      <c r="B397" s="624"/>
      <c r="C397" s="624"/>
      <c r="D397" s="624"/>
      <c r="E397" s="624"/>
      <c r="F397" s="624"/>
      <c r="G397" s="624"/>
      <c r="H397" s="624"/>
      <c r="I397" s="624"/>
      <c r="J397" s="624"/>
      <c r="K397" s="624"/>
      <c r="L397" s="624"/>
      <c r="M397" s="624"/>
      <c r="N397" s="624"/>
      <c r="O397" s="625"/>
      <c r="P397" s="621" t="s">
        <v>40</v>
      </c>
      <c r="Q397" s="622"/>
      <c r="R397" s="622"/>
      <c r="S397" s="622"/>
      <c r="T397" s="622"/>
      <c r="U397" s="622"/>
      <c r="V397" s="623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4"/>
      <c r="B398" s="624"/>
      <c r="C398" s="624"/>
      <c r="D398" s="624"/>
      <c r="E398" s="624"/>
      <c r="F398" s="624"/>
      <c r="G398" s="624"/>
      <c r="H398" s="624"/>
      <c r="I398" s="624"/>
      <c r="J398" s="624"/>
      <c r="K398" s="624"/>
      <c r="L398" s="624"/>
      <c r="M398" s="624"/>
      <c r="N398" s="624"/>
      <c r="O398" s="625"/>
      <c r="P398" s="621" t="s">
        <v>40</v>
      </c>
      <c r="Q398" s="622"/>
      <c r="R398" s="622"/>
      <c r="S398" s="622"/>
      <c r="T398" s="622"/>
      <c r="U398" s="622"/>
      <c r="V398" s="623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6" t="s">
        <v>78</v>
      </c>
      <c r="B399" s="626"/>
      <c r="C399" s="626"/>
      <c r="D399" s="626"/>
      <c r="E399" s="626"/>
      <c r="F399" s="626"/>
      <c r="G399" s="626"/>
      <c r="H399" s="626"/>
      <c r="I399" s="626"/>
      <c r="J399" s="626"/>
      <c r="K399" s="626"/>
      <c r="L399" s="626"/>
      <c r="M399" s="626"/>
      <c r="N399" s="626"/>
      <c r="O399" s="626"/>
      <c r="P399" s="626"/>
      <c r="Q399" s="626"/>
      <c r="R399" s="626"/>
      <c r="S399" s="626"/>
      <c r="T399" s="626"/>
      <c r="U399" s="626"/>
      <c r="V399" s="626"/>
      <c r="W399" s="626"/>
      <c r="X399" s="626"/>
      <c r="Y399" s="626"/>
      <c r="Z399" s="626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27">
        <v>4607091384246</v>
      </c>
      <c r="E400" s="627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9"/>
      <c r="R400" s="629"/>
      <c r="S400" s="629"/>
      <c r="T400" s="630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27">
        <v>4680115881976</v>
      </c>
      <c r="E401" s="627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71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9"/>
      <c r="R401" s="629"/>
      <c r="S401" s="629"/>
      <c r="T401" s="630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27">
        <v>4607091384253</v>
      </c>
      <c r="E402" s="627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7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9"/>
      <c r="R402" s="629"/>
      <c r="S402" s="629"/>
      <c r="T402" s="630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27">
        <v>4680115881969</v>
      </c>
      <c r="E403" s="627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7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9"/>
      <c r="R403" s="629"/>
      <c r="S403" s="629"/>
      <c r="T403" s="630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4"/>
      <c r="B404" s="624"/>
      <c r="C404" s="624"/>
      <c r="D404" s="624"/>
      <c r="E404" s="624"/>
      <c r="F404" s="624"/>
      <c r="G404" s="624"/>
      <c r="H404" s="624"/>
      <c r="I404" s="624"/>
      <c r="J404" s="624"/>
      <c r="K404" s="624"/>
      <c r="L404" s="624"/>
      <c r="M404" s="624"/>
      <c r="N404" s="624"/>
      <c r="O404" s="625"/>
      <c r="P404" s="621" t="s">
        <v>40</v>
      </c>
      <c r="Q404" s="622"/>
      <c r="R404" s="622"/>
      <c r="S404" s="622"/>
      <c r="T404" s="622"/>
      <c r="U404" s="622"/>
      <c r="V404" s="623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624"/>
      <c r="B405" s="624"/>
      <c r="C405" s="624"/>
      <c r="D405" s="624"/>
      <c r="E405" s="624"/>
      <c r="F405" s="624"/>
      <c r="G405" s="624"/>
      <c r="H405" s="624"/>
      <c r="I405" s="624"/>
      <c r="J405" s="624"/>
      <c r="K405" s="624"/>
      <c r="L405" s="624"/>
      <c r="M405" s="624"/>
      <c r="N405" s="624"/>
      <c r="O405" s="625"/>
      <c r="P405" s="621" t="s">
        <v>40</v>
      </c>
      <c r="Q405" s="622"/>
      <c r="R405" s="622"/>
      <c r="S405" s="622"/>
      <c r="T405" s="622"/>
      <c r="U405" s="622"/>
      <c r="V405" s="623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26" t="s">
        <v>185</v>
      </c>
      <c r="B406" s="626"/>
      <c r="C406" s="626"/>
      <c r="D406" s="626"/>
      <c r="E406" s="626"/>
      <c r="F406" s="626"/>
      <c r="G406" s="626"/>
      <c r="H406" s="626"/>
      <c r="I406" s="626"/>
      <c r="J406" s="626"/>
      <c r="K406" s="626"/>
      <c r="L406" s="626"/>
      <c r="M406" s="626"/>
      <c r="N406" s="626"/>
      <c r="O406" s="626"/>
      <c r="P406" s="626"/>
      <c r="Q406" s="626"/>
      <c r="R406" s="626"/>
      <c r="S406" s="626"/>
      <c r="T406" s="626"/>
      <c r="U406" s="626"/>
      <c r="V406" s="626"/>
      <c r="W406" s="626"/>
      <c r="X406" s="626"/>
      <c r="Y406" s="626"/>
      <c r="Z406" s="626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27">
        <v>4607091389357</v>
      </c>
      <c r="E407" s="627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7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9"/>
      <c r="R407" s="629"/>
      <c r="S407" s="629"/>
      <c r="T407" s="63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4"/>
      <c r="B408" s="624"/>
      <c r="C408" s="624"/>
      <c r="D408" s="624"/>
      <c r="E408" s="624"/>
      <c r="F408" s="624"/>
      <c r="G408" s="624"/>
      <c r="H408" s="624"/>
      <c r="I408" s="624"/>
      <c r="J408" s="624"/>
      <c r="K408" s="624"/>
      <c r="L408" s="624"/>
      <c r="M408" s="624"/>
      <c r="N408" s="624"/>
      <c r="O408" s="625"/>
      <c r="P408" s="621" t="s">
        <v>40</v>
      </c>
      <c r="Q408" s="622"/>
      <c r="R408" s="622"/>
      <c r="S408" s="622"/>
      <c r="T408" s="622"/>
      <c r="U408" s="622"/>
      <c r="V408" s="623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4"/>
      <c r="B409" s="624"/>
      <c r="C409" s="624"/>
      <c r="D409" s="624"/>
      <c r="E409" s="624"/>
      <c r="F409" s="624"/>
      <c r="G409" s="624"/>
      <c r="H409" s="624"/>
      <c r="I409" s="624"/>
      <c r="J409" s="624"/>
      <c r="K409" s="624"/>
      <c r="L409" s="624"/>
      <c r="M409" s="624"/>
      <c r="N409" s="624"/>
      <c r="O409" s="625"/>
      <c r="P409" s="621" t="s">
        <v>40</v>
      </c>
      <c r="Q409" s="622"/>
      <c r="R409" s="622"/>
      <c r="S409" s="622"/>
      <c r="T409" s="622"/>
      <c r="U409" s="622"/>
      <c r="V409" s="623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53" t="s">
        <v>648</v>
      </c>
      <c r="B410" s="653"/>
      <c r="C410" s="653"/>
      <c r="D410" s="653"/>
      <c r="E410" s="653"/>
      <c r="F410" s="653"/>
      <c r="G410" s="653"/>
      <c r="H410" s="653"/>
      <c r="I410" s="653"/>
      <c r="J410" s="653"/>
      <c r="K410" s="653"/>
      <c r="L410" s="653"/>
      <c r="M410" s="653"/>
      <c r="N410" s="653"/>
      <c r="O410" s="653"/>
      <c r="P410" s="653"/>
      <c r="Q410" s="653"/>
      <c r="R410" s="653"/>
      <c r="S410" s="653"/>
      <c r="T410" s="653"/>
      <c r="U410" s="653"/>
      <c r="V410" s="653"/>
      <c r="W410" s="653"/>
      <c r="X410" s="653"/>
      <c r="Y410" s="653"/>
      <c r="Z410" s="653"/>
      <c r="AA410" s="52"/>
      <c r="AB410" s="52"/>
      <c r="AC410" s="52"/>
    </row>
    <row r="411" spans="1:68" ht="16.5" customHeight="1" x14ac:dyDescent="0.25">
      <c r="A411" s="635" t="s">
        <v>649</v>
      </c>
      <c r="B411" s="635"/>
      <c r="C411" s="635"/>
      <c r="D411" s="635"/>
      <c r="E411" s="635"/>
      <c r="F411" s="635"/>
      <c r="G411" s="635"/>
      <c r="H411" s="635"/>
      <c r="I411" s="635"/>
      <c r="J411" s="635"/>
      <c r="K411" s="635"/>
      <c r="L411" s="635"/>
      <c r="M411" s="635"/>
      <c r="N411" s="635"/>
      <c r="O411" s="635"/>
      <c r="P411" s="635"/>
      <c r="Q411" s="635"/>
      <c r="R411" s="635"/>
      <c r="S411" s="635"/>
      <c r="T411" s="635"/>
      <c r="U411" s="635"/>
      <c r="V411" s="635"/>
      <c r="W411" s="635"/>
      <c r="X411" s="635"/>
      <c r="Y411" s="635"/>
      <c r="Z411" s="635"/>
      <c r="AA411" s="62"/>
      <c r="AB411" s="62"/>
      <c r="AC411" s="62"/>
    </row>
    <row r="412" spans="1:68" ht="14.25" customHeight="1" x14ac:dyDescent="0.25">
      <c r="A412" s="626" t="s">
        <v>159</v>
      </c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6"/>
      <c r="P412" s="626"/>
      <c r="Q412" s="626"/>
      <c r="R412" s="626"/>
      <c r="S412" s="626"/>
      <c r="T412" s="626"/>
      <c r="U412" s="626"/>
      <c r="V412" s="626"/>
      <c r="W412" s="626"/>
      <c r="X412" s="626"/>
      <c r="Y412" s="626"/>
      <c r="Z412" s="626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27">
        <v>4680115886100</v>
      </c>
      <c r="E413" s="627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70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9"/>
      <c r="R413" s="629"/>
      <c r="S413" s="629"/>
      <c r="T413" s="630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27">
        <v>4680115886117</v>
      </c>
      <c r="E414" s="627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9"/>
      <c r="R414" s="629"/>
      <c r="S414" s="629"/>
      <c r="T414" s="630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27">
        <v>4680115886117</v>
      </c>
      <c r="E415" s="627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9"/>
      <c r="R415" s="629"/>
      <c r="S415" s="629"/>
      <c r="T415" s="630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27">
        <v>4680115886124</v>
      </c>
      <c r="E416" s="627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70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9"/>
      <c r="R416" s="629"/>
      <c r="S416" s="629"/>
      <c r="T416" s="630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27">
        <v>4680115883147</v>
      </c>
      <c r="E417" s="627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70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9"/>
      <c r="R417" s="629"/>
      <c r="S417" s="629"/>
      <c r="T417" s="63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27">
        <v>4607091384338</v>
      </c>
      <c r="E418" s="627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6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9"/>
      <c r="R418" s="629"/>
      <c r="S418" s="629"/>
      <c r="T418" s="63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27">
        <v>4607091389524</v>
      </c>
      <c r="E419" s="627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7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9"/>
      <c r="R419" s="629"/>
      <c r="S419" s="629"/>
      <c r="T419" s="63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27">
        <v>4680115883161</v>
      </c>
      <c r="E420" s="627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7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9"/>
      <c r="R420" s="629"/>
      <c r="S420" s="629"/>
      <c r="T420" s="630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27">
        <v>4607091389531</v>
      </c>
      <c r="E421" s="627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9"/>
      <c r="R421" s="629"/>
      <c r="S421" s="629"/>
      <c r="T421" s="63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27">
        <v>4607091384345</v>
      </c>
      <c r="E422" s="627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9"/>
      <c r="R422" s="629"/>
      <c r="S422" s="629"/>
      <c r="T422" s="63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4"/>
      <c r="B423" s="624"/>
      <c r="C423" s="624"/>
      <c r="D423" s="624"/>
      <c r="E423" s="624"/>
      <c r="F423" s="624"/>
      <c r="G423" s="624"/>
      <c r="H423" s="624"/>
      <c r="I423" s="624"/>
      <c r="J423" s="624"/>
      <c r="K423" s="624"/>
      <c r="L423" s="624"/>
      <c r="M423" s="624"/>
      <c r="N423" s="624"/>
      <c r="O423" s="625"/>
      <c r="P423" s="621" t="s">
        <v>40</v>
      </c>
      <c r="Q423" s="622"/>
      <c r="R423" s="622"/>
      <c r="S423" s="622"/>
      <c r="T423" s="622"/>
      <c r="U423" s="622"/>
      <c r="V423" s="623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4"/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5"/>
      <c r="P424" s="621" t="s">
        <v>40</v>
      </c>
      <c r="Q424" s="622"/>
      <c r="R424" s="622"/>
      <c r="S424" s="622"/>
      <c r="T424" s="622"/>
      <c r="U424" s="622"/>
      <c r="V424" s="623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6" t="s">
        <v>78</v>
      </c>
      <c r="B425" s="626"/>
      <c r="C425" s="626"/>
      <c r="D425" s="626"/>
      <c r="E425" s="626"/>
      <c r="F425" s="626"/>
      <c r="G425" s="626"/>
      <c r="H425" s="626"/>
      <c r="I425" s="626"/>
      <c r="J425" s="626"/>
      <c r="K425" s="626"/>
      <c r="L425" s="626"/>
      <c r="M425" s="626"/>
      <c r="N425" s="626"/>
      <c r="O425" s="626"/>
      <c r="P425" s="626"/>
      <c r="Q425" s="626"/>
      <c r="R425" s="626"/>
      <c r="S425" s="626"/>
      <c r="T425" s="626"/>
      <c r="U425" s="626"/>
      <c r="V425" s="626"/>
      <c r="W425" s="626"/>
      <c r="X425" s="626"/>
      <c r="Y425" s="626"/>
      <c r="Z425" s="626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27">
        <v>4607091384352</v>
      </c>
      <c r="E426" s="627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6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9"/>
      <c r="R426" s="629"/>
      <c r="S426" s="629"/>
      <c r="T426" s="630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27">
        <v>4607091389654</v>
      </c>
      <c r="E427" s="627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6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9"/>
      <c r="R427" s="629"/>
      <c r="S427" s="629"/>
      <c r="T427" s="630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4"/>
      <c r="B428" s="624"/>
      <c r="C428" s="624"/>
      <c r="D428" s="624"/>
      <c r="E428" s="624"/>
      <c r="F428" s="624"/>
      <c r="G428" s="624"/>
      <c r="H428" s="624"/>
      <c r="I428" s="624"/>
      <c r="J428" s="624"/>
      <c r="K428" s="624"/>
      <c r="L428" s="624"/>
      <c r="M428" s="624"/>
      <c r="N428" s="624"/>
      <c r="O428" s="625"/>
      <c r="P428" s="621" t="s">
        <v>40</v>
      </c>
      <c r="Q428" s="622"/>
      <c r="R428" s="622"/>
      <c r="S428" s="622"/>
      <c r="T428" s="622"/>
      <c r="U428" s="622"/>
      <c r="V428" s="623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4"/>
      <c r="B429" s="624"/>
      <c r="C429" s="624"/>
      <c r="D429" s="624"/>
      <c r="E429" s="624"/>
      <c r="F429" s="624"/>
      <c r="G429" s="624"/>
      <c r="H429" s="624"/>
      <c r="I429" s="624"/>
      <c r="J429" s="624"/>
      <c r="K429" s="624"/>
      <c r="L429" s="624"/>
      <c r="M429" s="624"/>
      <c r="N429" s="624"/>
      <c r="O429" s="625"/>
      <c r="P429" s="621" t="s">
        <v>40</v>
      </c>
      <c r="Q429" s="622"/>
      <c r="R429" s="622"/>
      <c r="S429" s="622"/>
      <c r="T429" s="622"/>
      <c r="U429" s="622"/>
      <c r="V429" s="623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5" t="s">
        <v>681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2"/>
      <c r="AB430" s="62"/>
      <c r="AC430" s="62"/>
    </row>
    <row r="431" spans="1:68" ht="14.25" customHeight="1" x14ac:dyDescent="0.25">
      <c r="A431" s="626" t="s">
        <v>148</v>
      </c>
      <c r="B431" s="626"/>
      <c r="C431" s="626"/>
      <c r="D431" s="626"/>
      <c r="E431" s="626"/>
      <c r="F431" s="626"/>
      <c r="G431" s="626"/>
      <c r="H431" s="626"/>
      <c r="I431" s="626"/>
      <c r="J431" s="626"/>
      <c r="K431" s="626"/>
      <c r="L431" s="626"/>
      <c r="M431" s="626"/>
      <c r="N431" s="626"/>
      <c r="O431" s="626"/>
      <c r="P431" s="626"/>
      <c r="Q431" s="626"/>
      <c r="R431" s="626"/>
      <c r="S431" s="626"/>
      <c r="T431" s="626"/>
      <c r="U431" s="626"/>
      <c r="V431" s="626"/>
      <c r="W431" s="626"/>
      <c r="X431" s="626"/>
      <c r="Y431" s="626"/>
      <c r="Z431" s="626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27">
        <v>4680115885240</v>
      </c>
      <c r="E432" s="627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9"/>
      <c r="R432" s="629"/>
      <c r="S432" s="629"/>
      <c r="T432" s="63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27">
        <v>4607091389364</v>
      </c>
      <c r="E433" s="627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6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9"/>
      <c r="R433" s="629"/>
      <c r="S433" s="629"/>
      <c r="T433" s="63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4"/>
      <c r="B434" s="624"/>
      <c r="C434" s="624"/>
      <c r="D434" s="624"/>
      <c r="E434" s="624"/>
      <c r="F434" s="624"/>
      <c r="G434" s="624"/>
      <c r="H434" s="624"/>
      <c r="I434" s="624"/>
      <c r="J434" s="624"/>
      <c r="K434" s="624"/>
      <c r="L434" s="624"/>
      <c r="M434" s="624"/>
      <c r="N434" s="624"/>
      <c r="O434" s="625"/>
      <c r="P434" s="621" t="s">
        <v>40</v>
      </c>
      <c r="Q434" s="622"/>
      <c r="R434" s="622"/>
      <c r="S434" s="622"/>
      <c r="T434" s="622"/>
      <c r="U434" s="622"/>
      <c r="V434" s="62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4"/>
      <c r="B435" s="624"/>
      <c r="C435" s="624"/>
      <c r="D435" s="624"/>
      <c r="E435" s="624"/>
      <c r="F435" s="624"/>
      <c r="G435" s="624"/>
      <c r="H435" s="624"/>
      <c r="I435" s="624"/>
      <c r="J435" s="624"/>
      <c r="K435" s="624"/>
      <c r="L435" s="624"/>
      <c r="M435" s="624"/>
      <c r="N435" s="624"/>
      <c r="O435" s="625"/>
      <c r="P435" s="621" t="s">
        <v>40</v>
      </c>
      <c r="Q435" s="622"/>
      <c r="R435" s="622"/>
      <c r="S435" s="622"/>
      <c r="T435" s="622"/>
      <c r="U435" s="622"/>
      <c r="V435" s="62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6" t="s">
        <v>159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27">
        <v>4680115886094</v>
      </c>
      <c r="E437" s="627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9"/>
      <c r="R437" s="629"/>
      <c r="S437" s="629"/>
      <c r="T437" s="630"/>
      <c r="U437" s="37" t="s">
        <v>45</v>
      </c>
      <c r="V437" s="37" t="s">
        <v>45</v>
      </c>
      <c r="W437" s="38" t="s">
        <v>0</v>
      </c>
      <c r="X437" s="56">
        <v>60</v>
      </c>
      <c r="Y437" s="53">
        <f>IFERROR(IF(X437="",0,CEILING((X437/$H437),1)*$H437),"")</f>
        <v>64.800000000000011</v>
      </c>
      <c r="Z437" s="39">
        <f>IFERROR(IF(Y437=0,"",ROUNDUP(Y437/H437,0)*0.00902),"")</f>
        <v>0.10824</v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62.333333333333336</v>
      </c>
      <c r="BN437" s="75">
        <f>IFERROR(Y437*I437/H437,"0")</f>
        <v>67.320000000000007</v>
      </c>
      <c r="BO437" s="75">
        <f>IFERROR(1/J437*(X437/H437),"0")</f>
        <v>8.4175084175084181E-2</v>
      </c>
      <c r="BP437" s="75">
        <f>IFERROR(1/J437*(Y437/H437),"0")</f>
        <v>9.0909090909090925E-2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27">
        <v>4607091389425</v>
      </c>
      <c r="E438" s="627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6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9"/>
      <c r="R438" s="629"/>
      <c r="S438" s="629"/>
      <c r="T438" s="63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27">
        <v>4680115880771</v>
      </c>
      <c r="E439" s="627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9"/>
      <c r="R439" s="629"/>
      <c r="S439" s="629"/>
      <c r="T439" s="63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27">
        <v>4607091389500</v>
      </c>
      <c r="E440" s="627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6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9"/>
      <c r="R440" s="629"/>
      <c r="S440" s="629"/>
      <c r="T440" s="630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4"/>
      <c r="B441" s="624"/>
      <c r="C441" s="624"/>
      <c r="D441" s="624"/>
      <c r="E441" s="624"/>
      <c r="F441" s="624"/>
      <c r="G441" s="624"/>
      <c r="H441" s="624"/>
      <c r="I441" s="624"/>
      <c r="J441" s="624"/>
      <c r="K441" s="624"/>
      <c r="L441" s="624"/>
      <c r="M441" s="624"/>
      <c r="N441" s="624"/>
      <c r="O441" s="625"/>
      <c r="P441" s="621" t="s">
        <v>40</v>
      </c>
      <c r="Q441" s="622"/>
      <c r="R441" s="622"/>
      <c r="S441" s="622"/>
      <c r="T441" s="622"/>
      <c r="U441" s="622"/>
      <c r="V441" s="623"/>
      <c r="W441" s="40" t="s">
        <v>39</v>
      </c>
      <c r="X441" s="41">
        <f>IFERROR(X437/H437,"0")+IFERROR(X438/H438,"0")+IFERROR(X439/H439,"0")+IFERROR(X440/H440,"0")</f>
        <v>11.111111111111111</v>
      </c>
      <c r="Y441" s="41">
        <f>IFERROR(Y437/H437,"0")+IFERROR(Y438/H438,"0")+IFERROR(Y439/H439,"0")+IFERROR(Y440/H440,"0")</f>
        <v>12.000000000000002</v>
      </c>
      <c r="Z441" s="41">
        <f>IFERROR(IF(Z437="",0,Z437),"0")+IFERROR(IF(Z438="",0,Z438),"0")+IFERROR(IF(Z439="",0,Z439),"0")+IFERROR(IF(Z440="",0,Z440),"0")</f>
        <v>0.10824</v>
      </c>
      <c r="AA441" s="64"/>
      <c r="AB441" s="64"/>
      <c r="AC441" s="64"/>
    </row>
    <row r="442" spans="1:68" x14ac:dyDescent="0.2">
      <c r="A442" s="624"/>
      <c r="B442" s="624"/>
      <c r="C442" s="624"/>
      <c r="D442" s="624"/>
      <c r="E442" s="624"/>
      <c r="F442" s="624"/>
      <c r="G442" s="624"/>
      <c r="H442" s="624"/>
      <c r="I442" s="624"/>
      <c r="J442" s="624"/>
      <c r="K442" s="624"/>
      <c r="L442" s="624"/>
      <c r="M442" s="624"/>
      <c r="N442" s="624"/>
      <c r="O442" s="625"/>
      <c r="P442" s="621" t="s">
        <v>40</v>
      </c>
      <c r="Q442" s="622"/>
      <c r="R442" s="622"/>
      <c r="S442" s="622"/>
      <c r="T442" s="622"/>
      <c r="U442" s="622"/>
      <c r="V442" s="623"/>
      <c r="W442" s="40" t="s">
        <v>0</v>
      </c>
      <c r="X442" s="41">
        <f>IFERROR(SUM(X437:X440),"0")</f>
        <v>60</v>
      </c>
      <c r="Y442" s="41">
        <f>IFERROR(SUM(Y437:Y440),"0")</f>
        <v>64.800000000000011</v>
      </c>
      <c r="Z442" s="40"/>
      <c r="AA442" s="64"/>
      <c r="AB442" s="64"/>
      <c r="AC442" s="64"/>
    </row>
    <row r="443" spans="1:68" ht="16.5" customHeight="1" x14ac:dyDescent="0.25">
      <c r="A443" s="635" t="s">
        <v>699</v>
      </c>
      <c r="B443" s="635"/>
      <c r="C443" s="635"/>
      <c r="D443" s="635"/>
      <c r="E443" s="635"/>
      <c r="F443" s="635"/>
      <c r="G443" s="635"/>
      <c r="H443" s="635"/>
      <c r="I443" s="635"/>
      <c r="J443" s="635"/>
      <c r="K443" s="635"/>
      <c r="L443" s="635"/>
      <c r="M443" s="635"/>
      <c r="N443" s="635"/>
      <c r="O443" s="635"/>
      <c r="P443" s="635"/>
      <c r="Q443" s="635"/>
      <c r="R443" s="635"/>
      <c r="S443" s="635"/>
      <c r="T443" s="635"/>
      <c r="U443" s="635"/>
      <c r="V443" s="635"/>
      <c r="W443" s="635"/>
      <c r="X443" s="635"/>
      <c r="Y443" s="635"/>
      <c r="Z443" s="635"/>
      <c r="AA443" s="62"/>
      <c r="AB443" s="62"/>
      <c r="AC443" s="62"/>
    </row>
    <row r="444" spans="1:68" ht="14.25" customHeight="1" x14ac:dyDescent="0.25">
      <c r="A444" s="626" t="s">
        <v>159</v>
      </c>
      <c r="B444" s="626"/>
      <c r="C444" s="626"/>
      <c r="D444" s="626"/>
      <c r="E444" s="626"/>
      <c r="F444" s="626"/>
      <c r="G444" s="626"/>
      <c r="H444" s="626"/>
      <c r="I444" s="626"/>
      <c r="J444" s="626"/>
      <c r="K444" s="626"/>
      <c r="L444" s="626"/>
      <c r="M444" s="626"/>
      <c r="N444" s="626"/>
      <c r="O444" s="626"/>
      <c r="P444" s="626"/>
      <c r="Q444" s="626"/>
      <c r="R444" s="626"/>
      <c r="S444" s="626"/>
      <c r="T444" s="626"/>
      <c r="U444" s="626"/>
      <c r="V444" s="626"/>
      <c r="W444" s="626"/>
      <c r="X444" s="626"/>
      <c r="Y444" s="626"/>
      <c r="Z444" s="626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27">
        <v>4680115885189</v>
      </c>
      <c r="E445" s="627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6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9"/>
      <c r="R445" s="629"/>
      <c r="S445" s="629"/>
      <c r="T445" s="63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27">
        <v>4680115885110</v>
      </c>
      <c r="E446" s="627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9"/>
      <c r="R446" s="629"/>
      <c r="S446" s="629"/>
      <c r="T446" s="63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4"/>
      <c r="B447" s="624"/>
      <c r="C447" s="624"/>
      <c r="D447" s="624"/>
      <c r="E447" s="624"/>
      <c r="F447" s="624"/>
      <c r="G447" s="624"/>
      <c r="H447" s="624"/>
      <c r="I447" s="624"/>
      <c r="J447" s="624"/>
      <c r="K447" s="624"/>
      <c r="L447" s="624"/>
      <c r="M447" s="624"/>
      <c r="N447" s="624"/>
      <c r="O447" s="625"/>
      <c r="P447" s="621" t="s">
        <v>40</v>
      </c>
      <c r="Q447" s="622"/>
      <c r="R447" s="622"/>
      <c r="S447" s="622"/>
      <c r="T447" s="622"/>
      <c r="U447" s="622"/>
      <c r="V447" s="623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4"/>
      <c r="B448" s="624"/>
      <c r="C448" s="624"/>
      <c r="D448" s="624"/>
      <c r="E448" s="624"/>
      <c r="F448" s="624"/>
      <c r="G448" s="624"/>
      <c r="H448" s="624"/>
      <c r="I448" s="624"/>
      <c r="J448" s="624"/>
      <c r="K448" s="624"/>
      <c r="L448" s="624"/>
      <c r="M448" s="624"/>
      <c r="N448" s="624"/>
      <c r="O448" s="625"/>
      <c r="P448" s="621" t="s">
        <v>40</v>
      </c>
      <c r="Q448" s="622"/>
      <c r="R448" s="622"/>
      <c r="S448" s="622"/>
      <c r="T448" s="622"/>
      <c r="U448" s="622"/>
      <c r="V448" s="623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35" t="s">
        <v>706</v>
      </c>
      <c r="B449" s="635"/>
      <c r="C449" s="635"/>
      <c r="D449" s="635"/>
      <c r="E449" s="635"/>
      <c r="F449" s="635"/>
      <c r="G449" s="635"/>
      <c r="H449" s="635"/>
      <c r="I449" s="635"/>
      <c r="J449" s="635"/>
      <c r="K449" s="635"/>
      <c r="L449" s="635"/>
      <c r="M449" s="635"/>
      <c r="N449" s="635"/>
      <c r="O449" s="635"/>
      <c r="P449" s="635"/>
      <c r="Q449" s="635"/>
      <c r="R449" s="635"/>
      <c r="S449" s="635"/>
      <c r="T449" s="635"/>
      <c r="U449" s="635"/>
      <c r="V449" s="635"/>
      <c r="W449" s="635"/>
      <c r="X449" s="635"/>
      <c r="Y449" s="635"/>
      <c r="Z449" s="635"/>
      <c r="AA449" s="62"/>
      <c r="AB449" s="62"/>
      <c r="AC449" s="62"/>
    </row>
    <row r="450" spans="1:68" ht="14.25" customHeight="1" x14ac:dyDescent="0.25">
      <c r="A450" s="626" t="s">
        <v>159</v>
      </c>
      <c r="B450" s="626"/>
      <c r="C450" s="626"/>
      <c r="D450" s="626"/>
      <c r="E450" s="626"/>
      <c r="F450" s="626"/>
      <c r="G450" s="626"/>
      <c r="H450" s="626"/>
      <c r="I450" s="626"/>
      <c r="J450" s="626"/>
      <c r="K450" s="626"/>
      <c r="L450" s="626"/>
      <c r="M450" s="626"/>
      <c r="N450" s="626"/>
      <c r="O450" s="626"/>
      <c r="P450" s="626"/>
      <c r="Q450" s="626"/>
      <c r="R450" s="626"/>
      <c r="S450" s="626"/>
      <c r="T450" s="626"/>
      <c r="U450" s="626"/>
      <c r="V450" s="626"/>
      <c r="W450" s="626"/>
      <c r="X450" s="626"/>
      <c r="Y450" s="626"/>
      <c r="Z450" s="626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27">
        <v>4680115885103</v>
      </c>
      <c r="E451" s="627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9"/>
      <c r="R451" s="629"/>
      <c r="S451" s="629"/>
      <c r="T451" s="63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4"/>
      <c r="B452" s="624"/>
      <c r="C452" s="624"/>
      <c r="D452" s="624"/>
      <c r="E452" s="624"/>
      <c r="F452" s="624"/>
      <c r="G452" s="624"/>
      <c r="H452" s="624"/>
      <c r="I452" s="624"/>
      <c r="J452" s="624"/>
      <c r="K452" s="624"/>
      <c r="L452" s="624"/>
      <c r="M452" s="624"/>
      <c r="N452" s="624"/>
      <c r="O452" s="625"/>
      <c r="P452" s="621" t="s">
        <v>40</v>
      </c>
      <c r="Q452" s="622"/>
      <c r="R452" s="622"/>
      <c r="S452" s="622"/>
      <c r="T452" s="622"/>
      <c r="U452" s="622"/>
      <c r="V452" s="623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4"/>
      <c r="B453" s="624"/>
      <c r="C453" s="624"/>
      <c r="D453" s="624"/>
      <c r="E453" s="624"/>
      <c r="F453" s="624"/>
      <c r="G453" s="624"/>
      <c r="H453" s="624"/>
      <c r="I453" s="624"/>
      <c r="J453" s="624"/>
      <c r="K453" s="624"/>
      <c r="L453" s="624"/>
      <c r="M453" s="624"/>
      <c r="N453" s="624"/>
      <c r="O453" s="625"/>
      <c r="P453" s="621" t="s">
        <v>40</v>
      </c>
      <c r="Q453" s="622"/>
      <c r="R453" s="622"/>
      <c r="S453" s="622"/>
      <c r="T453" s="622"/>
      <c r="U453" s="622"/>
      <c r="V453" s="623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6" t="s">
        <v>185</v>
      </c>
      <c r="B454" s="626"/>
      <c r="C454" s="626"/>
      <c r="D454" s="626"/>
      <c r="E454" s="626"/>
      <c r="F454" s="626"/>
      <c r="G454" s="626"/>
      <c r="H454" s="626"/>
      <c r="I454" s="626"/>
      <c r="J454" s="626"/>
      <c r="K454" s="626"/>
      <c r="L454" s="626"/>
      <c r="M454" s="626"/>
      <c r="N454" s="626"/>
      <c r="O454" s="626"/>
      <c r="P454" s="626"/>
      <c r="Q454" s="626"/>
      <c r="R454" s="626"/>
      <c r="S454" s="626"/>
      <c r="T454" s="626"/>
      <c r="U454" s="626"/>
      <c r="V454" s="626"/>
      <c r="W454" s="626"/>
      <c r="X454" s="626"/>
      <c r="Y454" s="626"/>
      <c r="Z454" s="626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27">
        <v>4680115885509</v>
      </c>
      <c r="E455" s="627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68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9"/>
      <c r="R455" s="629"/>
      <c r="S455" s="629"/>
      <c r="T455" s="630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4"/>
      <c r="B456" s="624"/>
      <c r="C456" s="624"/>
      <c r="D456" s="624"/>
      <c r="E456" s="624"/>
      <c r="F456" s="624"/>
      <c r="G456" s="624"/>
      <c r="H456" s="624"/>
      <c r="I456" s="624"/>
      <c r="J456" s="624"/>
      <c r="K456" s="624"/>
      <c r="L456" s="624"/>
      <c r="M456" s="624"/>
      <c r="N456" s="624"/>
      <c r="O456" s="625"/>
      <c r="P456" s="621" t="s">
        <v>40</v>
      </c>
      <c r="Q456" s="622"/>
      <c r="R456" s="622"/>
      <c r="S456" s="622"/>
      <c r="T456" s="622"/>
      <c r="U456" s="622"/>
      <c r="V456" s="623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4"/>
      <c r="B457" s="624"/>
      <c r="C457" s="624"/>
      <c r="D457" s="624"/>
      <c r="E457" s="624"/>
      <c r="F457" s="624"/>
      <c r="G457" s="624"/>
      <c r="H457" s="624"/>
      <c r="I457" s="624"/>
      <c r="J457" s="624"/>
      <c r="K457" s="624"/>
      <c r="L457" s="624"/>
      <c r="M457" s="624"/>
      <c r="N457" s="624"/>
      <c r="O457" s="625"/>
      <c r="P457" s="621" t="s">
        <v>40</v>
      </c>
      <c r="Q457" s="622"/>
      <c r="R457" s="622"/>
      <c r="S457" s="622"/>
      <c r="T457" s="622"/>
      <c r="U457" s="622"/>
      <c r="V457" s="623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53" t="s">
        <v>713</v>
      </c>
      <c r="B458" s="653"/>
      <c r="C458" s="653"/>
      <c r="D458" s="653"/>
      <c r="E458" s="653"/>
      <c r="F458" s="653"/>
      <c r="G458" s="653"/>
      <c r="H458" s="653"/>
      <c r="I458" s="653"/>
      <c r="J458" s="653"/>
      <c r="K458" s="653"/>
      <c r="L458" s="653"/>
      <c r="M458" s="653"/>
      <c r="N458" s="653"/>
      <c r="O458" s="653"/>
      <c r="P458" s="653"/>
      <c r="Q458" s="653"/>
      <c r="R458" s="653"/>
      <c r="S458" s="653"/>
      <c r="T458" s="653"/>
      <c r="U458" s="653"/>
      <c r="V458" s="653"/>
      <c r="W458" s="653"/>
      <c r="X458" s="653"/>
      <c r="Y458" s="653"/>
      <c r="Z458" s="653"/>
      <c r="AA458" s="52"/>
      <c r="AB458" s="52"/>
      <c r="AC458" s="52"/>
    </row>
    <row r="459" spans="1:68" ht="16.5" customHeight="1" x14ac:dyDescent="0.25">
      <c r="A459" s="635" t="s">
        <v>713</v>
      </c>
      <c r="B459" s="635"/>
      <c r="C459" s="635"/>
      <c r="D459" s="635"/>
      <c r="E459" s="635"/>
      <c r="F459" s="635"/>
      <c r="G459" s="635"/>
      <c r="H459" s="635"/>
      <c r="I459" s="635"/>
      <c r="J459" s="635"/>
      <c r="K459" s="635"/>
      <c r="L459" s="635"/>
      <c r="M459" s="635"/>
      <c r="N459" s="635"/>
      <c r="O459" s="635"/>
      <c r="P459" s="635"/>
      <c r="Q459" s="635"/>
      <c r="R459" s="635"/>
      <c r="S459" s="635"/>
      <c r="T459" s="635"/>
      <c r="U459" s="635"/>
      <c r="V459" s="635"/>
      <c r="W459" s="635"/>
      <c r="X459" s="635"/>
      <c r="Y459" s="635"/>
      <c r="Z459" s="635"/>
      <c r="AA459" s="62"/>
      <c r="AB459" s="62"/>
      <c r="AC459" s="62"/>
    </row>
    <row r="460" spans="1:68" ht="14.25" customHeight="1" x14ac:dyDescent="0.25">
      <c r="A460" s="626" t="s">
        <v>107</v>
      </c>
      <c r="B460" s="626"/>
      <c r="C460" s="626"/>
      <c r="D460" s="626"/>
      <c r="E460" s="626"/>
      <c r="F460" s="626"/>
      <c r="G460" s="626"/>
      <c r="H460" s="626"/>
      <c r="I460" s="626"/>
      <c r="J460" s="626"/>
      <c r="K460" s="626"/>
      <c r="L460" s="626"/>
      <c r="M460" s="626"/>
      <c r="N460" s="626"/>
      <c r="O460" s="626"/>
      <c r="P460" s="626"/>
      <c r="Q460" s="626"/>
      <c r="R460" s="626"/>
      <c r="S460" s="626"/>
      <c r="T460" s="626"/>
      <c r="U460" s="626"/>
      <c r="V460" s="626"/>
      <c r="W460" s="626"/>
      <c r="X460" s="626"/>
      <c r="Y460" s="626"/>
      <c r="Z460" s="626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27">
        <v>4607091389067</v>
      </c>
      <c r="E461" s="627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6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9"/>
      <c r="R461" s="629"/>
      <c r="S461" s="629"/>
      <c r="T461" s="630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27">
        <v>4680115885271</v>
      </c>
      <c r="E462" s="627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9"/>
      <c r="R462" s="629"/>
      <c r="S462" s="629"/>
      <c r="T462" s="630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27">
        <v>4680115885226</v>
      </c>
      <c r="E463" s="627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6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9"/>
      <c r="R463" s="629"/>
      <c r="S463" s="629"/>
      <c r="T463" s="630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27">
        <v>4680115884502</v>
      </c>
      <c r="E464" s="627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9"/>
      <c r="R464" s="629"/>
      <c r="S464" s="629"/>
      <c r="T464" s="630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27">
        <v>4607091389104</v>
      </c>
      <c r="E465" s="627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9"/>
      <c r="R465" s="629"/>
      <c r="S465" s="629"/>
      <c r="T465" s="630"/>
      <c r="U465" s="37" t="s">
        <v>45</v>
      </c>
      <c r="V465" s="37" t="s">
        <v>45</v>
      </c>
      <c r="W465" s="38" t="s">
        <v>0</v>
      </c>
      <c r="X465" s="56">
        <v>550</v>
      </c>
      <c r="Y465" s="53">
        <f t="shared" si="68"/>
        <v>554.4</v>
      </c>
      <c r="Z465" s="39">
        <f t="shared" si="69"/>
        <v>1.2558</v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587.5</v>
      </c>
      <c r="BN465" s="75">
        <f t="shared" si="71"/>
        <v>592.19999999999993</v>
      </c>
      <c r="BO465" s="75">
        <f t="shared" si="72"/>
        <v>1.0016025641025641</v>
      </c>
      <c r="BP465" s="75">
        <f t="shared" si="73"/>
        <v>1.0096153846153846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27">
        <v>4680115884519</v>
      </c>
      <c r="E466" s="627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67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9"/>
      <c r="R466" s="629"/>
      <c r="S466" s="629"/>
      <c r="T466" s="630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27">
        <v>4680115886391</v>
      </c>
      <c r="E467" s="627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9"/>
      <c r="R467" s="629"/>
      <c r="S467" s="629"/>
      <c r="T467" s="63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27">
        <v>4680115880603</v>
      </c>
      <c r="E468" s="627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6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9"/>
      <c r="R468" s="629"/>
      <c r="S468" s="629"/>
      <c r="T468" s="63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27">
        <v>4680115880603</v>
      </c>
      <c r="E469" s="627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6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9"/>
      <c r="R469" s="629"/>
      <c r="S469" s="629"/>
      <c r="T469" s="630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27">
        <v>4680115882782</v>
      </c>
      <c r="E470" s="627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9"/>
      <c r="R470" s="629"/>
      <c r="S470" s="629"/>
      <c r="T470" s="630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27">
        <v>4680115886469</v>
      </c>
      <c r="E471" s="627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67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9"/>
      <c r="R471" s="629"/>
      <c r="S471" s="629"/>
      <c r="T471" s="63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27">
        <v>4680115886483</v>
      </c>
      <c r="E472" s="627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7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9"/>
      <c r="R472" s="629"/>
      <c r="S472" s="629"/>
      <c r="T472" s="63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27">
        <v>4680115885479</v>
      </c>
      <c r="E473" s="627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67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9"/>
      <c r="R473" s="629"/>
      <c r="S473" s="629"/>
      <c r="T473" s="63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27">
        <v>4607091389982</v>
      </c>
      <c r="E474" s="62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9"/>
      <c r="R474" s="629"/>
      <c r="S474" s="629"/>
      <c r="T474" s="63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27">
        <v>4607091389982</v>
      </c>
      <c r="E475" s="627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9"/>
      <c r="R475" s="629"/>
      <c r="S475" s="629"/>
      <c r="T475" s="63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27">
        <v>4680115886490</v>
      </c>
      <c r="E476" s="62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9"/>
      <c r="R476" s="629"/>
      <c r="S476" s="629"/>
      <c r="T476" s="63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4"/>
      <c r="B477" s="624"/>
      <c r="C477" s="624"/>
      <c r="D477" s="624"/>
      <c r="E477" s="624"/>
      <c r="F477" s="624"/>
      <c r="G477" s="624"/>
      <c r="H477" s="624"/>
      <c r="I477" s="624"/>
      <c r="J477" s="624"/>
      <c r="K477" s="624"/>
      <c r="L477" s="624"/>
      <c r="M477" s="624"/>
      <c r="N477" s="624"/>
      <c r="O477" s="625"/>
      <c r="P477" s="621" t="s">
        <v>40</v>
      </c>
      <c r="Q477" s="622"/>
      <c r="R477" s="622"/>
      <c r="S477" s="622"/>
      <c r="T477" s="622"/>
      <c r="U477" s="622"/>
      <c r="V477" s="623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104.16666666666666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104.99999999999999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1.2558</v>
      </c>
      <c r="AA477" s="64"/>
      <c r="AB477" s="64"/>
      <c r="AC477" s="64"/>
    </row>
    <row r="478" spans="1:68" x14ac:dyDescent="0.2">
      <c r="A478" s="624"/>
      <c r="B478" s="624"/>
      <c r="C478" s="624"/>
      <c r="D478" s="624"/>
      <c r="E478" s="624"/>
      <c r="F478" s="624"/>
      <c r="G478" s="624"/>
      <c r="H478" s="624"/>
      <c r="I478" s="624"/>
      <c r="J478" s="624"/>
      <c r="K478" s="624"/>
      <c r="L478" s="624"/>
      <c r="M478" s="624"/>
      <c r="N478" s="624"/>
      <c r="O478" s="625"/>
      <c r="P478" s="621" t="s">
        <v>40</v>
      </c>
      <c r="Q478" s="622"/>
      <c r="R478" s="622"/>
      <c r="S478" s="622"/>
      <c r="T478" s="622"/>
      <c r="U478" s="622"/>
      <c r="V478" s="623"/>
      <c r="W478" s="40" t="s">
        <v>0</v>
      </c>
      <c r="X478" s="41">
        <f>IFERROR(SUM(X461:X476),"0")</f>
        <v>550</v>
      </c>
      <c r="Y478" s="41">
        <f>IFERROR(SUM(Y461:Y476),"0")</f>
        <v>554.4</v>
      </c>
      <c r="Z478" s="40"/>
      <c r="AA478" s="64"/>
      <c r="AB478" s="64"/>
      <c r="AC478" s="64"/>
    </row>
    <row r="479" spans="1:68" ht="14.25" customHeight="1" x14ac:dyDescent="0.25">
      <c r="A479" s="626" t="s">
        <v>148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27">
        <v>4607091388930</v>
      </c>
      <c r="E480" s="627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6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9"/>
      <c r="R480" s="629"/>
      <c r="S480" s="629"/>
      <c r="T480" s="630"/>
      <c r="U480" s="37" t="s">
        <v>45</v>
      </c>
      <c r="V480" s="37" t="s">
        <v>45</v>
      </c>
      <c r="W480" s="38" t="s">
        <v>0</v>
      </c>
      <c r="X480" s="56">
        <v>550</v>
      </c>
      <c r="Y480" s="53">
        <f>IFERROR(IF(X480="",0,CEILING((X480/$H480),1)*$H480),"")</f>
        <v>554.4</v>
      </c>
      <c r="Z480" s="39">
        <f>IFERROR(IF(Y480=0,"",ROUNDUP(Y480/H480,0)*0.01196),"")</f>
        <v>1.2558</v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587.5</v>
      </c>
      <c r="BN480" s="75">
        <f>IFERROR(Y480*I480/H480,"0")</f>
        <v>592.19999999999993</v>
      </c>
      <c r="BO480" s="75">
        <f>IFERROR(1/J480*(X480/H480),"0")</f>
        <v>1.0016025641025641</v>
      </c>
      <c r="BP480" s="75">
        <f>IFERROR(1/J480*(Y480/H480),"0")</f>
        <v>1.0096153846153846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27">
        <v>4680115886407</v>
      </c>
      <c r="E481" s="627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6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9"/>
      <c r="R481" s="629"/>
      <c r="S481" s="629"/>
      <c r="T481" s="630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27">
        <v>4680115880054</v>
      </c>
      <c r="E482" s="627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6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9"/>
      <c r="R482" s="629"/>
      <c r="S482" s="629"/>
      <c r="T482" s="630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4"/>
      <c r="B483" s="624"/>
      <c r="C483" s="624"/>
      <c r="D483" s="624"/>
      <c r="E483" s="624"/>
      <c r="F483" s="624"/>
      <c r="G483" s="624"/>
      <c r="H483" s="624"/>
      <c r="I483" s="624"/>
      <c r="J483" s="624"/>
      <c r="K483" s="624"/>
      <c r="L483" s="624"/>
      <c r="M483" s="624"/>
      <c r="N483" s="624"/>
      <c r="O483" s="625"/>
      <c r="P483" s="621" t="s">
        <v>40</v>
      </c>
      <c r="Q483" s="622"/>
      <c r="R483" s="622"/>
      <c r="S483" s="622"/>
      <c r="T483" s="622"/>
      <c r="U483" s="622"/>
      <c r="V483" s="623"/>
      <c r="W483" s="40" t="s">
        <v>39</v>
      </c>
      <c r="X483" s="41">
        <f>IFERROR(X480/H480,"0")+IFERROR(X481/H481,"0")+IFERROR(X482/H482,"0")</f>
        <v>104.16666666666666</v>
      </c>
      <c r="Y483" s="41">
        <f>IFERROR(Y480/H480,"0")+IFERROR(Y481/H481,"0")+IFERROR(Y482/H482,"0")</f>
        <v>104.99999999999999</v>
      </c>
      <c r="Z483" s="41">
        <f>IFERROR(IF(Z480="",0,Z480),"0")+IFERROR(IF(Z481="",0,Z481),"0")+IFERROR(IF(Z482="",0,Z482),"0")</f>
        <v>1.2558</v>
      </c>
      <c r="AA483" s="64"/>
      <c r="AB483" s="64"/>
      <c r="AC483" s="64"/>
    </row>
    <row r="484" spans="1:68" x14ac:dyDescent="0.2">
      <c r="A484" s="624"/>
      <c r="B484" s="624"/>
      <c r="C484" s="624"/>
      <c r="D484" s="624"/>
      <c r="E484" s="624"/>
      <c r="F484" s="624"/>
      <c r="G484" s="624"/>
      <c r="H484" s="624"/>
      <c r="I484" s="624"/>
      <c r="J484" s="624"/>
      <c r="K484" s="624"/>
      <c r="L484" s="624"/>
      <c r="M484" s="624"/>
      <c r="N484" s="624"/>
      <c r="O484" s="625"/>
      <c r="P484" s="621" t="s">
        <v>40</v>
      </c>
      <c r="Q484" s="622"/>
      <c r="R484" s="622"/>
      <c r="S484" s="622"/>
      <c r="T484" s="622"/>
      <c r="U484" s="622"/>
      <c r="V484" s="623"/>
      <c r="W484" s="40" t="s">
        <v>0</v>
      </c>
      <c r="X484" s="41">
        <f>IFERROR(SUM(X480:X482),"0")</f>
        <v>550</v>
      </c>
      <c r="Y484" s="41">
        <f>IFERROR(SUM(Y480:Y482),"0")</f>
        <v>554.4</v>
      </c>
      <c r="Z484" s="40"/>
      <c r="AA484" s="64"/>
      <c r="AB484" s="64"/>
      <c r="AC484" s="64"/>
    </row>
    <row r="485" spans="1:68" ht="14.25" customHeight="1" x14ac:dyDescent="0.25">
      <c r="A485" s="626" t="s">
        <v>159</v>
      </c>
      <c r="B485" s="626"/>
      <c r="C485" s="626"/>
      <c r="D485" s="626"/>
      <c r="E485" s="626"/>
      <c r="F485" s="626"/>
      <c r="G485" s="626"/>
      <c r="H485" s="626"/>
      <c r="I485" s="626"/>
      <c r="J485" s="626"/>
      <c r="K485" s="626"/>
      <c r="L485" s="626"/>
      <c r="M485" s="626"/>
      <c r="N485" s="626"/>
      <c r="O485" s="626"/>
      <c r="P485" s="626"/>
      <c r="Q485" s="626"/>
      <c r="R485" s="626"/>
      <c r="S485" s="626"/>
      <c r="T485" s="626"/>
      <c r="U485" s="626"/>
      <c r="V485" s="626"/>
      <c r="W485" s="626"/>
      <c r="X485" s="626"/>
      <c r="Y485" s="626"/>
      <c r="Z485" s="626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27">
        <v>4680115883116</v>
      </c>
      <c r="E486" s="62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6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9"/>
      <c r="R486" s="629"/>
      <c r="S486" s="629"/>
      <c r="T486" s="630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27">
        <v>4680115883093</v>
      </c>
      <c r="E487" s="627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6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9"/>
      <c r="R487" s="629"/>
      <c r="S487" s="629"/>
      <c r="T487" s="630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27">
        <v>4680115883109</v>
      </c>
      <c r="E488" s="627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66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9"/>
      <c r="R488" s="629"/>
      <c r="S488" s="629"/>
      <c r="T488" s="630"/>
      <c r="U488" s="37" t="s">
        <v>45</v>
      </c>
      <c r="V488" s="37" t="s">
        <v>45</v>
      </c>
      <c r="W488" s="38" t="s">
        <v>0</v>
      </c>
      <c r="X488" s="56">
        <v>300</v>
      </c>
      <c r="Y488" s="53">
        <f t="shared" si="74"/>
        <v>300.96000000000004</v>
      </c>
      <c r="Z488" s="39">
        <f>IFERROR(IF(Y488=0,"",ROUNDUP(Y488/H488,0)*0.01196),"")</f>
        <v>0.68171999999999999</v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320.45454545454544</v>
      </c>
      <c r="BN488" s="75">
        <f t="shared" si="76"/>
        <v>321.48</v>
      </c>
      <c r="BO488" s="75">
        <f t="shared" si="77"/>
        <v>0.54632867132867136</v>
      </c>
      <c r="BP488" s="75">
        <f t="shared" si="78"/>
        <v>0.54807692307692313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27">
        <v>4680115886438</v>
      </c>
      <c r="E489" s="627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66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9"/>
      <c r="R489" s="629"/>
      <c r="S489" s="629"/>
      <c r="T489" s="630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27">
        <v>4680115882072</v>
      </c>
      <c r="E490" s="627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6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9"/>
      <c r="R490" s="629"/>
      <c r="S490" s="629"/>
      <c r="T490" s="630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27">
        <v>4680115882072</v>
      </c>
      <c r="E491" s="627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6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9"/>
      <c r="R491" s="629"/>
      <c r="S491" s="629"/>
      <c r="T491" s="630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27">
        <v>4680115882102</v>
      </c>
      <c r="E492" s="627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9"/>
      <c r="R492" s="629"/>
      <c r="S492" s="629"/>
      <c r="T492" s="630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27">
        <v>4680115882096</v>
      </c>
      <c r="E493" s="627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9"/>
      <c r="R493" s="629"/>
      <c r="S493" s="629"/>
      <c r="T493" s="63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27">
        <v>4680115882096</v>
      </c>
      <c r="E494" s="627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6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9"/>
      <c r="R494" s="629"/>
      <c r="S494" s="629"/>
      <c r="T494" s="63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4"/>
      <c r="B495" s="624"/>
      <c r="C495" s="624"/>
      <c r="D495" s="624"/>
      <c r="E495" s="624"/>
      <c r="F495" s="624"/>
      <c r="G495" s="624"/>
      <c r="H495" s="624"/>
      <c r="I495" s="624"/>
      <c r="J495" s="624"/>
      <c r="K495" s="624"/>
      <c r="L495" s="624"/>
      <c r="M495" s="624"/>
      <c r="N495" s="624"/>
      <c r="O495" s="625"/>
      <c r="P495" s="621" t="s">
        <v>40</v>
      </c>
      <c r="Q495" s="622"/>
      <c r="R495" s="622"/>
      <c r="S495" s="622"/>
      <c r="T495" s="622"/>
      <c r="U495" s="622"/>
      <c r="V495" s="623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56.818181818181813</v>
      </c>
      <c r="Y495" s="41">
        <f>IFERROR(Y486/H486,"0")+IFERROR(Y487/H487,"0")+IFERROR(Y488/H488,"0")+IFERROR(Y489/H489,"0")+IFERROR(Y490/H490,"0")+IFERROR(Y491/H491,"0")+IFERROR(Y492/H492,"0")+IFERROR(Y493/H493,"0")+IFERROR(Y494/H494,"0")</f>
        <v>57.000000000000007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0.68171999999999999</v>
      </c>
      <c r="AA495" s="64"/>
      <c r="AB495" s="64"/>
      <c r="AC495" s="64"/>
    </row>
    <row r="496" spans="1:68" x14ac:dyDescent="0.2">
      <c r="A496" s="624"/>
      <c r="B496" s="624"/>
      <c r="C496" s="624"/>
      <c r="D496" s="624"/>
      <c r="E496" s="624"/>
      <c r="F496" s="624"/>
      <c r="G496" s="624"/>
      <c r="H496" s="624"/>
      <c r="I496" s="624"/>
      <c r="J496" s="624"/>
      <c r="K496" s="624"/>
      <c r="L496" s="624"/>
      <c r="M496" s="624"/>
      <c r="N496" s="624"/>
      <c r="O496" s="625"/>
      <c r="P496" s="621" t="s">
        <v>40</v>
      </c>
      <c r="Q496" s="622"/>
      <c r="R496" s="622"/>
      <c r="S496" s="622"/>
      <c r="T496" s="622"/>
      <c r="U496" s="622"/>
      <c r="V496" s="623"/>
      <c r="W496" s="40" t="s">
        <v>0</v>
      </c>
      <c r="X496" s="41">
        <f>IFERROR(SUM(X486:X494),"0")</f>
        <v>300</v>
      </c>
      <c r="Y496" s="41">
        <f>IFERROR(SUM(Y486:Y494),"0")</f>
        <v>300.96000000000004</v>
      </c>
      <c r="Z496" s="40"/>
      <c r="AA496" s="64"/>
      <c r="AB496" s="64"/>
      <c r="AC496" s="64"/>
    </row>
    <row r="497" spans="1:68" ht="14.25" customHeight="1" x14ac:dyDescent="0.25">
      <c r="A497" s="626" t="s">
        <v>78</v>
      </c>
      <c r="B497" s="626"/>
      <c r="C497" s="626"/>
      <c r="D497" s="626"/>
      <c r="E497" s="626"/>
      <c r="F497" s="626"/>
      <c r="G497" s="626"/>
      <c r="H497" s="626"/>
      <c r="I497" s="626"/>
      <c r="J497" s="626"/>
      <c r="K497" s="626"/>
      <c r="L497" s="626"/>
      <c r="M497" s="626"/>
      <c r="N497" s="626"/>
      <c r="O497" s="626"/>
      <c r="P497" s="626"/>
      <c r="Q497" s="626"/>
      <c r="R497" s="626"/>
      <c r="S497" s="626"/>
      <c r="T497" s="626"/>
      <c r="U497" s="626"/>
      <c r="V497" s="626"/>
      <c r="W497" s="626"/>
      <c r="X497" s="626"/>
      <c r="Y497" s="626"/>
      <c r="Z497" s="626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27">
        <v>4607091383409</v>
      </c>
      <c r="E498" s="627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9"/>
      <c r="R498" s="629"/>
      <c r="S498" s="629"/>
      <c r="T498" s="630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27">
        <v>4607091383416</v>
      </c>
      <c r="E499" s="627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9"/>
      <c r="R499" s="629"/>
      <c r="S499" s="629"/>
      <c r="T499" s="630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27">
        <v>4680115883536</v>
      </c>
      <c r="E500" s="627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6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9"/>
      <c r="R500" s="629"/>
      <c r="S500" s="629"/>
      <c r="T500" s="630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4"/>
      <c r="B501" s="624"/>
      <c r="C501" s="624"/>
      <c r="D501" s="624"/>
      <c r="E501" s="624"/>
      <c r="F501" s="624"/>
      <c r="G501" s="624"/>
      <c r="H501" s="624"/>
      <c r="I501" s="624"/>
      <c r="J501" s="624"/>
      <c r="K501" s="624"/>
      <c r="L501" s="624"/>
      <c r="M501" s="624"/>
      <c r="N501" s="624"/>
      <c r="O501" s="625"/>
      <c r="P501" s="621" t="s">
        <v>40</v>
      </c>
      <c r="Q501" s="622"/>
      <c r="R501" s="622"/>
      <c r="S501" s="622"/>
      <c r="T501" s="622"/>
      <c r="U501" s="622"/>
      <c r="V501" s="623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4"/>
      <c r="B502" s="624"/>
      <c r="C502" s="624"/>
      <c r="D502" s="624"/>
      <c r="E502" s="624"/>
      <c r="F502" s="624"/>
      <c r="G502" s="624"/>
      <c r="H502" s="624"/>
      <c r="I502" s="624"/>
      <c r="J502" s="624"/>
      <c r="K502" s="624"/>
      <c r="L502" s="624"/>
      <c r="M502" s="624"/>
      <c r="N502" s="624"/>
      <c r="O502" s="625"/>
      <c r="P502" s="621" t="s">
        <v>40</v>
      </c>
      <c r="Q502" s="622"/>
      <c r="R502" s="622"/>
      <c r="S502" s="622"/>
      <c r="T502" s="622"/>
      <c r="U502" s="622"/>
      <c r="V502" s="623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6" t="s">
        <v>185</v>
      </c>
      <c r="B503" s="626"/>
      <c r="C503" s="626"/>
      <c r="D503" s="626"/>
      <c r="E503" s="626"/>
      <c r="F503" s="626"/>
      <c r="G503" s="626"/>
      <c r="H503" s="626"/>
      <c r="I503" s="626"/>
      <c r="J503" s="626"/>
      <c r="K503" s="626"/>
      <c r="L503" s="626"/>
      <c r="M503" s="626"/>
      <c r="N503" s="626"/>
      <c r="O503" s="626"/>
      <c r="P503" s="626"/>
      <c r="Q503" s="626"/>
      <c r="R503" s="626"/>
      <c r="S503" s="626"/>
      <c r="T503" s="626"/>
      <c r="U503" s="626"/>
      <c r="V503" s="626"/>
      <c r="W503" s="626"/>
      <c r="X503" s="626"/>
      <c r="Y503" s="626"/>
      <c r="Z503" s="626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27">
        <v>4680115885035</v>
      </c>
      <c r="E504" s="627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6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9"/>
      <c r="R504" s="629"/>
      <c r="S504" s="629"/>
      <c r="T504" s="630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27">
        <v>4680115885936</v>
      </c>
      <c r="E505" s="627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65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9"/>
      <c r="R505" s="629"/>
      <c r="S505" s="629"/>
      <c r="T505" s="630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4"/>
      <c r="B506" s="624"/>
      <c r="C506" s="624"/>
      <c r="D506" s="624"/>
      <c r="E506" s="624"/>
      <c r="F506" s="624"/>
      <c r="G506" s="624"/>
      <c r="H506" s="624"/>
      <c r="I506" s="624"/>
      <c r="J506" s="624"/>
      <c r="K506" s="624"/>
      <c r="L506" s="624"/>
      <c r="M506" s="624"/>
      <c r="N506" s="624"/>
      <c r="O506" s="625"/>
      <c r="P506" s="621" t="s">
        <v>40</v>
      </c>
      <c r="Q506" s="622"/>
      <c r="R506" s="622"/>
      <c r="S506" s="622"/>
      <c r="T506" s="622"/>
      <c r="U506" s="622"/>
      <c r="V506" s="623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4"/>
      <c r="B507" s="624"/>
      <c r="C507" s="624"/>
      <c r="D507" s="624"/>
      <c r="E507" s="624"/>
      <c r="F507" s="624"/>
      <c r="G507" s="624"/>
      <c r="H507" s="624"/>
      <c r="I507" s="624"/>
      <c r="J507" s="624"/>
      <c r="K507" s="624"/>
      <c r="L507" s="624"/>
      <c r="M507" s="624"/>
      <c r="N507" s="624"/>
      <c r="O507" s="625"/>
      <c r="P507" s="621" t="s">
        <v>40</v>
      </c>
      <c r="Q507" s="622"/>
      <c r="R507" s="622"/>
      <c r="S507" s="622"/>
      <c r="T507" s="622"/>
      <c r="U507" s="622"/>
      <c r="V507" s="623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53" t="s">
        <v>790</v>
      </c>
      <c r="B508" s="653"/>
      <c r="C508" s="653"/>
      <c r="D508" s="653"/>
      <c r="E508" s="653"/>
      <c r="F508" s="653"/>
      <c r="G508" s="653"/>
      <c r="H508" s="653"/>
      <c r="I508" s="653"/>
      <c r="J508" s="653"/>
      <c r="K508" s="653"/>
      <c r="L508" s="653"/>
      <c r="M508" s="653"/>
      <c r="N508" s="653"/>
      <c r="O508" s="653"/>
      <c r="P508" s="653"/>
      <c r="Q508" s="653"/>
      <c r="R508" s="653"/>
      <c r="S508" s="653"/>
      <c r="T508" s="653"/>
      <c r="U508" s="653"/>
      <c r="V508" s="653"/>
      <c r="W508" s="653"/>
      <c r="X508" s="653"/>
      <c r="Y508" s="653"/>
      <c r="Z508" s="653"/>
      <c r="AA508" s="52"/>
      <c r="AB508" s="52"/>
      <c r="AC508" s="52"/>
    </row>
    <row r="509" spans="1:68" ht="16.5" customHeight="1" x14ac:dyDescent="0.25">
      <c r="A509" s="635" t="s">
        <v>790</v>
      </c>
      <c r="B509" s="635"/>
      <c r="C509" s="635"/>
      <c r="D509" s="635"/>
      <c r="E509" s="635"/>
      <c r="F509" s="635"/>
      <c r="G509" s="635"/>
      <c r="H509" s="635"/>
      <c r="I509" s="635"/>
      <c r="J509" s="635"/>
      <c r="K509" s="635"/>
      <c r="L509" s="635"/>
      <c r="M509" s="635"/>
      <c r="N509" s="635"/>
      <c r="O509" s="635"/>
      <c r="P509" s="635"/>
      <c r="Q509" s="635"/>
      <c r="R509" s="635"/>
      <c r="S509" s="635"/>
      <c r="T509" s="635"/>
      <c r="U509" s="635"/>
      <c r="V509" s="635"/>
      <c r="W509" s="635"/>
      <c r="X509" s="635"/>
      <c r="Y509" s="635"/>
      <c r="Z509" s="635"/>
      <c r="AA509" s="62"/>
      <c r="AB509" s="62"/>
      <c r="AC509" s="62"/>
    </row>
    <row r="510" spans="1:68" ht="14.25" customHeight="1" x14ac:dyDescent="0.25">
      <c r="A510" s="626" t="s">
        <v>107</v>
      </c>
      <c r="B510" s="626"/>
      <c r="C510" s="626"/>
      <c r="D510" s="626"/>
      <c r="E510" s="626"/>
      <c r="F510" s="626"/>
      <c r="G510" s="626"/>
      <c r="H510" s="626"/>
      <c r="I510" s="626"/>
      <c r="J510" s="626"/>
      <c r="K510" s="626"/>
      <c r="L510" s="626"/>
      <c r="M510" s="626"/>
      <c r="N510" s="626"/>
      <c r="O510" s="626"/>
      <c r="P510" s="626"/>
      <c r="Q510" s="626"/>
      <c r="R510" s="626"/>
      <c r="S510" s="626"/>
      <c r="T510" s="626"/>
      <c r="U510" s="626"/>
      <c r="V510" s="626"/>
      <c r="W510" s="626"/>
      <c r="X510" s="626"/>
      <c r="Y510" s="626"/>
      <c r="Z510" s="626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27">
        <v>4640242181011</v>
      </c>
      <c r="E511" s="627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654" t="s">
        <v>793</v>
      </c>
      <c r="Q511" s="629"/>
      <c r="R511" s="629"/>
      <c r="S511" s="629"/>
      <c r="T511" s="630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27">
        <v>4640242180441</v>
      </c>
      <c r="E512" s="627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649" t="s">
        <v>797</v>
      </c>
      <c r="Q512" s="629"/>
      <c r="R512" s="629"/>
      <c r="S512" s="629"/>
      <c r="T512" s="630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27">
        <v>4640242180564</v>
      </c>
      <c r="E513" s="627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650" t="s">
        <v>801</v>
      </c>
      <c r="Q513" s="629"/>
      <c r="R513" s="629"/>
      <c r="S513" s="629"/>
      <c r="T513" s="630"/>
      <c r="U513" s="37" t="s">
        <v>45</v>
      </c>
      <c r="V513" s="37" t="s">
        <v>45</v>
      </c>
      <c r="W513" s="38" t="s">
        <v>0</v>
      </c>
      <c r="X513" s="56">
        <v>240</v>
      </c>
      <c r="Y513" s="53">
        <f>IFERROR(IF(X513="",0,CEILING((X513/$H513),1)*$H513),"")</f>
        <v>240</v>
      </c>
      <c r="Z513" s="39">
        <f>IFERROR(IF(Y513=0,"",ROUNDUP(Y513/H513,0)*0.01898),"")</f>
        <v>0.37959999999999999</v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248.70000000000002</v>
      </c>
      <c r="BN513" s="75">
        <f>IFERROR(Y513*I513/H513,"0")</f>
        <v>248.70000000000002</v>
      </c>
      <c r="BO513" s="75">
        <f>IFERROR(1/J513*(X513/H513),"0")</f>
        <v>0.3125</v>
      </c>
      <c r="BP513" s="75">
        <f>IFERROR(1/J513*(Y513/H513),"0")</f>
        <v>0.3125</v>
      </c>
    </row>
    <row r="514" spans="1:68" x14ac:dyDescent="0.2">
      <c r="A514" s="624"/>
      <c r="B514" s="624"/>
      <c r="C514" s="624"/>
      <c r="D514" s="624"/>
      <c r="E514" s="624"/>
      <c r="F514" s="624"/>
      <c r="G514" s="624"/>
      <c r="H514" s="624"/>
      <c r="I514" s="624"/>
      <c r="J514" s="624"/>
      <c r="K514" s="624"/>
      <c r="L514" s="624"/>
      <c r="M514" s="624"/>
      <c r="N514" s="624"/>
      <c r="O514" s="625"/>
      <c r="P514" s="621" t="s">
        <v>40</v>
      </c>
      <c r="Q514" s="622"/>
      <c r="R514" s="622"/>
      <c r="S514" s="622"/>
      <c r="T514" s="622"/>
      <c r="U514" s="622"/>
      <c r="V514" s="623"/>
      <c r="W514" s="40" t="s">
        <v>39</v>
      </c>
      <c r="X514" s="41">
        <f>IFERROR(X511/H511,"0")+IFERROR(X512/H512,"0")+IFERROR(X513/H513,"0")</f>
        <v>20</v>
      </c>
      <c r="Y514" s="41">
        <f>IFERROR(Y511/H511,"0")+IFERROR(Y512/H512,"0")+IFERROR(Y513/H513,"0")</f>
        <v>20</v>
      </c>
      <c r="Z514" s="41">
        <f>IFERROR(IF(Z511="",0,Z511),"0")+IFERROR(IF(Z512="",0,Z512),"0")+IFERROR(IF(Z513="",0,Z513),"0")</f>
        <v>0.37959999999999999</v>
      </c>
      <c r="AA514" s="64"/>
      <c r="AB514" s="64"/>
      <c r="AC514" s="64"/>
    </row>
    <row r="515" spans="1:68" x14ac:dyDescent="0.2">
      <c r="A515" s="624"/>
      <c r="B515" s="624"/>
      <c r="C515" s="624"/>
      <c r="D515" s="624"/>
      <c r="E515" s="624"/>
      <c r="F515" s="624"/>
      <c r="G515" s="624"/>
      <c r="H515" s="624"/>
      <c r="I515" s="624"/>
      <c r="J515" s="624"/>
      <c r="K515" s="624"/>
      <c r="L515" s="624"/>
      <c r="M515" s="624"/>
      <c r="N515" s="624"/>
      <c r="O515" s="625"/>
      <c r="P515" s="621" t="s">
        <v>40</v>
      </c>
      <c r="Q515" s="622"/>
      <c r="R515" s="622"/>
      <c r="S515" s="622"/>
      <c r="T515" s="622"/>
      <c r="U515" s="622"/>
      <c r="V515" s="623"/>
      <c r="W515" s="40" t="s">
        <v>0</v>
      </c>
      <c r="X515" s="41">
        <f>IFERROR(SUM(X511:X513),"0")</f>
        <v>240</v>
      </c>
      <c r="Y515" s="41">
        <f>IFERROR(SUM(Y511:Y513),"0")</f>
        <v>240</v>
      </c>
      <c r="Z515" s="40"/>
      <c r="AA515" s="64"/>
      <c r="AB515" s="64"/>
      <c r="AC515" s="64"/>
    </row>
    <row r="516" spans="1:68" ht="14.25" customHeight="1" x14ac:dyDescent="0.25">
      <c r="A516" s="626" t="s">
        <v>148</v>
      </c>
      <c r="B516" s="626"/>
      <c r="C516" s="626"/>
      <c r="D516" s="626"/>
      <c r="E516" s="626"/>
      <c r="F516" s="626"/>
      <c r="G516" s="626"/>
      <c r="H516" s="626"/>
      <c r="I516" s="626"/>
      <c r="J516" s="626"/>
      <c r="K516" s="626"/>
      <c r="L516" s="626"/>
      <c r="M516" s="626"/>
      <c r="N516" s="626"/>
      <c r="O516" s="626"/>
      <c r="P516" s="626"/>
      <c r="Q516" s="626"/>
      <c r="R516" s="626"/>
      <c r="S516" s="626"/>
      <c r="T516" s="626"/>
      <c r="U516" s="626"/>
      <c r="V516" s="626"/>
      <c r="W516" s="626"/>
      <c r="X516" s="626"/>
      <c r="Y516" s="626"/>
      <c r="Z516" s="626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27">
        <v>4640242180519</v>
      </c>
      <c r="E517" s="627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651" t="s">
        <v>805</v>
      </c>
      <c r="Q517" s="629"/>
      <c r="R517" s="629"/>
      <c r="S517" s="629"/>
      <c r="T517" s="630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27">
        <v>4640242180519</v>
      </c>
      <c r="E518" s="627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646" t="s">
        <v>808</v>
      </c>
      <c r="Q518" s="629"/>
      <c r="R518" s="629"/>
      <c r="S518" s="629"/>
      <c r="T518" s="630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27">
        <v>4640242180526</v>
      </c>
      <c r="E519" s="627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647" t="s">
        <v>812</v>
      </c>
      <c r="Q519" s="629"/>
      <c r="R519" s="629"/>
      <c r="S519" s="629"/>
      <c r="T519" s="630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27">
        <v>4640242181363</v>
      </c>
      <c r="E520" s="627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648" t="s">
        <v>815</v>
      </c>
      <c r="Q520" s="629"/>
      <c r="R520" s="629"/>
      <c r="S520" s="629"/>
      <c r="T520" s="630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4"/>
      <c r="B521" s="624"/>
      <c r="C521" s="624"/>
      <c r="D521" s="624"/>
      <c r="E521" s="624"/>
      <c r="F521" s="624"/>
      <c r="G521" s="624"/>
      <c r="H521" s="624"/>
      <c r="I521" s="624"/>
      <c r="J521" s="624"/>
      <c r="K521" s="624"/>
      <c r="L521" s="624"/>
      <c r="M521" s="624"/>
      <c r="N521" s="624"/>
      <c r="O521" s="625"/>
      <c r="P521" s="621" t="s">
        <v>40</v>
      </c>
      <c r="Q521" s="622"/>
      <c r="R521" s="622"/>
      <c r="S521" s="622"/>
      <c r="T521" s="622"/>
      <c r="U521" s="622"/>
      <c r="V521" s="623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4"/>
      <c r="B522" s="624"/>
      <c r="C522" s="624"/>
      <c r="D522" s="624"/>
      <c r="E522" s="624"/>
      <c r="F522" s="624"/>
      <c r="G522" s="624"/>
      <c r="H522" s="624"/>
      <c r="I522" s="624"/>
      <c r="J522" s="624"/>
      <c r="K522" s="624"/>
      <c r="L522" s="624"/>
      <c r="M522" s="624"/>
      <c r="N522" s="624"/>
      <c r="O522" s="625"/>
      <c r="P522" s="621" t="s">
        <v>40</v>
      </c>
      <c r="Q522" s="622"/>
      <c r="R522" s="622"/>
      <c r="S522" s="622"/>
      <c r="T522" s="622"/>
      <c r="U522" s="622"/>
      <c r="V522" s="623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6" t="s">
        <v>159</v>
      </c>
      <c r="B523" s="626"/>
      <c r="C523" s="626"/>
      <c r="D523" s="626"/>
      <c r="E523" s="626"/>
      <c r="F523" s="626"/>
      <c r="G523" s="626"/>
      <c r="H523" s="626"/>
      <c r="I523" s="626"/>
      <c r="J523" s="626"/>
      <c r="K523" s="626"/>
      <c r="L523" s="626"/>
      <c r="M523" s="626"/>
      <c r="N523" s="626"/>
      <c r="O523" s="626"/>
      <c r="P523" s="626"/>
      <c r="Q523" s="626"/>
      <c r="R523" s="626"/>
      <c r="S523" s="626"/>
      <c r="T523" s="626"/>
      <c r="U523" s="626"/>
      <c r="V523" s="626"/>
      <c r="W523" s="626"/>
      <c r="X523" s="626"/>
      <c r="Y523" s="626"/>
      <c r="Z523" s="626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27">
        <v>4640242180816</v>
      </c>
      <c r="E524" s="627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644" t="s">
        <v>819</v>
      </c>
      <c r="Q524" s="629"/>
      <c r="R524" s="629"/>
      <c r="S524" s="629"/>
      <c r="T524" s="630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27">
        <v>4640242180595</v>
      </c>
      <c r="E525" s="627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645" t="s">
        <v>823</v>
      </c>
      <c r="Q525" s="629"/>
      <c r="R525" s="629"/>
      <c r="S525" s="629"/>
      <c r="T525" s="630"/>
      <c r="U525" s="37" t="s">
        <v>45</v>
      </c>
      <c r="V525" s="37" t="s">
        <v>45</v>
      </c>
      <c r="W525" s="38" t="s">
        <v>0</v>
      </c>
      <c r="X525" s="56">
        <v>600</v>
      </c>
      <c r="Y525" s="53">
        <f>IFERROR(IF(X525="",0,CEILING((X525/$H525),1)*$H525),"")</f>
        <v>600.6</v>
      </c>
      <c r="Z525" s="39">
        <f>IFERROR(IF(Y525=0,"",ROUNDUP(Y525/H525,0)*0.00902),"")</f>
        <v>1.28986</v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638.57142857142856</v>
      </c>
      <c r="BN525" s="75">
        <f>IFERROR(Y525*I525/H525,"0")</f>
        <v>639.20999999999992</v>
      </c>
      <c r="BO525" s="75">
        <f>IFERROR(1/J525*(X525/H525),"0")</f>
        <v>1.0822510822510822</v>
      </c>
      <c r="BP525" s="75">
        <f>IFERROR(1/J525*(Y525/H525),"0")</f>
        <v>1.0833333333333333</v>
      </c>
    </row>
    <row r="526" spans="1:68" x14ac:dyDescent="0.2">
      <c r="A526" s="624"/>
      <c r="B526" s="624"/>
      <c r="C526" s="624"/>
      <c r="D526" s="624"/>
      <c r="E526" s="624"/>
      <c r="F526" s="624"/>
      <c r="G526" s="624"/>
      <c r="H526" s="624"/>
      <c r="I526" s="624"/>
      <c r="J526" s="624"/>
      <c r="K526" s="624"/>
      <c r="L526" s="624"/>
      <c r="M526" s="624"/>
      <c r="N526" s="624"/>
      <c r="O526" s="625"/>
      <c r="P526" s="621" t="s">
        <v>40</v>
      </c>
      <c r="Q526" s="622"/>
      <c r="R526" s="622"/>
      <c r="S526" s="622"/>
      <c r="T526" s="622"/>
      <c r="U526" s="622"/>
      <c r="V526" s="623"/>
      <c r="W526" s="40" t="s">
        <v>39</v>
      </c>
      <c r="X526" s="41">
        <f>IFERROR(X524/H524,"0")+IFERROR(X525/H525,"0")</f>
        <v>142.85714285714286</v>
      </c>
      <c r="Y526" s="41">
        <f>IFERROR(Y524/H524,"0")+IFERROR(Y525/H525,"0")</f>
        <v>143</v>
      </c>
      <c r="Z526" s="41">
        <f>IFERROR(IF(Z524="",0,Z524),"0")+IFERROR(IF(Z525="",0,Z525),"0")</f>
        <v>1.28986</v>
      </c>
      <c r="AA526" s="64"/>
      <c r="AB526" s="64"/>
      <c r="AC526" s="64"/>
    </row>
    <row r="527" spans="1:68" x14ac:dyDescent="0.2">
      <c r="A527" s="624"/>
      <c r="B527" s="624"/>
      <c r="C527" s="624"/>
      <c r="D527" s="624"/>
      <c r="E527" s="624"/>
      <c r="F527" s="624"/>
      <c r="G527" s="624"/>
      <c r="H527" s="624"/>
      <c r="I527" s="624"/>
      <c r="J527" s="624"/>
      <c r="K527" s="624"/>
      <c r="L527" s="624"/>
      <c r="M527" s="624"/>
      <c r="N527" s="624"/>
      <c r="O527" s="625"/>
      <c r="P527" s="621" t="s">
        <v>40</v>
      </c>
      <c r="Q527" s="622"/>
      <c r="R527" s="622"/>
      <c r="S527" s="622"/>
      <c r="T527" s="622"/>
      <c r="U527" s="622"/>
      <c r="V527" s="623"/>
      <c r="W527" s="40" t="s">
        <v>0</v>
      </c>
      <c r="X527" s="41">
        <f>IFERROR(SUM(X524:X525),"0")</f>
        <v>600</v>
      </c>
      <c r="Y527" s="41">
        <f>IFERROR(SUM(Y524:Y525),"0")</f>
        <v>600.6</v>
      </c>
      <c r="Z527" s="40"/>
      <c r="AA527" s="64"/>
      <c r="AB527" s="64"/>
      <c r="AC527" s="64"/>
    </row>
    <row r="528" spans="1:68" ht="14.25" customHeight="1" x14ac:dyDescent="0.25">
      <c r="A528" s="626" t="s">
        <v>78</v>
      </c>
      <c r="B528" s="626"/>
      <c r="C528" s="626"/>
      <c r="D528" s="626"/>
      <c r="E528" s="626"/>
      <c r="F528" s="626"/>
      <c r="G528" s="626"/>
      <c r="H528" s="626"/>
      <c r="I528" s="626"/>
      <c r="J528" s="626"/>
      <c r="K528" s="626"/>
      <c r="L528" s="626"/>
      <c r="M528" s="626"/>
      <c r="N528" s="626"/>
      <c r="O528" s="626"/>
      <c r="P528" s="626"/>
      <c r="Q528" s="626"/>
      <c r="R528" s="626"/>
      <c r="S528" s="626"/>
      <c r="T528" s="626"/>
      <c r="U528" s="626"/>
      <c r="V528" s="626"/>
      <c r="W528" s="626"/>
      <c r="X528" s="626"/>
      <c r="Y528" s="626"/>
      <c r="Z528" s="626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27">
        <v>4640242180533</v>
      </c>
      <c r="E529" s="627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641" t="s">
        <v>827</v>
      </c>
      <c r="Q529" s="629"/>
      <c r="R529" s="629"/>
      <c r="S529" s="629"/>
      <c r="T529" s="63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27">
        <v>4640242180533</v>
      </c>
      <c r="E530" s="627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642" t="s">
        <v>827</v>
      </c>
      <c r="Q530" s="629"/>
      <c r="R530" s="629"/>
      <c r="S530" s="629"/>
      <c r="T530" s="63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4"/>
      <c r="B531" s="624"/>
      <c r="C531" s="624"/>
      <c r="D531" s="624"/>
      <c r="E531" s="624"/>
      <c r="F531" s="624"/>
      <c r="G531" s="624"/>
      <c r="H531" s="624"/>
      <c r="I531" s="624"/>
      <c r="J531" s="624"/>
      <c r="K531" s="624"/>
      <c r="L531" s="624"/>
      <c r="M531" s="624"/>
      <c r="N531" s="624"/>
      <c r="O531" s="625"/>
      <c r="P531" s="621" t="s">
        <v>40</v>
      </c>
      <c r="Q531" s="622"/>
      <c r="R531" s="622"/>
      <c r="S531" s="622"/>
      <c r="T531" s="622"/>
      <c r="U531" s="622"/>
      <c r="V531" s="623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4"/>
      <c r="B532" s="624"/>
      <c r="C532" s="624"/>
      <c r="D532" s="624"/>
      <c r="E532" s="624"/>
      <c r="F532" s="624"/>
      <c r="G532" s="624"/>
      <c r="H532" s="624"/>
      <c r="I532" s="624"/>
      <c r="J532" s="624"/>
      <c r="K532" s="624"/>
      <c r="L532" s="624"/>
      <c r="M532" s="624"/>
      <c r="N532" s="624"/>
      <c r="O532" s="625"/>
      <c r="P532" s="621" t="s">
        <v>40</v>
      </c>
      <c r="Q532" s="622"/>
      <c r="R532" s="622"/>
      <c r="S532" s="622"/>
      <c r="T532" s="622"/>
      <c r="U532" s="622"/>
      <c r="V532" s="623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6" t="s">
        <v>185</v>
      </c>
      <c r="B533" s="626"/>
      <c r="C533" s="626"/>
      <c r="D533" s="626"/>
      <c r="E533" s="626"/>
      <c r="F533" s="626"/>
      <c r="G533" s="626"/>
      <c r="H533" s="626"/>
      <c r="I533" s="626"/>
      <c r="J533" s="626"/>
      <c r="K533" s="626"/>
      <c r="L533" s="626"/>
      <c r="M533" s="626"/>
      <c r="N533" s="626"/>
      <c r="O533" s="626"/>
      <c r="P533" s="626"/>
      <c r="Q533" s="626"/>
      <c r="R533" s="626"/>
      <c r="S533" s="626"/>
      <c r="T533" s="626"/>
      <c r="U533" s="626"/>
      <c r="V533" s="626"/>
      <c r="W533" s="626"/>
      <c r="X533" s="626"/>
      <c r="Y533" s="626"/>
      <c r="Z533" s="626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27">
        <v>4640242180120</v>
      </c>
      <c r="E534" s="627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643" t="s">
        <v>832</v>
      </c>
      <c r="Q534" s="629"/>
      <c r="R534" s="629"/>
      <c r="S534" s="629"/>
      <c r="T534" s="630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27">
        <v>4640242180120</v>
      </c>
      <c r="E535" s="627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638" t="s">
        <v>835</v>
      </c>
      <c r="Q535" s="629"/>
      <c r="R535" s="629"/>
      <c r="S535" s="629"/>
      <c r="T535" s="630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27">
        <v>4640242180137</v>
      </c>
      <c r="E536" s="627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639" t="s">
        <v>838</v>
      </c>
      <c r="Q536" s="629"/>
      <c r="R536" s="629"/>
      <c r="S536" s="629"/>
      <c r="T536" s="630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27">
        <v>4640242180137</v>
      </c>
      <c r="E537" s="627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640" t="s">
        <v>841</v>
      </c>
      <c r="Q537" s="629"/>
      <c r="R537" s="629"/>
      <c r="S537" s="629"/>
      <c r="T537" s="630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4"/>
      <c r="B538" s="624"/>
      <c r="C538" s="624"/>
      <c r="D538" s="624"/>
      <c r="E538" s="624"/>
      <c r="F538" s="624"/>
      <c r="G538" s="624"/>
      <c r="H538" s="624"/>
      <c r="I538" s="624"/>
      <c r="J538" s="624"/>
      <c r="K538" s="624"/>
      <c r="L538" s="624"/>
      <c r="M538" s="624"/>
      <c r="N538" s="624"/>
      <c r="O538" s="625"/>
      <c r="P538" s="621" t="s">
        <v>40</v>
      </c>
      <c r="Q538" s="622"/>
      <c r="R538" s="622"/>
      <c r="S538" s="622"/>
      <c r="T538" s="622"/>
      <c r="U538" s="622"/>
      <c r="V538" s="623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4"/>
      <c r="B539" s="624"/>
      <c r="C539" s="624"/>
      <c r="D539" s="624"/>
      <c r="E539" s="624"/>
      <c r="F539" s="624"/>
      <c r="G539" s="624"/>
      <c r="H539" s="624"/>
      <c r="I539" s="624"/>
      <c r="J539" s="624"/>
      <c r="K539" s="624"/>
      <c r="L539" s="624"/>
      <c r="M539" s="624"/>
      <c r="N539" s="624"/>
      <c r="O539" s="625"/>
      <c r="P539" s="621" t="s">
        <v>40</v>
      </c>
      <c r="Q539" s="622"/>
      <c r="R539" s="622"/>
      <c r="S539" s="622"/>
      <c r="T539" s="622"/>
      <c r="U539" s="622"/>
      <c r="V539" s="623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5" t="s">
        <v>842</v>
      </c>
      <c r="B540" s="635"/>
      <c r="C540" s="635"/>
      <c r="D540" s="635"/>
      <c r="E540" s="635"/>
      <c r="F540" s="635"/>
      <c r="G540" s="635"/>
      <c r="H540" s="635"/>
      <c r="I540" s="635"/>
      <c r="J540" s="635"/>
      <c r="K540" s="635"/>
      <c r="L540" s="635"/>
      <c r="M540" s="635"/>
      <c r="N540" s="635"/>
      <c r="O540" s="635"/>
      <c r="P540" s="635"/>
      <c r="Q540" s="635"/>
      <c r="R540" s="635"/>
      <c r="S540" s="635"/>
      <c r="T540" s="635"/>
      <c r="U540" s="635"/>
      <c r="V540" s="635"/>
      <c r="W540" s="635"/>
      <c r="X540" s="635"/>
      <c r="Y540" s="635"/>
      <c r="Z540" s="635"/>
      <c r="AA540" s="62"/>
      <c r="AB540" s="62"/>
      <c r="AC540" s="62"/>
    </row>
    <row r="541" spans="1:68" ht="14.25" customHeight="1" x14ac:dyDescent="0.25">
      <c r="A541" s="626" t="s">
        <v>107</v>
      </c>
      <c r="B541" s="626"/>
      <c r="C541" s="626"/>
      <c r="D541" s="626"/>
      <c r="E541" s="626"/>
      <c r="F541" s="626"/>
      <c r="G541" s="626"/>
      <c r="H541" s="626"/>
      <c r="I541" s="626"/>
      <c r="J541" s="626"/>
      <c r="K541" s="626"/>
      <c r="L541" s="626"/>
      <c r="M541" s="626"/>
      <c r="N541" s="626"/>
      <c r="O541" s="626"/>
      <c r="P541" s="626"/>
      <c r="Q541" s="626"/>
      <c r="R541" s="626"/>
      <c r="S541" s="626"/>
      <c r="T541" s="626"/>
      <c r="U541" s="626"/>
      <c r="V541" s="626"/>
      <c r="W541" s="626"/>
      <c r="X541" s="626"/>
      <c r="Y541" s="626"/>
      <c r="Z541" s="626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27">
        <v>4640242180045</v>
      </c>
      <c r="E542" s="627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636" t="s">
        <v>845</v>
      </c>
      <c r="Q542" s="629"/>
      <c r="R542" s="629"/>
      <c r="S542" s="629"/>
      <c r="T542" s="630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4"/>
      <c r="B543" s="624"/>
      <c r="C543" s="624"/>
      <c r="D543" s="624"/>
      <c r="E543" s="624"/>
      <c r="F543" s="624"/>
      <c r="G543" s="624"/>
      <c r="H543" s="624"/>
      <c r="I543" s="624"/>
      <c r="J543" s="624"/>
      <c r="K543" s="624"/>
      <c r="L543" s="624"/>
      <c r="M543" s="624"/>
      <c r="N543" s="624"/>
      <c r="O543" s="625"/>
      <c r="P543" s="621" t="s">
        <v>40</v>
      </c>
      <c r="Q543" s="622"/>
      <c r="R543" s="622"/>
      <c r="S543" s="622"/>
      <c r="T543" s="622"/>
      <c r="U543" s="622"/>
      <c r="V543" s="623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4"/>
      <c r="B544" s="624"/>
      <c r="C544" s="624"/>
      <c r="D544" s="624"/>
      <c r="E544" s="624"/>
      <c r="F544" s="624"/>
      <c r="G544" s="624"/>
      <c r="H544" s="624"/>
      <c r="I544" s="624"/>
      <c r="J544" s="624"/>
      <c r="K544" s="624"/>
      <c r="L544" s="624"/>
      <c r="M544" s="624"/>
      <c r="N544" s="624"/>
      <c r="O544" s="625"/>
      <c r="P544" s="621" t="s">
        <v>40</v>
      </c>
      <c r="Q544" s="622"/>
      <c r="R544" s="622"/>
      <c r="S544" s="622"/>
      <c r="T544" s="622"/>
      <c r="U544" s="622"/>
      <c r="V544" s="623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6" t="s">
        <v>148</v>
      </c>
      <c r="B545" s="626"/>
      <c r="C545" s="626"/>
      <c r="D545" s="626"/>
      <c r="E545" s="626"/>
      <c r="F545" s="626"/>
      <c r="G545" s="626"/>
      <c r="H545" s="626"/>
      <c r="I545" s="626"/>
      <c r="J545" s="626"/>
      <c r="K545" s="626"/>
      <c r="L545" s="626"/>
      <c r="M545" s="626"/>
      <c r="N545" s="626"/>
      <c r="O545" s="626"/>
      <c r="P545" s="626"/>
      <c r="Q545" s="626"/>
      <c r="R545" s="626"/>
      <c r="S545" s="626"/>
      <c r="T545" s="626"/>
      <c r="U545" s="626"/>
      <c r="V545" s="626"/>
      <c r="W545" s="626"/>
      <c r="X545" s="626"/>
      <c r="Y545" s="626"/>
      <c r="Z545" s="626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27">
        <v>4640242180090</v>
      </c>
      <c r="E546" s="627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637" t="s">
        <v>849</v>
      </c>
      <c r="Q546" s="629"/>
      <c r="R546" s="629"/>
      <c r="S546" s="629"/>
      <c r="T546" s="630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4"/>
      <c r="B547" s="624"/>
      <c r="C547" s="624"/>
      <c r="D547" s="624"/>
      <c r="E547" s="624"/>
      <c r="F547" s="624"/>
      <c r="G547" s="624"/>
      <c r="H547" s="624"/>
      <c r="I547" s="624"/>
      <c r="J547" s="624"/>
      <c r="K547" s="624"/>
      <c r="L547" s="624"/>
      <c r="M547" s="624"/>
      <c r="N547" s="624"/>
      <c r="O547" s="625"/>
      <c r="P547" s="621" t="s">
        <v>40</v>
      </c>
      <c r="Q547" s="622"/>
      <c r="R547" s="622"/>
      <c r="S547" s="622"/>
      <c r="T547" s="622"/>
      <c r="U547" s="622"/>
      <c r="V547" s="623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4"/>
      <c r="B548" s="624"/>
      <c r="C548" s="624"/>
      <c r="D548" s="624"/>
      <c r="E548" s="624"/>
      <c r="F548" s="624"/>
      <c r="G548" s="624"/>
      <c r="H548" s="624"/>
      <c r="I548" s="624"/>
      <c r="J548" s="624"/>
      <c r="K548" s="624"/>
      <c r="L548" s="624"/>
      <c r="M548" s="624"/>
      <c r="N548" s="624"/>
      <c r="O548" s="625"/>
      <c r="P548" s="621" t="s">
        <v>40</v>
      </c>
      <c r="Q548" s="622"/>
      <c r="R548" s="622"/>
      <c r="S548" s="622"/>
      <c r="T548" s="622"/>
      <c r="U548" s="622"/>
      <c r="V548" s="623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6" t="s">
        <v>159</v>
      </c>
      <c r="B549" s="626"/>
      <c r="C549" s="626"/>
      <c r="D549" s="626"/>
      <c r="E549" s="626"/>
      <c r="F549" s="626"/>
      <c r="G549" s="626"/>
      <c r="H549" s="626"/>
      <c r="I549" s="626"/>
      <c r="J549" s="626"/>
      <c r="K549" s="626"/>
      <c r="L549" s="626"/>
      <c r="M549" s="626"/>
      <c r="N549" s="626"/>
      <c r="O549" s="626"/>
      <c r="P549" s="626"/>
      <c r="Q549" s="626"/>
      <c r="R549" s="626"/>
      <c r="S549" s="626"/>
      <c r="T549" s="626"/>
      <c r="U549" s="626"/>
      <c r="V549" s="626"/>
      <c r="W549" s="626"/>
      <c r="X549" s="626"/>
      <c r="Y549" s="626"/>
      <c r="Z549" s="626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27">
        <v>4640242180076</v>
      </c>
      <c r="E550" s="627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628" t="s">
        <v>853</v>
      </c>
      <c r="Q550" s="629"/>
      <c r="R550" s="629"/>
      <c r="S550" s="629"/>
      <c r="T550" s="630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4"/>
      <c r="B551" s="624"/>
      <c r="C551" s="624"/>
      <c r="D551" s="624"/>
      <c r="E551" s="624"/>
      <c r="F551" s="624"/>
      <c r="G551" s="624"/>
      <c r="H551" s="624"/>
      <c r="I551" s="624"/>
      <c r="J551" s="624"/>
      <c r="K551" s="624"/>
      <c r="L551" s="624"/>
      <c r="M551" s="624"/>
      <c r="N551" s="624"/>
      <c r="O551" s="625"/>
      <c r="P551" s="621" t="s">
        <v>40</v>
      </c>
      <c r="Q551" s="622"/>
      <c r="R551" s="622"/>
      <c r="S551" s="622"/>
      <c r="T551" s="622"/>
      <c r="U551" s="622"/>
      <c r="V551" s="623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4"/>
      <c r="B552" s="624"/>
      <c r="C552" s="624"/>
      <c r="D552" s="624"/>
      <c r="E552" s="624"/>
      <c r="F552" s="624"/>
      <c r="G552" s="624"/>
      <c r="H552" s="624"/>
      <c r="I552" s="624"/>
      <c r="J552" s="624"/>
      <c r="K552" s="624"/>
      <c r="L552" s="624"/>
      <c r="M552" s="624"/>
      <c r="N552" s="624"/>
      <c r="O552" s="625"/>
      <c r="P552" s="621" t="s">
        <v>40</v>
      </c>
      <c r="Q552" s="622"/>
      <c r="R552" s="622"/>
      <c r="S552" s="622"/>
      <c r="T552" s="622"/>
      <c r="U552" s="622"/>
      <c r="V552" s="623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624"/>
      <c r="B553" s="624"/>
      <c r="C553" s="624"/>
      <c r="D553" s="624"/>
      <c r="E553" s="624"/>
      <c r="F553" s="624"/>
      <c r="G553" s="624"/>
      <c r="H553" s="624"/>
      <c r="I553" s="624"/>
      <c r="J553" s="624"/>
      <c r="K553" s="624"/>
      <c r="L553" s="624"/>
      <c r="M553" s="624"/>
      <c r="N553" s="624"/>
      <c r="O553" s="634"/>
      <c r="P553" s="631" t="s">
        <v>33</v>
      </c>
      <c r="Q553" s="632"/>
      <c r="R553" s="632"/>
      <c r="S553" s="632"/>
      <c r="T553" s="632"/>
      <c r="U553" s="632"/>
      <c r="V553" s="633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18012.400000000001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18132.259999999998</v>
      </c>
      <c r="Z553" s="40"/>
      <c r="AA553" s="64"/>
      <c r="AB553" s="64"/>
      <c r="AC553" s="64"/>
    </row>
    <row r="554" spans="1:68" x14ac:dyDescent="0.2">
      <c r="A554" s="624"/>
      <c r="B554" s="624"/>
      <c r="C554" s="624"/>
      <c r="D554" s="624"/>
      <c r="E554" s="624"/>
      <c r="F554" s="624"/>
      <c r="G554" s="624"/>
      <c r="H554" s="624"/>
      <c r="I554" s="624"/>
      <c r="J554" s="624"/>
      <c r="K554" s="624"/>
      <c r="L554" s="624"/>
      <c r="M554" s="624"/>
      <c r="N554" s="624"/>
      <c r="O554" s="634"/>
      <c r="P554" s="631" t="s">
        <v>34</v>
      </c>
      <c r="Q554" s="632"/>
      <c r="R554" s="632"/>
      <c r="S554" s="632"/>
      <c r="T554" s="632"/>
      <c r="U554" s="632"/>
      <c r="V554" s="633"/>
      <c r="W554" s="40" t="s">
        <v>0</v>
      </c>
      <c r="X554" s="41">
        <f>IFERROR(SUM(BM22:BM550),"0")</f>
        <v>18899.139881229876</v>
      </c>
      <c r="Y554" s="41">
        <f>IFERROR(SUM(BN22:BN550),"0")</f>
        <v>19025.381000000001</v>
      </c>
      <c r="Z554" s="40"/>
      <c r="AA554" s="64"/>
      <c r="AB554" s="64"/>
      <c r="AC554" s="64"/>
    </row>
    <row r="555" spans="1:68" x14ac:dyDescent="0.2">
      <c r="A555" s="624"/>
      <c r="B555" s="624"/>
      <c r="C555" s="624"/>
      <c r="D555" s="624"/>
      <c r="E555" s="624"/>
      <c r="F555" s="624"/>
      <c r="G555" s="624"/>
      <c r="H555" s="624"/>
      <c r="I555" s="624"/>
      <c r="J555" s="624"/>
      <c r="K555" s="624"/>
      <c r="L555" s="624"/>
      <c r="M555" s="624"/>
      <c r="N555" s="624"/>
      <c r="O555" s="634"/>
      <c r="P555" s="631" t="s">
        <v>35</v>
      </c>
      <c r="Q555" s="632"/>
      <c r="R555" s="632"/>
      <c r="S555" s="632"/>
      <c r="T555" s="632"/>
      <c r="U555" s="632"/>
      <c r="V555" s="633"/>
      <c r="W555" s="40" t="s">
        <v>20</v>
      </c>
      <c r="X555" s="42">
        <f>ROUNDUP(SUM(BO22:BO550),0)</f>
        <v>30</v>
      </c>
      <c r="Y555" s="42">
        <f>ROUNDUP(SUM(BP22:BP550),0)</f>
        <v>31</v>
      </c>
      <c r="Z555" s="40"/>
      <c r="AA555" s="64"/>
      <c r="AB555" s="64"/>
      <c r="AC555" s="64"/>
    </row>
    <row r="556" spans="1:68" x14ac:dyDescent="0.2">
      <c r="A556" s="624"/>
      <c r="B556" s="624"/>
      <c r="C556" s="624"/>
      <c r="D556" s="624"/>
      <c r="E556" s="624"/>
      <c r="F556" s="624"/>
      <c r="G556" s="624"/>
      <c r="H556" s="624"/>
      <c r="I556" s="624"/>
      <c r="J556" s="624"/>
      <c r="K556" s="624"/>
      <c r="L556" s="624"/>
      <c r="M556" s="624"/>
      <c r="N556" s="624"/>
      <c r="O556" s="634"/>
      <c r="P556" s="631" t="s">
        <v>36</v>
      </c>
      <c r="Q556" s="632"/>
      <c r="R556" s="632"/>
      <c r="S556" s="632"/>
      <c r="T556" s="632"/>
      <c r="U556" s="632"/>
      <c r="V556" s="633"/>
      <c r="W556" s="40" t="s">
        <v>0</v>
      </c>
      <c r="X556" s="41">
        <f>GrossWeightTotal+PalletQtyTotal*25</f>
        <v>19649.139881229876</v>
      </c>
      <c r="Y556" s="41">
        <f>GrossWeightTotalR+PalletQtyTotalR*25</f>
        <v>19800.381000000001</v>
      </c>
      <c r="Z556" s="40"/>
      <c r="AA556" s="64"/>
      <c r="AB556" s="64"/>
      <c r="AC556" s="64"/>
    </row>
    <row r="557" spans="1:68" x14ac:dyDescent="0.2">
      <c r="A557" s="624"/>
      <c r="B557" s="624"/>
      <c r="C557" s="624"/>
      <c r="D557" s="624"/>
      <c r="E557" s="624"/>
      <c r="F557" s="624"/>
      <c r="G557" s="624"/>
      <c r="H557" s="624"/>
      <c r="I557" s="624"/>
      <c r="J557" s="624"/>
      <c r="K557" s="624"/>
      <c r="L557" s="624"/>
      <c r="M557" s="624"/>
      <c r="N557" s="624"/>
      <c r="O557" s="634"/>
      <c r="P557" s="631" t="s">
        <v>37</v>
      </c>
      <c r="Q557" s="632"/>
      <c r="R557" s="632"/>
      <c r="S557" s="632"/>
      <c r="T557" s="632"/>
      <c r="U557" s="632"/>
      <c r="V557" s="633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2565.7161603828267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2581</v>
      </c>
      <c r="Z557" s="40"/>
      <c r="AA557" s="64"/>
      <c r="AB557" s="64"/>
      <c r="AC557" s="64"/>
    </row>
    <row r="558" spans="1:68" ht="14.25" x14ac:dyDescent="0.2">
      <c r="A558" s="624"/>
      <c r="B558" s="624"/>
      <c r="C558" s="624"/>
      <c r="D558" s="624"/>
      <c r="E558" s="624"/>
      <c r="F558" s="624"/>
      <c r="G558" s="624"/>
      <c r="H558" s="624"/>
      <c r="I558" s="624"/>
      <c r="J558" s="624"/>
      <c r="K558" s="624"/>
      <c r="L558" s="624"/>
      <c r="M558" s="624"/>
      <c r="N558" s="624"/>
      <c r="O558" s="634"/>
      <c r="P558" s="631" t="s">
        <v>38</v>
      </c>
      <c r="Q558" s="632"/>
      <c r="R558" s="632"/>
      <c r="S558" s="632"/>
      <c r="T558" s="632"/>
      <c r="U558" s="632"/>
      <c r="V558" s="633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35.299289999999992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617" t="s">
        <v>105</v>
      </c>
      <c r="D560" s="617" t="s">
        <v>105</v>
      </c>
      <c r="E560" s="617" t="s">
        <v>105</v>
      </c>
      <c r="F560" s="617" t="s">
        <v>105</v>
      </c>
      <c r="G560" s="617" t="s">
        <v>105</v>
      </c>
      <c r="H560" s="617" t="s">
        <v>105</v>
      </c>
      <c r="I560" s="617" t="s">
        <v>282</v>
      </c>
      <c r="J560" s="617" t="s">
        <v>282</v>
      </c>
      <c r="K560" s="617" t="s">
        <v>282</v>
      </c>
      <c r="L560" s="617" t="s">
        <v>282</v>
      </c>
      <c r="M560" s="617" t="s">
        <v>282</v>
      </c>
      <c r="N560" s="618"/>
      <c r="O560" s="617" t="s">
        <v>282</v>
      </c>
      <c r="P560" s="617" t="s">
        <v>282</v>
      </c>
      <c r="Q560" s="617" t="s">
        <v>282</v>
      </c>
      <c r="R560" s="617" t="s">
        <v>282</v>
      </c>
      <c r="S560" s="617" t="s">
        <v>282</v>
      </c>
      <c r="T560" s="617" t="s">
        <v>282</v>
      </c>
      <c r="U560" s="617" t="s">
        <v>282</v>
      </c>
      <c r="V560" s="617" t="s">
        <v>583</v>
      </c>
      <c r="W560" s="617" t="s">
        <v>583</v>
      </c>
      <c r="X560" s="617" t="s">
        <v>648</v>
      </c>
      <c r="Y560" s="617" t="s">
        <v>648</v>
      </c>
      <c r="Z560" s="617" t="s">
        <v>648</v>
      </c>
      <c r="AA560" s="617" t="s">
        <v>648</v>
      </c>
      <c r="AB560" s="80" t="s">
        <v>713</v>
      </c>
      <c r="AC560" s="617" t="s">
        <v>790</v>
      </c>
      <c r="AD560" s="617" t="s">
        <v>790</v>
      </c>
      <c r="AF560" s="1"/>
    </row>
    <row r="561" spans="1:32" ht="14.25" customHeight="1" thickTop="1" x14ac:dyDescent="0.2">
      <c r="A561" s="619" t="s">
        <v>10</v>
      </c>
      <c r="B561" s="617" t="s">
        <v>77</v>
      </c>
      <c r="C561" s="617" t="s">
        <v>106</v>
      </c>
      <c r="D561" s="617" t="s">
        <v>127</v>
      </c>
      <c r="E561" s="617" t="s">
        <v>192</v>
      </c>
      <c r="F561" s="617" t="s">
        <v>219</v>
      </c>
      <c r="G561" s="617" t="s">
        <v>258</v>
      </c>
      <c r="H561" s="617" t="s">
        <v>105</v>
      </c>
      <c r="I561" s="617" t="s">
        <v>283</v>
      </c>
      <c r="J561" s="617" t="s">
        <v>326</v>
      </c>
      <c r="K561" s="617" t="s">
        <v>387</v>
      </c>
      <c r="L561" s="617" t="s">
        <v>431</v>
      </c>
      <c r="M561" s="617" t="s">
        <v>449</v>
      </c>
      <c r="N561" s="1"/>
      <c r="O561" s="617" t="s">
        <v>462</v>
      </c>
      <c r="P561" s="617" t="s">
        <v>474</v>
      </c>
      <c r="Q561" s="617" t="s">
        <v>481</v>
      </c>
      <c r="R561" s="617" t="s">
        <v>485</v>
      </c>
      <c r="S561" s="617" t="s">
        <v>491</v>
      </c>
      <c r="T561" s="617" t="s">
        <v>496</v>
      </c>
      <c r="U561" s="617" t="s">
        <v>570</v>
      </c>
      <c r="V561" s="617" t="s">
        <v>584</v>
      </c>
      <c r="W561" s="617" t="s">
        <v>618</v>
      </c>
      <c r="X561" s="617" t="s">
        <v>649</v>
      </c>
      <c r="Y561" s="617" t="s">
        <v>681</v>
      </c>
      <c r="Z561" s="617" t="s">
        <v>699</v>
      </c>
      <c r="AA561" s="617" t="s">
        <v>706</v>
      </c>
      <c r="AB561" s="617" t="s">
        <v>713</v>
      </c>
      <c r="AC561" s="617" t="s">
        <v>790</v>
      </c>
      <c r="AD561" s="617" t="s">
        <v>842</v>
      </c>
      <c r="AF561" s="1"/>
    </row>
    <row r="562" spans="1:32" ht="13.5" thickBot="1" x14ac:dyDescent="0.25">
      <c r="A562" s="620"/>
      <c r="B562" s="617"/>
      <c r="C562" s="617"/>
      <c r="D562" s="617"/>
      <c r="E562" s="617"/>
      <c r="F562" s="617"/>
      <c r="G562" s="617"/>
      <c r="H562" s="617"/>
      <c r="I562" s="617"/>
      <c r="J562" s="617"/>
      <c r="K562" s="617"/>
      <c r="L562" s="617"/>
      <c r="M562" s="617"/>
      <c r="N562" s="1"/>
      <c r="O562" s="617"/>
      <c r="P562" s="617"/>
      <c r="Q562" s="617"/>
      <c r="R562" s="617"/>
      <c r="S562" s="617"/>
      <c r="T562" s="617"/>
      <c r="U562" s="617"/>
      <c r="V562" s="617"/>
      <c r="W562" s="617"/>
      <c r="X562" s="617"/>
      <c r="Y562" s="617"/>
      <c r="Z562" s="617"/>
      <c r="AA562" s="617"/>
      <c r="AB562" s="617"/>
      <c r="AC562" s="617"/>
      <c r="AD562" s="617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700.80000000000007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5211.6000000000004</v>
      </c>
      <c r="E563" s="50">
        <f>IFERROR(Y86*1,"0")+IFERROR(Y87*1,"0")+IFERROR(Y88*1,"0")+IFERROR(Y92*1,"0")+IFERROR(Y93*1,"0")+IFERROR(Y94*1,"0")+IFERROR(Y95*1,"0")+IFERROR(Y96*1,"0")+IFERROR(Y97*1,"0")+IFERROR(Y98*1,"0")+IFERROR(Y99*1,"0")</f>
        <v>878.40000000000009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105.3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258.60000000000002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50.400000000000006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302.40000000000003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208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3868.8000000000006</v>
      </c>
      <c r="U563" s="50">
        <f>IFERROR(Y351*1,"0")+IFERROR(Y355*1,"0")+IFERROR(Y356*1,"0")+IFERROR(Y357*1,"0")</f>
        <v>412.8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3820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64.800000000000011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1409.76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840.6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