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5E832A-403B-4E2B-8E09-EF689A7B34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Y551" i="1" s="1"/>
  <c r="X548" i="1"/>
  <c r="X547" i="1"/>
  <c r="BO546" i="1"/>
  <c r="BM546" i="1"/>
  <c r="Y546" i="1"/>
  <c r="Y548" i="1" s="1"/>
  <c r="X544" i="1"/>
  <c r="Y543" i="1"/>
  <c r="X543" i="1"/>
  <c r="BP542" i="1"/>
  <c r="BO542" i="1"/>
  <c r="BN542" i="1"/>
  <c r="BM542" i="1"/>
  <c r="Z542" i="1"/>
  <c r="Z543" i="1" s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Y495" i="1" s="1"/>
  <c r="P486" i="1"/>
  <c r="X484" i="1"/>
  <c r="X483" i="1"/>
  <c r="BO482" i="1"/>
  <c r="BM482" i="1"/>
  <c r="Y482" i="1"/>
  <c r="BP482" i="1" s="1"/>
  <c r="P482" i="1"/>
  <c r="BO481" i="1"/>
  <c r="BM481" i="1"/>
  <c r="Y481" i="1"/>
  <c r="BP481" i="1" s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X457" i="1"/>
  <c r="X456" i="1"/>
  <c r="BO455" i="1"/>
  <c r="BM455" i="1"/>
  <c r="Y455" i="1"/>
  <c r="Y457" i="1" s="1"/>
  <c r="P455" i="1"/>
  <c r="X453" i="1"/>
  <c r="X452" i="1"/>
  <c r="BO451" i="1"/>
  <c r="BM451" i="1"/>
  <c r="Y451" i="1"/>
  <c r="AA563" i="1" s="1"/>
  <c r="P451" i="1"/>
  <c r="X448" i="1"/>
  <c r="X447" i="1"/>
  <c r="BO446" i="1"/>
  <c r="BM446" i="1"/>
  <c r="Y446" i="1"/>
  <c r="BP446" i="1" s="1"/>
  <c r="P446" i="1"/>
  <c r="BO445" i="1"/>
  <c r="BM445" i="1"/>
  <c r="Y445" i="1"/>
  <c r="Y447" i="1" s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Y434" i="1" s="1"/>
  <c r="P432" i="1"/>
  <c r="X429" i="1"/>
  <c r="X428" i="1"/>
  <c r="BO427" i="1"/>
  <c r="BM427" i="1"/>
  <c r="Y427" i="1"/>
  <c r="P427" i="1"/>
  <c r="BO426" i="1"/>
  <c r="BM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Y408" i="1" s="1"/>
  <c r="P407" i="1"/>
  <c r="X405" i="1"/>
  <c r="X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Y334" i="1" s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BP324" i="1" s="1"/>
  <c r="P324" i="1"/>
  <c r="BO323" i="1"/>
  <c r="BM323" i="1"/>
  <c r="Y323" i="1"/>
  <c r="Y328" i="1" s="1"/>
  <c r="P323" i="1"/>
  <c r="X321" i="1"/>
  <c r="X320" i="1"/>
  <c r="BO319" i="1"/>
  <c r="BM319" i="1"/>
  <c r="Y319" i="1"/>
  <c r="BP319" i="1" s="1"/>
  <c r="P319" i="1"/>
  <c r="BO318" i="1"/>
  <c r="BM318" i="1"/>
  <c r="Y318" i="1"/>
  <c r="BP318" i="1" s="1"/>
  <c r="P318" i="1"/>
  <c r="BO317" i="1"/>
  <c r="BM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P307" i="1"/>
  <c r="X304" i="1"/>
  <c r="X303" i="1"/>
  <c r="BO302" i="1"/>
  <c r="BM302" i="1"/>
  <c r="Y302" i="1"/>
  <c r="S563" i="1" s="1"/>
  <c r="P302" i="1"/>
  <c r="X299" i="1"/>
  <c r="X298" i="1"/>
  <c r="BO297" i="1"/>
  <c r="BM297" i="1"/>
  <c r="Y297" i="1"/>
  <c r="BP297" i="1" s="1"/>
  <c r="P297" i="1"/>
  <c r="BO296" i="1"/>
  <c r="BM296" i="1"/>
  <c r="Y296" i="1"/>
  <c r="BP296" i="1" s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Y288" i="1" s="1"/>
  <c r="P286" i="1"/>
  <c r="X284" i="1"/>
  <c r="X283" i="1"/>
  <c r="BO282" i="1"/>
  <c r="BM282" i="1"/>
  <c r="Y282" i="1"/>
  <c r="P563" i="1" s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O563" i="1" s="1"/>
  <c r="P274" i="1"/>
  <c r="X271" i="1"/>
  <c r="X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BO250" i="1"/>
  <c r="BM250" i="1"/>
  <c r="Y250" i="1"/>
  <c r="BP250" i="1" s="1"/>
  <c r="BO249" i="1"/>
  <c r="BM249" i="1"/>
  <c r="Y249" i="1"/>
  <c r="BP249" i="1" s="1"/>
  <c r="BO248" i="1"/>
  <c r="BM248" i="1"/>
  <c r="Y248" i="1"/>
  <c r="BP248" i="1" s="1"/>
  <c r="P248" i="1"/>
  <c r="BO247" i="1"/>
  <c r="BM247" i="1"/>
  <c r="Y247" i="1"/>
  <c r="X245" i="1"/>
  <c r="X244" i="1"/>
  <c r="BO243" i="1"/>
  <c r="BM243" i="1"/>
  <c r="Y243" i="1"/>
  <c r="Y245" i="1" s="1"/>
  <c r="P243" i="1"/>
  <c r="X241" i="1"/>
  <c r="X240" i="1"/>
  <c r="BO239" i="1"/>
  <c r="BM239" i="1"/>
  <c r="Y239" i="1"/>
  <c r="BP239" i="1" s="1"/>
  <c r="P239" i="1"/>
  <c r="BO238" i="1"/>
  <c r="BM238" i="1"/>
  <c r="Y238" i="1"/>
  <c r="Y240" i="1" s="1"/>
  <c r="P238" i="1"/>
  <c r="X236" i="1"/>
  <c r="X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X219" i="1"/>
  <c r="X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J563" i="1" s="1"/>
  <c r="P188" i="1"/>
  <c r="X185" i="1"/>
  <c r="X184" i="1"/>
  <c r="BO183" i="1"/>
  <c r="BM183" i="1"/>
  <c r="Y183" i="1"/>
  <c r="Y184" i="1" s="1"/>
  <c r="X181" i="1"/>
  <c r="Y180" i="1"/>
  <c r="X180" i="1"/>
  <c r="BP179" i="1"/>
  <c r="BO179" i="1"/>
  <c r="BN179" i="1"/>
  <c r="BM179" i="1"/>
  <c r="Z179" i="1"/>
  <c r="Y179" i="1"/>
  <c r="BP178" i="1"/>
  <c r="BO178" i="1"/>
  <c r="BN178" i="1"/>
  <c r="BM178" i="1"/>
  <c r="Z178" i="1"/>
  <c r="Y178" i="1"/>
  <c r="BP177" i="1"/>
  <c r="BO177" i="1"/>
  <c r="BN177" i="1"/>
  <c r="BM177" i="1"/>
  <c r="Z177" i="1"/>
  <c r="Z180" i="1" s="1"/>
  <c r="Y177" i="1"/>
  <c r="Y181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Y175" i="1" s="1"/>
  <c r="P165" i="1"/>
  <c r="X163" i="1"/>
  <c r="X162" i="1"/>
  <c r="BO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7" i="1" s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X33" i="1"/>
  <c r="X32" i="1"/>
  <c r="BO31" i="1"/>
  <c r="BM31" i="1"/>
  <c r="Y31" i="1"/>
  <c r="Y33" i="1" s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563" i="1" s="1"/>
  <c r="P22" i="1"/>
  <c r="H10" i="1"/>
  <c r="A9" i="1"/>
  <c r="F10" i="1" s="1"/>
  <c r="D7" i="1"/>
  <c r="Q6" i="1"/>
  <c r="P2" i="1"/>
  <c r="Z72" i="1" l="1"/>
  <c r="BN72" i="1"/>
  <c r="Z107" i="1"/>
  <c r="BN107" i="1"/>
  <c r="Z239" i="1"/>
  <c r="BN239" i="1"/>
  <c r="Z243" i="1"/>
  <c r="Z244" i="1" s="1"/>
  <c r="BN243" i="1"/>
  <c r="BP243" i="1"/>
  <c r="Y244" i="1"/>
  <c r="Z256" i="1"/>
  <c r="BN256" i="1"/>
  <c r="Z308" i="1"/>
  <c r="BN308" i="1"/>
  <c r="Z446" i="1"/>
  <c r="BN446" i="1"/>
  <c r="Z451" i="1"/>
  <c r="Z452" i="1" s="1"/>
  <c r="BN451" i="1"/>
  <c r="BP451" i="1"/>
  <c r="Y452" i="1"/>
  <c r="Z455" i="1"/>
  <c r="Z456" i="1" s="1"/>
  <c r="BN455" i="1"/>
  <c r="BP455" i="1"/>
  <c r="Y456" i="1"/>
  <c r="Z461" i="1"/>
  <c r="BN461" i="1"/>
  <c r="Z31" i="1"/>
  <c r="Z32" i="1" s="1"/>
  <c r="BN31" i="1"/>
  <c r="BP31" i="1"/>
  <c r="Y32" i="1"/>
  <c r="Z37" i="1"/>
  <c r="BN37" i="1"/>
  <c r="Z134" i="1"/>
  <c r="BN134" i="1"/>
  <c r="Z211" i="1"/>
  <c r="BN211" i="1"/>
  <c r="Z340" i="1"/>
  <c r="BN340" i="1"/>
  <c r="Z414" i="1"/>
  <c r="BN414" i="1"/>
  <c r="Z481" i="1"/>
  <c r="BN481" i="1"/>
  <c r="X555" i="1"/>
  <c r="Z54" i="1"/>
  <c r="BN54" i="1"/>
  <c r="Z87" i="1"/>
  <c r="BN87" i="1"/>
  <c r="Y100" i="1"/>
  <c r="Z94" i="1"/>
  <c r="BN94" i="1"/>
  <c r="Z119" i="1"/>
  <c r="BN119" i="1"/>
  <c r="Z155" i="1"/>
  <c r="BN155" i="1"/>
  <c r="Z201" i="1"/>
  <c r="BN201" i="1"/>
  <c r="Z221" i="1"/>
  <c r="BN221" i="1"/>
  <c r="Z318" i="1"/>
  <c r="BN318" i="1"/>
  <c r="Z357" i="1"/>
  <c r="BN357" i="1"/>
  <c r="Z390" i="1"/>
  <c r="BN390" i="1"/>
  <c r="Z422" i="1"/>
  <c r="BN422" i="1"/>
  <c r="Z469" i="1"/>
  <c r="BN469" i="1"/>
  <c r="Z493" i="1"/>
  <c r="BN493" i="1"/>
  <c r="BP193" i="1"/>
  <c r="BN193" i="1"/>
  <c r="Z193" i="1"/>
  <c r="BP215" i="1"/>
  <c r="BN215" i="1"/>
  <c r="Z215" i="1"/>
  <c r="BP260" i="1"/>
  <c r="BN260" i="1"/>
  <c r="Z260" i="1"/>
  <c r="BP312" i="1"/>
  <c r="BN312" i="1"/>
  <c r="Z312" i="1"/>
  <c r="BP346" i="1"/>
  <c r="BN346" i="1"/>
  <c r="Z346" i="1"/>
  <c r="BP379" i="1"/>
  <c r="BN379" i="1"/>
  <c r="Z379" i="1"/>
  <c r="BP418" i="1"/>
  <c r="BN418" i="1"/>
  <c r="Z418" i="1"/>
  <c r="BP465" i="1"/>
  <c r="BN465" i="1"/>
  <c r="Z465" i="1"/>
  <c r="BP489" i="1"/>
  <c r="BN489" i="1"/>
  <c r="Z489" i="1"/>
  <c r="BP518" i="1"/>
  <c r="BN518" i="1"/>
  <c r="Z518" i="1"/>
  <c r="BP520" i="1"/>
  <c r="BN520" i="1"/>
  <c r="Z520" i="1"/>
  <c r="Z25" i="1"/>
  <c r="BN25" i="1"/>
  <c r="Z50" i="1"/>
  <c r="BN50" i="1"/>
  <c r="Z60" i="1"/>
  <c r="BN60" i="1"/>
  <c r="Z76" i="1"/>
  <c r="BN76" i="1"/>
  <c r="Z98" i="1"/>
  <c r="BN98" i="1"/>
  <c r="F563" i="1"/>
  <c r="Z113" i="1"/>
  <c r="BN113" i="1"/>
  <c r="Y125" i="1"/>
  <c r="Z123" i="1"/>
  <c r="BN123" i="1"/>
  <c r="Z144" i="1"/>
  <c r="BN144" i="1"/>
  <c r="Z167" i="1"/>
  <c r="BN167" i="1"/>
  <c r="BP171" i="1"/>
  <c r="BN171" i="1"/>
  <c r="Z171" i="1"/>
  <c r="BP205" i="1"/>
  <c r="BN205" i="1"/>
  <c r="Z205" i="1"/>
  <c r="BP230" i="1"/>
  <c r="BN230" i="1"/>
  <c r="Z230" i="1"/>
  <c r="BP231" i="1"/>
  <c r="BN231" i="1"/>
  <c r="Z231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3" i="1"/>
  <c r="BN433" i="1"/>
  <c r="Z433" i="1"/>
  <c r="BP437" i="1"/>
  <c r="BN437" i="1"/>
  <c r="Z437" i="1"/>
  <c r="BP473" i="1"/>
  <c r="BN473" i="1"/>
  <c r="Z473" i="1"/>
  <c r="BP505" i="1"/>
  <c r="BN505" i="1"/>
  <c r="Z505" i="1"/>
  <c r="Y522" i="1"/>
  <c r="Y521" i="1"/>
  <c r="BP517" i="1"/>
  <c r="BN517" i="1"/>
  <c r="Z517" i="1"/>
  <c r="BP519" i="1"/>
  <c r="BN519" i="1"/>
  <c r="Z519" i="1"/>
  <c r="Y207" i="1"/>
  <c r="Y219" i="1"/>
  <c r="M563" i="1"/>
  <c r="Y320" i="1"/>
  <c r="Y342" i="1"/>
  <c r="BP337" i="1"/>
  <c r="BN337" i="1"/>
  <c r="Z337" i="1"/>
  <c r="Y348" i="1"/>
  <c r="BP344" i="1"/>
  <c r="BN344" i="1"/>
  <c r="Z344" i="1"/>
  <c r="Y370" i="1"/>
  <c r="BP363" i="1"/>
  <c r="BN363" i="1"/>
  <c r="Z363" i="1"/>
  <c r="Y375" i="1"/>
  <c r="BP373" i="1"/>
  <c r="BN373" i="1"/>
  <c r="Z373" i="1"/>
  <c r="BP392" i="1"/>
  <c r="BN392" i="1"/>
  <c r="Z392" i="1"/>
  <c r="BP416" i="1"/>
  <c r="BN416" i="1"/>
  <c r="Z416" i="1"/>
  <c r="Y428" i="1"/>
  <c r="BP426" i="1"/>
  <c r="BN426" i="1"/>
  <c r="Z426" i="1"/>
  <c r="BP463" i="1"/>
  <c r="BN463" i="1"/>
  <c r="Z463" i="1"/>
  <c r="BP471" i="1"/>
  <c r="BN471" i="1"/>
  <c r="Z471" i="1"/>
  <c r="BP487" i="1"/>
  <c r="BN487" i="1"/>
  <c r="Z487" i="1"/>
  <c r="BP499" i="1"/>
  <c r="BN499" i="1"/>
  <c r="Z499" i="1"/>
  <c r="BP530" i="1"/>
  <c r="BN530" i="1"/>
  <c r="Z530" i="1"/>
  <c r="X554" i="1"/>
  <c r="X556" i="1" s="1"/>
  <c r="Z23" i="1"/>
  <c r="BN23" i="1"/>
  <c r="Z27" i="1"/>
  <c r="BN27" i="1"/>
  <c r="X553" i="1"/>
  <c r="Z39" i="1"/>
  <c r="BN39" i="1"/>
  <c r="D563" i="1"/>
  <c r="Z52" i="1"/>
  <c r="BN52" i="1"/>
  <c r="Z58" i="1"/>
  <c r="BN58" i="1"/>
  <c r="BP58" i="1"/>
  <c r="Z66" i="1"/>
  <c r="BN66" i="1"/>
  <c r="Y78" i="1"/>
  <c r="Z74" i="1"/>
  <c r="BN74" i="1"/>
  <c r="Z80" i="1"/>
  <c r="BN80" i="1"/>
  <c r="BP80" i="1"/>
  <c r="E563" i="1"/>
  <c r="Z96" i="1"/>
  <c r="BN96" i="1"/>
  <c r="Z105" i="1"/>
  <c r="BN105" i="1"/>
  <c r="Z111" i="1"/>
  <c r="BN111" i="1"/>
  <c r="BP111" i="1"/>
  <c r="Z117" i="1"/>
  <c r="BN117" i="1"/>
  <c r="BP117" i="1"/>
  <c r="Z121" i="1"/>
  <c r="BN121" i="1"/>
  <c r="Z127" i="1"/>
  <c r="BN127" i="1"/>
  <c r="BP127" i="1"/>
  <c r="G563" i="1"/>
  <c r="Z138" i="1"/>
  <c r="BN138" i="1"/>
  <c r="BP138" i="1"/>
  <c r="Z149" i="1"/>
  <c r="Z150" i="1" s="1"/>
  <c r="BN149" i="1"/>
  <c r="BP149" i="1"/>
  <c r="Z153" i="1"/>
  <c r="BN153" i="1"/>
  <c r="BP153" i="1"/>
  <c r="Z161" i="1"/>
  <c r="Z162" i="1" s="1"/>
  <c r="BN161" i="1"/>
  <c r="BP161" i="1"/>
  <c r="Z165" i="1"/>
  <c r="BN165" i="1"/>
  <c r="BP165" i="1"/>
  <c r="Z169" i="1"/>
  <c r="BN169" i="1"/>
  <c r="Z173" i="1"/>
  <c r="BN173" i="1"/>
  <c r="Z189" i="1"/>
  <c r="BN189" i="1"/>
  <c r="Y195" i="1"/>
  <c r="Z199" i="1"/>
  <c r="BN199" i="1"/>
  <c r="Z203" i="1"/>
  <c r="BN203" i="1"/>
  <c r="Z209" i="1"/>
  <c r="BN209" i="1"/>
  <c r="BP209" i="1"/>
  <c r="Z213" i="1"/>
  <c r="BN213" i="1"/>
  <c r="Z217" i="1"/>
  <c r="BN217" i="1"/>
  <c r="Y223" i="1"/>
  <c r="Z228" i="1"/>
  <c r="BN228" i="1"/>
  <c r="Z233" i="1"/>
  <c r="BN233" i="1"/>
  <c r="Z248" i="1"/>
  <c r="BN248" i="1"/>
  <c r="Z249" i="1"/>
  <c r="BN249" i="1"/>
  <c r="Z250" i="1"/>
  <c r="BN250" i="1"/>
  <c r="Z251" i="1"/>
  <c r="BN251" i="1"/>
  <c r="Z258" i="1"/>
  <c r="BN258" i="1"/>
  <c r="Z267" i="1"/>
  <c r="BN267" i="1"/>
  <c r="Z275" i="1"/>
  <c r="BN275" i="1"/>
  <c r="Z282" i="1"/>
  <c r="Z283" i="1" s="1"/>
  <c r="BN282" i="1"/>
  <c r="BP282" i="1"/>
  <c r="Y283" i="1"/>
  <c r="Z286" i="1"/>
  <c r="Z287" i="1" s="1"/>
  <c r="BN286" i="1"/>
  <c r="BP286" i="1"/>
  <c r="Y287" i="1"/>
  <c r="Z291" i="1"/>
  <c r="Z292" i="1" s="1"/>
  <c r="BN291" i="1"/>
  <c r="BP291" i="1"/>
  <c r="Y292" i="1"/>
  <c r="Z296" i="1"/>
  <c r="BN296" i="1"/>
  <c r="T563" i="1"/>
  <c r="Z310" i="1"/>
  <c r="BN310" i="1"/>
  <c r="Z316" i="1"/>
  <c r="BN316" i="1"/>
  <c r="BP316" i="1"/>
  <c r="Z324" i="1"/>
  <c r="BN324" i="1"/>
  <c r="BP332" i="1"/>
  <c r="BN332" i="1"/>
  <c r="Z332" i="1"/>
  <c r="BP338" i="1"/>
  <c r="BN338" i="1"/>
  <c r="Z338" i="1"/>
  <c r="Y352" i="1"/>
  <c r="BP351" i="1"/>
  <c r="BN351" i="1"/>
  <c r="Z351" i="1"/>
  <c r="Z352" i="1" s="1"/>
  <c r="Y359" i="1"/>
  <c r="BP355" i="1"/>
  <c r="BN355" i="1"/>
  <c r="Z355" i="1"/>
  <c r="BP367" i="1"/>
  <c r="BN367" i="1"/>
  <c r="Z367" i="1"/>
  <c r="Y385" i="1"/>
  <c r="Y384" i="1"/>
  <c r="BP383" i="1"/>
  <c r="BN383" i="1"/>
  <c r="Z383" i="1"/>
  <c r="Z384" i="1" s="1"/>
  <c r="Y393" i="1"/>
  <c r="BP388" i="1"/>
  <c r="BN388" i="1"/>
  <c r="Z388" i="1"/>
  <c r="Z393" i="1" s="1"/>
  <c r="BP402" i="1"/>
  <c r="BN402" i="1"/>
  <c r="Z402" i="1"/>
  <c r="BP420" i="1"/>
  <c r="BN420" i="1"/>
  <c r="Z420" i="1"/>
  <c r="BP439" i="1"/>
  <c r="BN439" i="1"/>
  <c r="Z439" i="1"/>
  <c r="BP467" i="1"/>
  <c r="BN467" i="1"/>
  <c r="Z467" i="1"/>
  <c r="BP475" i="1"/>
  <c r="BN475" i="1"/>
  <c r="Z475" i="1"/>
  <c r="BP491" i="1"/>
  <c r="BN491" i="1"/>
  <c r="Z491" i="1"/>
  <c r="Y532" i="1"/>
  <c r="Y531" i="1"/>
  <c r="BP529" i="1"/>
  <c r="BN529" i="1"/>
  <c r="Z529" i="1"/>
  <c r="Z531" i="1" s="1"/>
  <c r="Y404" i="1"/>
  <c r="Y483" i="1"/>
  <c r="AD563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4" i="1"/>
  <c r="Y185" i="1"/>
  <c r="Y190" i="1"/>
  <c r="Y196" i="1"/>
  <c r="Y206" i="1"/>
  <c r="Y218" i="1"/>
  <c r="Y224" i="1"/>
  <c r="K563" i="1"/>
  <c r="Y235" i="1"/>
  <c r="BP232" i="1"/>
  <c r="BN232" i="1"/>
  <c r="Z232" i="1"/>
  <c r="Y253" i="1"/>
  <c r="BP247" i="1"/>
  <c r="BN247" i="1"/>
  <c r="Z247" i="1"/>
  <c r="Z252" i="1" s="1"/>
  <c r="Y25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BN143" i="1"/>
  <c r="BP143" i="1"/>
  <c r="H563" i="1"/>
  <c r="Y151" i="1"/>
  <c r="Z154" i="1"/>
  <c r="Z156" i="1" s="1"/>
  <c r="BN154" i="1"/>
  <c r="I563" i="1"/>
  <c r="Y163" i="1"/>
  <c r="Z166" i="1"/>
  <c r="BN166" i="1"/>
  <c r="Z168" i="1"/>
  <c r="BN168" i="1"/>
  <c r="Z170" i="1"/>
  <c r="BN170" i="1"/>
  <c r="Z172" i="1"/>
  <c r="BN172" i="1"/>
  <c r="Z183" i="1"/>
  <c r="Z184" i="1" s="1"/>
  <c r="BN183" i="1"/>
  <c r="BP183" i="1"/>
  <c r="Z188" i="1"/>
  <c r="BN188" i="1"/>
  <c r="BP188" i="1"/>
  <c r="Y191" i="1"/>
  <c r="Z194" i="1"/>
  <c r="Z195" i="1" s="1"/>
  <c r="BN194" i="1"/>
  <c r="Z198" i="1"/>
  <c r="BN198" i="1"/>
  <c r="BP198" i="1"/>
  <c r="Z200" i="1"/>
  <c r="BN200" i="1"/>
  <c r="Z202" i="1"/>
  <c r="BN202" i="1"/>
  <c r="Z204" i="1"/>
  <c r="BN204" i="1"/>
  <c r="Z210" i="1"/>
  <c r="BN210" i="1"/>
  <c r="Z212" i="1"/>
  <c r="BN212" i="1"/>
  <c r="Z214" i="1"/>
  <c r="BN214" i="1"/>
  <c r="Z216" i="1"/>
  <c r="BN216" i="1"/>
  <c r="Z222" i="1"/>
  <c r="Z223" i="1" s="1"/>
  <c r="BN222" i="1"/>
  <c r="Z227" i="1"/>
  <c r="BN227" i="1"/>
  <c r="BP227" i="1"/>
  <c r="Z229" i="1"/>
  <c r="BN229" i="1"/>
  <c r="BP234" i="1"/>
  <c r="BN234" i="1"/>
  <c r="Z234" i="1"/>
  <c r="Y236" i="1"/>
  <c r="Y241" i="1"/>
  <c r="BP238" i="1"/>
  <c r="BN238" i="1"/>
  <c r="Z238" i="1"/>
  <c r="Z240" i="1" s="1"/>
  <c r="Y263" i="1"/>
  <c r="Y271" i="1"/>
  <c r="Y278" i="1"/>
  <c r="Y299" i="1"/>
  <c r="Y304" i="1"/>
  <c r="Y313" i="1"/>
  <c r="Y321" i="1"/>
  <c r="Y329" i="1"/>
  <c r="Y335" i="1"/>
  <c r="Y341" i="1"/>
  <c r="Y347" i="1"/>
  <c r="Y358" i="1"/>
  <c r="Y376" i="1"/>
  <c r="Y380" i="1"/>
  <c r="Y405" i="1"/>
  <c r="Y409" i="1"/>
  <c r="X563" i="1"/>
  <c r="Y424" i="1"/>
  <c r="BP413" i="1"/>
  <c r="BN413" i="1"/>
  <c r="Z413" i="1"/>
  <c r="BP417" i="1"/>
  <c r="BN417" i="1"/>
  <c r="Z417" i="1"/>
  <c r="BP421" i="1"/>
  <c r="BN421" i="1"/>
  <c r="Z421" i="1"/>
  <c r="BP438" i="1"/>
  <c r="BN438" i="1"/>
  <c r="Z438" i="1"/>
  <c r="BP462" i="1"/>
  <c r="BN462" i="1"/>
  <c r="Z462" i="1"/>
  <c r="Y478" i="1"/>
  <c r="L563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69" i="1"/>
  <c r="BN269" i="1"/>
  <c r="Y270" i="1"/>
  <c r="Z274" i="1"/>
  <c r="BN274" i="1"/>
  <c r="BP274" i="1"/>
  <c r="Z276" i="1"/>
  <c r="BN276" i="1"/>
  <c r="Y279" i="1"/>
  <c r="Y284" i="1"/>
  <c r="Y293" i="1"/>
  <c r="R563" i="1"/>
  <c r="Z297" i="1"/>
  <c r="Z298" i="1" s="1"/>
  <c r="BN297" i="1"/>
  <c r="Y298" i="1"/>
  <c r="Z302" i="1"/>
  <c r="Z303" i="1" s="1"/>
  <c r="BN302" i="1"/>
  <c r="BP302" i="1"/>
  <c r="Y303" i="1"/>
  <c r="Z307" i="1"/>
  <c r="BN307" i="1"/>
  <c r="BP307" i="1"/>
  <c r="Z309" i="1"/>
  <c r="BN309" i="1"/>
  <c r="Z311" i="1"/>
  <c r="BN311" i="1"/>
  <c r="Y314" i="1"/>
  <c r="Z317" i="1"/>
  <c r="BN317" i="1"/>
  <c r="Z319" i="1"/>
  <c r="BN319" i="1"/>
  <c r="Z323" i="1"/>
  <c r="BN323" i="1"/>
  <c r="BP323" i="1"/>
  <c r="Z325" i="1"/>
  <c r="BN325" i="1"/>
  <c r="Z327" i="1"/>
  <c r="BN327" i="1"/>
  <c r="Z331" i="1"/>
  <c r="BN331" i="1"/>
  <c r="BP331" i="1"/>
  <c r="Z333" i="1"/>
  <c r="BN333" i="1"/>
  <c r="Z339" i="1"/>
  <c r="BN339" i="1"/>
  <c r="Z345" i="1"/>
  <c r="BN345" i="1"/>
  <c r="U563" i="1"/>
  <c r="Y353" i="1"/>
  <c r="Z356" i="1"/>
  <c r="BN356" i="1"/>
  <c r="V563" i="1"/>
  <c r="Z364" i="1"/>
  <c r="BN364" i="1"/>
  <c r="Z366" i="1"/>
  <c r="BN366" i="1"/>
  <c r="Z368" i="1"/>
  <c r="BN368" i="1"/>
  <c r="Y371" i="1"/>
  <c r="Z374" i="1"/>
  <c r="BN374" i="1"/>
  <c r="Z378" i="1"/>
  <c r="BN378" i="1"/>
  <c r="BP378" i="1"/>
  <c r="W563" i="1"/>
  <c r="Z389" i="1"/>
  <c r="BN389" i="1"/>
  <c r="Z391" i="1"/>
  <c r="BN391" i="1"/>
  <c r="Y394" i="1"/>
  <c r="Z401" i="1"/>
  <c r="BN401" i="1"/>
  <c r="Z403" i="1"/>
  <c r="BN403" i="1"/>
  <c r="Z407" i="1"/>
  <c r="Z408" i="1" s="1"/>
  <c r="BN407" i="1"/>
  <c r="BP407" i="1"/>
  <c r="BP415" i="1"/>
  <c r="BN415" i="1"/>
  <c r="Z415" i="1"/>
  <c r="BP419" i="1"/>
  <c r="BN419" i="1"/>
  <c r="Z419" i="1"/>
  <c r="Y423" i="1"/>
  <c r="BP427" i="1"/>
  <c r="BN427" i="1"/>
  <c r="Z427" i="1"/>
  <c r="Y429" i="1"/>
  <c r="Y563" i="1"/>
  <c r="Y435" i="1"/>
  <c r="BP432" i="1"/>
  <c r="BN432" i="1"/>
  <c r="Z432" i="1"/>
  <c r="Z434" i="1" s="1"/>
  <c r="Y441" i="1"/>
  <c r="BP440" i="1"/>
  <c r="BN440" i="1"/>
  <c r="Z440" i="1"/>
  <c r="Y442" i="1"/>
  <c r="Z563" i="1"/>
  <c r="Y448" i="1"/>
  <c r="BP445" i="1"/>
  <c r="BN445" i="1"/>
  <c r="Z445" i="1"/>
  <c r="Z447" i="1" s="1"/>
  <c r="BP464" i="1"/>
  <c r="BN464" i="1"/>
  <c r="Z464" i="1"/>
  <c r="Y484" i="1"/>
  <c r="BP488" i="1"/>
  <c r="BN488" i="1"/>
  <c r="BP490" i="1"/>
  <c r="BN490" i="1"/>
  <c r="Z490" i="1"/>
  <c r="BP494" i="1"/>
  <c r="BN494" i="1"/>
  <c r="Z494" i="1"/>
  <c r="Y496" i="1"/>
  <c r="Y501" i="1"/>
  <c r="BP498" i="1"/>
  <c r="BN498" i="1"/>
  <c r="Z498" i="1"/>
  <c r="AC563" i="1"/>
  <c r="Y514" i="1"/>
  <c r="BP511" i="1"/>
  <c r="BN511" i="1"/>
  <c r="Z511" i="1"/>
  <c r="BP513" i="1"/>
  <c r="BN513" i="1"/>
  <c r="Z513" i="1"/>
  <c r="Y515" i="1"/>
  <c r="Y526" i="1"/>
  <c r="BP524" i="1"/>
  <c r="BN524" i="1"/>
  <c r="Z524" i="1"/>
  <c r="BP535" i="1"/>
  <c r="BN535" i="1"/>
  <c r="Z535" i="1"/>
  <c r="BP537" i="1"/>
  <c r="BN537" i="1"/>
  <c r="Z537" i="1"/>
  <c r="Y539" i="1"/>
  <c r="Y453" i="1"/>
  <c r="AB563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Y477" i="1"/>
  <c r="Z480" i="1"/>
  <c r="BN480" i="1"/>
  <c r="BP480" i="1"/>
  <c r="Z482" i="1"/>
  <c r="BN482" i="1"/>
  <c r="Z486" i="1"/>
  <c r="BN486" i="1"/>
  <c r="BP486" i="1"/>
  <c r="Z488" i="1"/>
  <c r="BP492" i="1"/>
  <c r="BN492" i="1"/>
  <c r="Z492" i="1"/>
  <c r="BP500" i="1"/>
  <c r="BN500" i="1"/>
  <c r="Z500" i="1"/>
  <c r="Y502" i="1"/>
  <c r="Y507" i="1"/>
  <c r="BP504" i="1"/>
  <c r="BN504" i="1"/>
  <c r="Z504" i="1"/>
  <c r="BP512" i="1"/>
  <c r="BN512" i="1"/>
  <c r="Z512" i="1"/>
  <c r="BP525" i="1"/>
  <c r="BN525" i="1"/>
  <c r="Z525" i="1"/>
  <c r="Y527" i="1"/>
  <c r="Y538" i="1"/>
  <c r="BP534" i="1"/>
  <c r="BN534" i="1"/>
  <c r="Z534" i="1"/>
  <c r="BP536" i="1"/>
  <c r="BN536" i="1"/>
  <c r="Z536" i="1"/>
  <c r="Y544" i="1"/>
  <c r="Z546" i="1"/>
  <c r="Z547" i="1" s="1"/>
  <c r="BN546" i="1"/>
  <c r="BP546" i="1"/>
  <c r="Y547" i="1"/>
  <c r="Y552" i="1"/>
  <c r="Z550" i="1"/>
  <c r="Z551" i="1" s="1"/>
  <c r="BN550" i="1"/>
  <c r="BP550" i="1"/>
  <c r="Z320" i="1" l="1"/>
  <c r="Z347" i="1"/>
  <c r="Z506" i="1"/>
  <c r="Z514" i="1"/>
  <c r="Z428" i="1"/>
  <c r="Z334" i="1"/>
  <c r="Z380" i="1"/>
  <c r="Z190" i="1"/>
  <c r="Z145" i="1"/>
  <c r="Z521" i="1"/>
  <c r="Z477" i="1"/>
  <c r="Z404" i="1"/>
  <c r="Z370" i="1"/>
  <c r="Z262" i="1"/>
  <c r="Z441" i="1"/>
  <c r="Z124" i="1"/>
  <c r="Z375" i="1"/>
  <c r="Z358" i="1"/>
  <c r="Z341" i="1"/>
  <c r="Z235" i="1"/>
  <c r="Z218" i="1"/>
  <c r="Z174" i="1"/>
  <c r="Z100" i="1"/>
  <c r="Z89" i="1"/>
  <c r="Z68" i="1"/>
  <c r="Z62" i="1"/>
  <c r="Z55" i="1"/>
  <c r="Z41" i="1"/>
  <c r="Z28" i="1"/>
  <c r="Z495" i="1"/>
  <c r="Z526" i="1"/>
  <c r="Z423" i="1"/>
  <c r="Y553" i="1"/>
  <c r="Y555" i="1"/>
  <c r="Y557" i="1"/>
  <c r="Z538" i="1"/>
  <c r="Z483" i="1"/>
  <c r="Z501" i="1"/>
  <c r="Z328" i="1"/>
  <c r="Z313" i="1"/>
  <c r="Z278" i="1"/>
  <c r="Z270" i="1"/>
  <c r="Z206" i="1"/>
  <c r="Z108" i="1"/>
  <c r="Z77" i="1"/>
  <c r="Y554" i="1"/>
  <c r="Z558" i="1" l="1"/>
  <c r="Y556" i="1"/>
</calcChain>
</file>

<file path=xl/sharedStrings.xml><?xml version="1.0" encoding="utf-8"?>
<sst xmlns="http://schemas.openxmlformats.org/spreadsheetml/2006/main" count="2483" uniqueCount="871">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</sst>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34"/>
      <c r="F1" s="634"/>
      <c r="G1" s="13" t="s">
        <v>1</v>
      </c>
      <c r="H1" s="916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49" t="s">
        <v>3</v>
      </c>
      <c r="S1" s="634"/>
      <c r="T1" s="63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6" t="s">
        <v>8</v>
      </c>
      <c r="B5" s="695"/>
      <c r="C5" s="645"/>
      <c r="D5" s="742"/>
      <c r="E5" s="744"/>
      <c r="F5" s="676" t="s">
        <v>9</v>
      </c>
      <c r="G5" s="645"/>
      <c r="H5" s="742" t="s">
        <v>870</v>
      </c>
      <c r="I5" s="743"/>
      <c r="J5" s="743"/>
      <c r="K5" s="743"/>
      <c r="L5" s="743"/>
      <c r="M5" s="744"/>
      <c r="N5" s="58"/>
      <c r="P5" s="24" t="s">
        <v>10</v>
      </c>
      <c r="Q5" s="692">
        <v>45799</v>
      </c>
      <c r="R5" s="693"/>
      <c r="T5" s="827" t="s">
        <v>11</v>
      </c>
      <c r="U5" s="828"/>
      <c r="V5" s="830" t="s">
        <v>12</v>
      </c>
      <c r="W5" s="693"/>
      <c r="AB5" s="52"/>
      <c r="AC5" s="52"/>
      <c r="AD5" s="52"/>
      <c r="AE5" s="52"/>
    </row>
    <row r="6" spans="1:32" s="607" customFormat="1" ht="24" customHeight="1" x14ac:dyDescent="0.2">
      <c r="A6" s="866" t="s">
        <v>13</v>
      </c>
      <c r="B6" s="695"/>
      <c r="C6" s="645"/>
      <c r="D6" s="748" t="s">
        <v>14</v>
      </c>
      <c r="E6" s="749"/>
      <c r="F6" s="749"/>
      <c r="G6" s="749"/>
      <c r="H6" s="749"/>
      <c r="I6" s="749"/>
      <c r="J6" s="749"/>
      <c r="K6" s="749"/>
      <c r="L6" s="749"/>
      <c r="M6" s="693"/>
      <c r="N6" s="59"/>
      <c r="P6" s="24" t="s">
        <v>15</v>
      </c>
      <c r="Q6" s="649" t="str">
        <f>IF(Q5=0," ",CHOOSE(WEEKDAY(Q5,2),"Понедельник","Вторник","Среда","Четверг","Пятница","Суббота","Воскресенье"))</f>
        <v>Четверг</v>
      </c>
      <c r="R6" s="626"/>
      <c r="T6" s="861" t="s">
        <v>16</v>
      </c>
      <c r="U6" s="828"/>
      <c r="V6" s="751" t="s">
        <v>17</v>
      </c>
      <c r="W6" s="752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4"/>
      <c r="N7" s="60"/>
      <c r="P7" s="24"/>
      <c r="Q7" s="43"/>
      <c r="R7" s="43"/>
      <c r="T7" s="622"/>
      <c r="U7" s="828"/>
      <c r="V7" s="753"/>
      <c r="W7" s="754"/>
      <c r="AB7" s="52"/>
      <c r="AC7" s="52"/>
      <c r="AD7" s="52"/>
      <c r="AE7" s="52"/>
    </row>
    <row r="8" spans="1:32" s="607" customFormat="1" ht="25.5" customHeight="1" x14ac:dyDescent="0.2">
      <c r="A8" s="655" t="s">
        <v>18</v>
      </c>
      <c r="B8" s="640"/>
      <c r="C8" s="641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3">
        <v>0.54166666666666663</v>
      </c>
      <c r="R8" s="834"/>
      <c r="T8" s="622"/>
      <c r="U8" s="828"/>
      <c r="V8" s="753"/>
      <c r="W8" s="754"/>
      <c r="AB8" s="52"/>
      <c r="AC8" s="52"/>
      <c r="AD8" s="52"/>
      <c r="AE8" s="52"/>
    </row>
    <row r="9" spans="1:32" s="607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0"/>
      <c r="E9" s="691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05"/>
      <c r="P9" s="27" t="s">
        <v>21</v>
      </c>
      <c r="Q9" s="879"/>
      <c r="R9" s="679"/>
      <c r="T9" s="622"/>
      <c r="U9" s="828"/>
      <c r="V9" s="755"/>
      <c r="W9" s="756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0"/>
      <c r="E10" s="691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6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2"/>
      <c r="R10" s="863"/>
      <c r="U10" s="24" t="s">
        <v>23</v>
      </c>
      <c r="V10" s="941" t="s">
        <v>24</v>
      </c>
      <c r="W10" s="752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81"/>
      <c r="R11" s="693"/>
      <c r="U11" s="24" t="s">
        <v>27</v>
      </c>
      <c r="V11" s="678" t="s">
        <v>28</v>
      </c>
      <c r="W11" s="679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45"/>
      <c r="N12" s="62"/>
      <c r="P12" s="24" t="s">
        <v>30</v>
      </c>
      <c r="Q12" s="833"/>
      <c r="R12" s="834"/>
      <c r="S12" s="25"/>
      <c r="U12" s="24"/>
      <c r="V12" s="634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45"/>
      <c r="N13" s="62"/>
      <c r="O13" s="27"/>
      <c r="P13" s="27" t="s">
        <v>32</v>
      </c>
      <c r="Q13" s="678"/>
      <c r="R13" s="67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45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695"/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45"/>
      <c r="N15" s="63"/>
      <c r="P15" s="844" t="s">
        <v>35</v>
      </c>
      <c r="Q15" s="634"/>
      <c r="R15" s="634"/>
      <c r="S15" s="634"/>
      <c r="T15" s="63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5"/>
      <c r="Q16" s="845"/>
      <c r="R16" s="845"/>
      <c r="S16" s="845"/>
      <c r="T16" s="84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8" t="s">
        <v>38</v>
      </c>
      <c r="D17" s="617" t="s">
        <v>39</v>
      </c>
      <c r="E17" s="618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5"/>
      <c r="R17" s="885"/>
      <c r="S17" s="885"/>
      <c r="T17" s="618"/>
      <c r="U17" s="644" t="s">
        <v>51</v>
      </c>
      <c r="V17" s="645"/>
      <c r="W17" s="617" t="s">
        <v>52</v>
      </c>
      <c r="X17" s="617" t="s">
        <v>53</v>
      </c>
      <c r="Y17" s="647" t="s">
        <v>54</v>
      </c>
      <c r="Z17" s="770" t="s">
        <v>55</v>
      </c>
      <c r="AA17" s="670" t="s">
        <v>56</v>
      </c>
      <c r="AB17" s="670" t="s">
        <v>57</v>
      </c>
      <c r="AC17" s="670" t="s">
        <v>58</v>
      </c>
      <c r="AD17" s="670" t="s">
        <v>59</v>
      </c>
      <c r="AE17" s="671"/>
      <c r="AF17" s="672"/>
      <c r="AG17" s="66"/>
      <c r="BD17" s="65" t="s">
        <v>60</v>
      </c>
    </row>
    <row r="18" spans="1:68" ht="14.25" customHeight="1" x14ac:dyDescent="0.2">
      <c r="A18" s="646"/>
      <c r="B18" s="646"/>
      <c r="C18" s="646"/>
      <c r="D18" s="619"/>
      <c r="E18" s="620"/>
      <c r="F18" s="646"/>
      <c r="G18" s="646"/>
      <c r="H18" s="646"/>
      <c r="I18" s="646"/>
      <c r="J18" s="646"/>
      <c r="K18" s="646"/>
      <c r="L18" s="646"/>
      <c r="M18" s="646"/>
      <c r="N18" s="646"/>
      <c r="O18" s="646"/>
      <c r="P18" s="619"/>
      <c r="Q18" s="886"/>
      <c r="R18" s="886"/>
      <c r="S18" s="886"/>
      <c r="T18" s="620"/>
      <c r="U18" s="67" t="s">
        <v>61</v>
      </c>
      <c r="V18" s="67" t="s">
        <v>62</v>
      </c>
      <c r="W18" s="646"/>
      <c r="X18" s="646"/>
      <c r="Y18" s="648"/>
      <c r="Z18" s="771"/>
      <c r="AA18" s="765"/>
      <c r="AB18" s="765"/>
      <c r="AC18" s="765"/>
      <c r="AD18" s="673"/>
      <c r="AE18" s="674"/>
      <c r="AF18" s="675"/>
      <c r="AG18" s="66"/>
      <c r="BD18" s="65"/>
    </row>
    <row r="19" spans="1:68" ht="27.75" hidden="1" customHeight="1" x14ac:dyDescent="0.2">
      <c r="A19" s="697" t="s">
        <v>63</v>
      </c>
      <c r="B19" s="698"/>
      <c r="C19" s="698"/>
      <c r="D19" s="698"/>
      <c r="E19" s="698"/>
      <c r="F19" s="698"/>
      <c r="G19" s="698"/>
      <c r="H19" s="698"/>
      <c r="I19" s="698"/>
      <c r="J19" s="698"/>
      <c r="K19" s="698"/>
      <c r="L19" s="698"/>
      <c r="M19" s="698"/>
      <c r="N19" s="698"/>
      <c r="O19" s="698"/>
      <c r="P19" s="698"/>
      <c r="Q19" s="698"/>
      <c r="R19" s="698"/>
      <c r="S19" s="698"/>
      <c r="T19" s="698"/>
      <c r="U19" s="698"/>
      <c r="V19" s="698"/>
      <c r="W19" s="698"/>
      <c r="X19" s="698"/>
      <c r="Y19" s="698"/>
      <c r="Z19" s="698"/>
      <c r="AA19" s="49"/>
      <c r="AB19" s="49"/>
      <c r="AC19" s="49"/>
    </row>
    <row r="20" spans="1:68" ht="16.5" hidden="1" customHeight="1" x14ac:dyDescent="0.25">
      <c r="A20" s="630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hidden="1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25">
        <v>4680115885912</v>
      </c>
      <c r="E22" s="626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8"/>
      <c r="R22" s="628"/>
      <c r="S22" s="628"/>
      <c r="T22" s="629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25">
        <v>4607091388237</v>
      </c>
      <c r="E23" s="626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8"/>
      <c r="R23" s="628"/>
      <c r="S23" s="628"/>
      <c r="T23" s="629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25">
        <v>4680115886230</v>
      </c>
      <c r="E24" s="626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8"/>
      <c r="R24" s="628"/>
      <c r="S24" s="628"/>
      <c r="T24" s="629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25">
        <v>4680115886247</v>
      </c>
      <c r="E25" s="626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8"/>
      <c r="R25" s="628"/>
      <c r="S25" s="628"/>
      <c r="T25" s="629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25">
        <v>4680115885905</v>
      </c>
      <c r="E26" s="626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8"/>
      <c r="R26" s="628"/>
      <c r="S26" s="628"/>
      <c r="T26" s="629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25">
        <v>4607091388244</v>
      </c>
      <c r="E27" s="626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8"/>
      <c r="R27" s="628"/>
      <c r="S27" s="628"/>
      <c r="T27" s="629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3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4"/>
      <c r="P28" s="639" t="s">
        <v>86</v>
      </c>
      <c r="Q28" s="640"/>
      <c r="R28" s="640"/>
      <c r="S28" s="640"/>
      <c r="T28" s="640"/>
      <c r="U28" s="640"/>
      <c r="V28" s="64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4"/>
      <c r="P29" s="639" t="s">
        <v>86</v>
      </c>
      <c r="Q29" s="640"/>
      <c r="R29" s="640"/>
      <c r="S29" s="640"/>
      <c r="T29" s="640"/>
      <c r="U29" s="640"/>
      <c r="V29" s="64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25">
        <v>4607091388503</v>
      </c>
      <c r="E31" s="626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8"/>
      <c r="R31" s="628"/>
      <c r="S31" s="628"/>
      <c r="T31" s="629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3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4"/>
      <c r="P32" s="639" t="s">
        <v>86</v>
      </c>
      <c r="Q32" s="640"/>
      <c r="R32" s="640"/>
      <c r="S32" s="640"/>
      <c r="T32" s="640"/>
      <c r="U32" s="640"/>
      <c r="V32" s="64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4"/>
      <c r="P33" s="639" t="s">
        <v>86</v>
      </c>
      <c r="Q33" s="640"/>
      <c r="R33" s="640"/>
      <c r="S33" s="640"/>
      <c r="T33" s="640"/>
      <c r="U33" s="640"/>
      <c r="V33" s="64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697" t="s">
        <v>94</v>
      </c>
      <c r="B34" s="698"/>
      <c r="C34" s="698"/>
      <c r="D34" s="698"/>
      <c r="E34" s="698"/>
      <c r="F34" s="698"/>
      <c r="G34" s="698"/>
      <c r="H34" s="698"/>
      <c r="I34" s="698"/>
      <c r="J34" s="698"/>
      <c r="K34" s="698"/>
      <c r="L34" s="698"/>
      <c r="M34" s="698"/>
      <c r="N34" s="698"/>
      <c r="O34" s="698"/>
      <c r="P34" s="698"/>
      <c r="Q34" s="698"/>
      <c r="R34" s="698"/>
      <c r="S34" s="698"/>
      <c r="T34" s="698"/>
      <c r="U34" s="698"/>
      <c r="V34" s="698"/>
      <c r="W34" s="698"/>
      <c r="X34" s="698"/>
      <c r="Y34" s="698"/>
      <c r="Z34" s="698"/>
      <c r="AA34" s="49"/>
      <c r="AB34" s="49"/>
      <c r="AC34" s="49"/>
    </row>
    <row r="35" spans="1:68" ht="16.5" hidden="1" customHeight="1" x14ac:dyDescent="0.25">
      <c r="A35" s="630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hidden="1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25">
        <v>4607091385670</v>
      </c>
      <c r="E37" s="626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8"/>
      <c r="R37" s="628"/>
      <c r="S37" s="628"/>
      <c r="T37" s="629"/>
      <c r="U37" s="35"/>
      <c r="V37" s="35"/>
      <c r="W37" s="36" t="s">
        <v>69</v>
      </c>
      <c r="X37" s="613">
        <v>200</v>
      </c>
      <c r="Y37" s="614">
        <f>IFERROR(IF(X37="",0,CEILING((X37/$H37),1)*$H37),"")</f>
        <v>205.20000000000002</v>
      </c>
      <c r="Z37" s="37">
        <f>IFERROR(IF(Y37=0,"",ROUNDUP(Y37/H37,0)*0.01898),"")</f>
        <v>0.36062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208.05555555555554</v>
      </c>
      <c r="BN37" s="64">
        <f>IFERROR(Y37*I37/H37,"0")</f>
        <v>213.46499999999997</v>
      </c>
      <c r="BO37" s="64">
        <f>IFERROR(1/J37*(X37/H37),"0")</f>
        <v>0.28935185185185186</v>
      </c>
      <c r="BP37" s="64">
        <f>IFERROR(1/J37*(Y37/H37),"0")</f>
        <v>0.296875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25">
        <v>4607091385687</v>
      </c>
      <c r="E38" s="626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6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8"/>
      <c r="R38" s="628"/>
      <c r="S38" s="628"/>
      <c r="T38" s="629"/>
      <c r="U38" s="35"/>
      <c r="V38" s="35"/>
      <c r="W38" s="36" t="s">
        <v>69</v>
      </c>
      <c r="X38" s="613">
        <v>80</v>
      </c>
      <c r="Y38" s="614">
        <f>IFERROR(IF(X38="",0,CEILING((X38/$H38),1)*$H38),"")</f>
        <v>80</v>
      </c>
      <c r="Z38" s="37">
        <f>IFERROR(IF(Y38=0,"",ROUNDUP(Y38/H38,0)*0.00902),"")</f>
        <v>0.1804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84.2</v>
      </c>
      <c r="BN38" s="64">
        <f>IFERROR(Y38*I38/H38,"0")</f>
        <v>84.2</v>
      </c>
      <c r="BO38" s="64">
        <f>IFERROR(1/J38*(X38/H38),"0")</f>
        <v>0.15151515151515152</v>
      </c>
      <c r="BP38" s="64">
        <f>IFERROR(1/J38*(Y38/H38),"0")</f>
        <v>0.15151515151515152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25">
        <v>4680115882539</v>
      </c>
      <c r="E39" s="626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8"/>
      <c r="R39" s="628"/>
      <c r="S39" s="628"/>
      <c r="T39" s="629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25">
        <v>4680115883949</v>
      </c>
      <c r="E40" s="626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8"/>
      <c r="R40" s="628"/>
      <c r="S40" s="628"/>
      <c r="T40" s="629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3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4"/>
      <c r="P41" s="639" t="s">
        <v>86</v>
      </c>
      <c r="Q41" s="640"/>
      <c r="R41" s="640"/>
      <c r="S41" s="640"/>
      <c r="T41" s="640"/>
      <c r="U41" s="640"/>
      <c r="V41" s="641"/>
      <c r="W41" s="38" t="s">
        <v>87</v>
      </c>
      <c r="X41" s="615">
        <f>IFERROR(X37/H37,"0")+IFERROR(X38/H38,"0")+IFERROR(X39/H39,"0")+IFERROR(X40/H40,"0")</f>
        <v>38.518518518518519</v>
      </c>
      <c r="Y41" s="615">
        <f>IFERROR(Y37/H37,"0")+IFERROR(Y38/H38,"0")+IFERROR(Y39/H39,"0")+IFERROR(Y40/H40,"0")</f>
        <v>39</v>
      </c>
      <c r="Z41" s="615">
        <f>IFERROR(IF(Z37="",0,Z37),"0")+IFERROR(IF(Z38="",0,Z38),"0")+IFERROR(IF(Z39="",0,Z39),"0")+IFERROR(IF(Z40="",0,Z40),"0")</f>
        <v>0.54102000000000006</v>
      </c>
      <c r="AA41" s="616"/>
      <c r="AB41" s="616"/>
      <c r="AC41" s="616"/>
    </row>
    <row r="42" spans="1:68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4"/>
      <c r="P42" s="639" t="s">
        <v>86</v>
      </c>
      <c r="Q42" s="640"/>
      <c r="R42" s="640"/>
      <c r="S42" s="640"/>
      <c r="T42" s="640"/>
      <c r="U42" s="640"/>
      <c r="V42" s="641"/>
      <c r="W42" s="38" t="s">
        <v>69</v>
      </c>
      <c r="X42" s="615">
        <f>IFERROR(SUM(X37:X40),"0")</f>
        <v>280</v>
      </c>
      <c r="Y42" s="615">
        <f>IFERROR(SUM(Y37:Y40),"0")</f>
        <v>285.20000000000005</v>
      </c>
      <c r="Z42" s="38"/>
      <c r="AA42" s="616"/>
      <c r="AB42" s="616"/>
      <c r="AC42" s="616"/>
    </row>
    <row r="43" spans="1:68" ht="14.25" hidden="1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25">
        <v>4680115884915</v>
      </c>
      <c r="E44" s="626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8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8"/>
      <c r="R44" s="628"/>
      <c r="S44" s="628"/>
      <c r="T44" s="629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3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4"/>
      <c r="P45" s="639" t="s">
        <v>86</v>
      </c>
      <c r="Q45" s="640"/>
      <c r="R45" s="640"/>
      <c r="S45" s="640"/>
      <c r="T45" s="640"/>
      <c r="U45" s="640"/>
      <c r="V45" s="64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4"/>
      <c r="P46" s="639" t="s">
        <v>86</v>
      </c>
      <c r="Q46" s="640"/>
      <c r="R46" s="640"/>
      <c r="S46" s="640"/>
      <c r="T46" s="640"/>
      <c r="U46" s="640"/>
      <c r="V46" s="64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0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hidden="1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25">
        <v>4680115885882</v>
      </c>
      <c r="E49" s="626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8"/>
      <c r="R49" s="628"/>
      <c r="S49" s="628"/>
      <c r="T49" s="629"/>
      <c r="U49" s="35"/>
      <c r="V49" s="35"/>
      <c r="W49" s="36" t="s">
        <v>69</v>
      </c>
      <c r="X49" s="613">
        <v>30</v>
      </c>
      <c r="Y49" s="614">
        <f t="shared" ref="Y49:Y54" si="6">IFERROR(IF(X49="",0,CEILING((X49/$H49),1)*$H49),"")</f>
        <v>33.599999999999994</v>
      </c>
      <c r="Z49" s="37">
        <f>IFERROR(IF(Y49=0,"",ROUNDUP(Y49/H49,0)*0.01898),"")</f>
        <v>5.6940000000000004E-2</v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31.165178571428573</v>
      </c>
      <c r="BN49" s="64">
        <f t="shared" ref="BN49:BN54" si="8">IFERROR(Y49*I49/H49,"0")</f>
        <v>34.904999999999994</v>
      </c>
      <c r="BO49" s="64">
        <f t="shared" ref="BO49:BO54" si="9">IFERROR(1/J49*(X49/H49),"0")</f>
        <v>4.1852678571428575E-2</v>
      </c>
      <c r="BP49" s="64">
        <f t="shared" ref="BP49:BP54" si="10">IFERROR(1/J49*(Y49/H49),"0")</f>
        <v>4.6874999999999993E-2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25">
        <v>4680115881426</v>
      </c>
      <c r="E50" s="626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8"/>
      <c r="R50" s="628"/>
      <c r="S50" s="628"/>
      <c r="T50" s="629"/>
      <c r="U50" s="35"/>
      <c r="V50" s="35"/>
      <c r="W50" s="36" t="s">
        <v>69</v>
      </c>
      <c r="X50" s="613">
        <v>200</v>
      </c>
      <c r="Y50" s="614">
        <f t="shared" si="6"/>
        <v>205.20000000000002</v>
      </c>
      <c r="Z50" s="37">
        <f>IFERROR(IF(Y50=0,"",ROUNDUP(Y50/H50,0)*0.01898),"")</f>
        <v>0.36062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208.05555555555554</v>
      </c>
      <c r="BN50" s="64">
        <f t="shared" si="8"/>
        <v>213.46499999999997</v>
      </c>
      <c r="BO50" s="64">
        <f t="shared" si="9"/>
        <v>0.28935185185185186</v>
      </c>
      <c r="BP50" s="64">
        <f t="shared" si="10"/>
        <v>0.296875</v>
      </c>
    </row>
    <row r="51" spans="1:68" ht="27" hidden="1" customHeight="1" x14ac:dyDescent="0.25">
      <c r="A51" s="54" t="s">
        <v>125</v>
      </c>
      <c r="B51" s="54" t="s">
        <v>126</v>
      </c>
      <c r="C51" s="32">
        <v>4301011386</v>
      </c>
      <c r="D51" s="625">
        <v>4680115880283</v>
      </c>
      <c r="E51" s="626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8"/>
      <c r="R51" s="628"/>
      <c r="S51" s="628"/>
      <c r="T51" s="629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2">
        <v>4301011806</v>
      </c>
      <c r="D52" s="625">
        <v>4680115881525</v>
      </c>
      <c r="E52" s="626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8"/>
      <c r="R52" s="628"/>
      <c r="S52" s="628"/>
      <c r="T52" s="629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2">
        <v>4301011589</v>
      </c>
      <c r="D53" s="625">
        <v>4680115885899</v>
      </c>
      <c r="E53" s="626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8"/>
      <c r="R53" s="628"/>
      <c r="S53" s="628"/>
      <c r="T53" s="629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25">
        <v>4680115881419</v>
      </c>
      <c r="E54" s="626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68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8"/>
      <c r="R54" s="628"/>
      <c r="S54" s="628"/>
      <c r="T54" s="629"/>
      <c r="U54" s="35"/>
      <c r="V54" s="35"/>
      <c r="W54" s="36" t="s">
        <v>69</v>
      </c>
      <c r="X54" s="613">
        <v>67.5</v>
      </c>
      <c r="Y54" s="614">
        <f t="shared" si="6"/>
        <v>67.5</v>
      </c>
      <c r="Z54" s="37">
        <f>IFERROR(IF(Y54=0,"",ROUNDUP(Y54/H54,0)*0.00902),"")</f>
        <v>0.1353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70.650000000000006</v>
      </c>
      <c r="BN54" s="64">
        <f t="shared" si="8"/>
        <v>70.650000000000006</v>
      </c>
      <c r="BO54" s="64">
        <f t="shared" si="9"/>
        <v>0.11363636363636365</v>
      </c>
      <c r="BP54" s="64">
        <f t="shared" si="10"/>
        <v>0.11363636363636365</v>
      </c>
    </row>
    <row r="55" spans="1:68" x14ac:dyDescent="0.2">
      <c r="A55" s="653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4"/>
      <c r="P55" s="639" t="s">
        <v>86</v>
      </c>
      <c r="Q55" s="640"/>
      <c r="R55" s="640"/>
      <c r="S55" s="640"/>
      <c r="T55" s="640"/>
      <c r="U55" s="640"/>
      <c r="V55" s="641"/>
      <c r="W55" s="38" t="s">
        <v>87</v>
      </c>
      <c r="X55" s="615">
        <f>IFERROR(X49/H49,"0")+IFERROR(X50/H50,"0")+IFERROR(X51/H51,"0")+IFERROR(X52/H52,"0")+IFERROR(X53/H53,"0")+IFERROR(X54/H54,"0")</f>
        <v>36.19708994708995</v>
      </c>
      <c r="Y55" s="615">
        <f>IFERROR(Y49/H49,"0")+IFERROR(Y50/H50,"0")+IFERROR(Y51/H51,"0")+IFERROR(Y52/H52,"0")+IFERROR(Y53/H53,"0")+IFERROR(Y54/H54,"0")</f>
        <v>37</v>
      </c>
      <c r="Z55" s="615">
        <f>IFERROR(IF(Z49="",0,Z49),"0")+IFERROR(IF(Z50="",0,Z50),"0")+IFERROR(IF(Z51="",0,Z51),"0")+IFERROR(IF(Z52="",0,Z52),"0")+IFERROR(IF(Z53="",0,Z53),"0")+IFERROR(IF(Z54="",0,Z54),"0")</f>
        <v>0.55286000000000002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4"/>
      <c r="P56" s="639" t="s">
        <v>86</v>
      </c>
      <c r="Q56" s="640"/>
      <c r="R56" s="640"/>
      <c r="S56" s="640"/>
      <c r="T56" s="640"/>
      <c r="U56" s="640"/>
      <c r="V56" s="641"/>
      <c r="W56" s="38" t="s">
        <v>69</v>
      </c>
      <c r="X56" s="615">
        <f>IFERROR(SUM(X49:X54),"0")</f>
        <v>297.5</v>
      </c>
      <c r="Y56" s="615">
        <f>IFERROR(SUM(Y49:Y54),"0")</f>
        <v>306.3</v>
      </c>
      <c r="Z56" s="38"/>
      <c r="AA56" s="616"/>
      <c r="AB56" s="616"/>
      <c r="AC56" s="616"/>
    </row>
    <row r="57" spans="1:68" ht="14.25" hidden="1" customHeight="1" x14ac:dyDescent="0.25">
      <c r="A57" s="621" t="s">
        <v>137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25">
        <v>4680115881440</v>
      </c>
      <c r="E58" s="626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8"/>
      <c r="R58" s="628"/>
      <c r="S58" s="628"/>
      <c r="T58" s="629"/>
      <c r="U58" s="35"/>
      <c r="V58" s="35"/>
      <c r="W58" s="36" t="s">
        <v>69</v>
      </c>
      <c r="X58" s="613">
        <v>150</v>
      </c>
      <c r="Y58" s="614">
        <f>IFERROR(IF(X58="",0,CEILING((X58/$H58),1)*$H58),"")</f>
        <v>151.20000000000002</v>
      </c>
      <c r="Z58" s="37">
        <f>IFERROR(IF(Y58=0,"",ROUNDUP(Y58/H58,0)*0.01898),"")</f>
        <v>0.26572000000000001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156.04166666666666</v>
      </c>
      <c r="BN58" s="64">
        <f>IFERROR(Y58*I58/H58,"0")</f>
        <v>157.29000000000002</v>
      </c>
      <c r="BO58" s="64">
        <f>IFERROR(1/J58*(X58/H58),"0")</f>
        <v>0.21701388888888887</v>
      </c>
      <c r="BP58" s="64">
        <f>IFERROR(1/J58*(Y58/H58),"0")</f>
        <v>0.21875</v>
      </c>
    </row>
    <row r="59" spans="1:68" ht="27" hidden="1" customHeight="1" x14ac:dyDescent="0.25">
      <c r="A59" s="54" t="s">
        <v>141</v>
      </c>
      <c r="B59" s="54" t="s">
        <v>142</v>
      </c>
      <c r="C59" s="32">
        <v>4301020228</v>
      </c>
      <c r="D59" s="625">
        <v>4680115882751</v>
      </c>
      <c r="E59" s="626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8"/>
      <c r="R59" s="628"/>
      <c r="S59" s="628"/>
      <c r="T59" s="629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2">
        <v>4301020358</v>
      </c>
      <c r="D60" s="625">
        <v>4680115885950</v>
      </c>
      <c r="E60" s="626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8"/>
      <c r="R60" s="628"/>
      <c r="S60" s="628"/>
      <c r="T60" s="629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25">
        <v>4680115881433</v>
      </c>
      <c r="E61" s="626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7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8"/>
      <c r="R61" s="628"/>
      <c r="S61" s="628"/>
      <c r="T61" s="629"/>
      <c r="U61" s="35"/>
      <c r="V61" s="35"/>
      <c r="W61" s="36" t="s">
        <v>69</v>
      </c>
      <c r="X61" s="613">
        <v>45</v>
      </c>
      <c r="Y61" s="614">
        <f>IFERROR(IF(X61="",0,CEILING((X61/$H61),1)*$H61),"")</f>
        <v>45.900000000000006</v>
      </c>
      <c r="Z61" s="37">
        <f>IFERROR(IF(Y61=0,"",ROUNDUP(Y61/H61,0)*0.00651),"")</f>
        <v>0.11067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47.999999999999993</v>
      </c>
      <c r="BN61" s="64">
        <f>IFERROR(Y61*I61/H61,"0")</f>
        <v>48.96</v>
      </c>
      <c r="BO61" s="64">
        <f>IFERROR(1/J61*(X61/H61),"0")</f>
        <v>9.1575091575091569E-2</v>
      </c>
      <c r="BP61" s="64">
        <f>IFERROR(1/J61*(Y61/H61),"0")</f>
        <v>9.3406593406593408E-2</v>
      </c>
    </row>
    <row r="62" spans="1:68" x14ac:dyDescent="0.2">
      <c r="A62" s="653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4"/>
      <c r="P62" s="639" t="s">
        <v>86</v>
      </c>
      <c r="Q62" s="640"/>
      <c r="R62" s="640"/>
      <c r="S62" s="640"/>
      <c r="T62" s="640"/>
      <c r="U62" s="640"/>
      <c r="V62" s="641"/>
      <c r="W62" s="38" t="s">
        <v>87</v>
      </c>
      <c r="X62" s="615">
        <f>IFERROR(X58/H58,"0")+IFERROR(X59/H59,"0")+IFERROR(X60/H60,"0")+IFERROR(X61/H61,"0")</f>
        <v>30.55555555555555</v>
      </c>
      <c r="Y62" s="615">
        <f>IFERROR(Y58/H58,"0")+IFERROR(Y59/H59,"0")+IFERROR(Y60/H60,"0")+IFERROR(Y61/H61,"0")</f>
        <v>31</v>
      </c>
      <c r="Z62" s="615">
        <f>IFERROR(IF(Z58="",0,Z58),"0")+IFERROR(IF(Z59="",0,Z59),"0")+IFERROR(IF(Z60="",0,Z60),"0")+IFERROR(IF(Z61="",0,Z61),"0")</f>
        <v>0.37639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4"/>
      <c r="P63" s="639" t="s">
        <v>86</v>
      </c>
      <c r="Q63" s="640"/>
      <c r="R63" s="640"/>
      <c r="S63" s="640"/>
      <c r="T63" s="640"/>
      <c r="U63" s="640"/>
      <c r="V63" s="641"/>
      <c r="W63" s="38" t="s">
        <v>69</v>
      </c>
      <c r="X63" s="615">
        <f>IFERROR(SUM(X58:X61),"0")</f>
        <v>195</v>
      </c>
      <c r="Y63" s="615">
        <f>IFERROR(SUM(Y58:Y61),"0")</f>
        <v>197.10000000000002</v>
      </c>
      <c r="Z63" s="38"/>
      <c r="AA63" s="616"/>
      <c r="AB63" s="616"/>
      <c r="AC63" s="616"/>
    </row>
    <row r="64" spans="1:68" ht="14.25" hidden="1" customHeight="1" x14ac:dyDescent="0.25">
      <c r="A64" s="621" t="s">
        <v>148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hidden="1" customHeight="1" x14ac:dyDescent="0.25">
      <c r="A65" s="54" t="s">
        <v>149</v>
      </c>
      <c r="B65" s="54" t="s">
        <v>150</v>
      </c>
      <c r="C65" s="32">
        <v>4301031243</v>
      </c>
      <c r="D65" s="625">
        <v>4680115885073</v>
      </c>
      <c r="E65" s="626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8"/>
      <c r="R65" s="628"/>
      <c r="S65" s="628"/>
      <c r="T65" s="629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2">
        <v>4301031241</v>
      </c>
      <c r="D66" s="625">
        <v>4680115885059</v>
      </c>
      <c r="E66" s="626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97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8"/>
      <c r="R66" s="628"/>
      <c r="S66" s="628"/>
      <c r="T66" s="629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2">
        <v>4301031316</v>
      </c>
      <c r="D67" s="625">
        <v>4680115885097</v>
      </c>
      <c r="E67" s="626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6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8"/>
      <c r="R67" s="628"/>
      <c r="S67" s="628"/>
      <c r="T67" s="629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3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4"/>
      <c r="P68" s="639" t="s">
        <v>86</v>
      </c>
      <c r="Q68" s="640"/>
      <c r="R68" s="640"/>
      <c r="S68" s="640"/>
      <c r="T68" s="640"/>
      <c r="U68" s="640"/>
      <c r="V68" s="64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4"/>
      <c r="P69" s="639" t="s">
        <v>86</v>
      </c>
      <c r="Q69" s="640"/>
      <c r="R69" s="640"/>
      <c r="S69" s="640"/>
      <c r="T69" s="640"/>
      <c r="U69" s="640"/>
      <c r="V69" s="64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hidden="1" customHeight="1" x14ac:dyDescent="0.25">
      <c r="A71" s="54" t="s">
        <v>159</v>
      </c>
      <c r="B71" s="54" t="s">
        <v>160</v>
      </c>
      <c r="C71" s="32">
        <v>4301051838</v>
      </c>
      <c r="D71" s="625">
        <v>4680115881891</v>
      </c>
      <c r="E71" s="626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8"/>
      <c r="R71" s="628"/>
      <c r="S71" s="628"/>
      <c r="T71" s="629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2">
        <v>4301051846</v>
      </c>
      <c r="D72" s="625">
        <v>4680115885769</v>
      </c>
      <c r="E72" s="626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72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8"/>
      <c r="R72" s="628"/>
      <c r="S72" s="628"/>
      <c r="T72" s="629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2">
        <v>4301051927</v>
      </c>
      <c r="D73" s="625">
        <v>4680115884410</v>
      </c>
      <c r="E73" s="626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2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8"/>
      <c r="R73" s="628"/>
      <c r="S73" s="628"/>
      <c r="T73" s="629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2">
        <v>4301051837</v>
      </c>
      <c r="D74" s="625">
        <v>4680115884311</v>
      </c>
      <c r="E74" s="626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8"/>
      <c r="R74" s="628"/>
      <c r="S74" s="628"/>
      <c r="T74" s="629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2">
        <v>4301051844</v>
      </c>
      <c r="D75" s="625">
        <v>4680115885929</v>
      </c>
      <c r="E75" s="626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8"/>
      <c r="R75" s="628"/>
      <c r="S75" s="628"/>
      <c r="T75" s="629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2">
        <v>4301051929</v>
      </c>
      <c r="D76" s="625">
        <v>4680115884403</v>
      </c>
      <c r="E76" s="626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8"/>
      <c r="R76" s="628"/>
      <c r="S76" s="628"/>
      <c r="T76" s="629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3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4"/>
      <c r="P77" s="639" t="s">
        <v>86</v>
      </c>
      <c r="Q77" s="640"/>
      <c r="R77" s="640"/>
      <c r="S77" s="640"/>
      <c r="T77" s="640"/>
      <c r="U77" s="640"/>
      <c r="V77" s="641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4"/>
      <c r="P78" s="639" t="s">
        <v>86</v>
      </c>
      <c r="Q78" s="640"/>
      <c r="R78" s="640"/>
      <c r="S78" s="640"/>
      <c r="T78" s="640"/>
      <c r="U78" s="640"/>
      <c r="V78" s="641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21" t="s">
        <v>174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hidden="1" customHeight="1" x14ac:dyDescent="0.25">
      <c r="A80" s="54" t="s">
        <v>175</v>
      </c>
      <c r="B80" s="54" t="s">
        <v>176</v>
      </c>
      <c r="C80" s="32">
        <v>4301060455</v>
      </c>
      <c r="D80" s="625">
        <v>4680115881532</v>
      </c>
      <c r="E80" s="626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7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8"/>
      <c r="R80" s="628"/>
      <c r="S80" s="628"/>
      <c r="T80" s="629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2">
        <v>4301060351</v>
      </c>
      <c r="D81" s="625">
        <v>4680115881464</v>
      </c>
      <c r="E81" s="626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8"/>
      <c r="R81" s="628"/>
      <c r="S81" s="628"/>
      <c r="T81" s="629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3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4"/>
      <c r="P82" s="639" t="s">
        <v>86</v>
      </c>
      <c r="Q82" s="640"/>
      <c r="R82" s="640"/>
      <c r="S82" s="640"/>
      <c r="T82" s="640"/>
      <c r="U82" s="640"/>
      <c r="V82" s="64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hidden="1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4"/>
      <c r="P83" s="639" t="s">
        <v>86</v>
      </c>
      <c r="Q83" s="640"/>
      <c r="R83" s="640"/>
      <c r="S83" s="640"/>
      <c r="T83" s="640"/>
      <c r="U83" s="640"/>
      <c r="V83" s="64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hidden="1" customHeight="1" x14ac:dyDescent="0.25">
      <c r="A84" s="630" t="s">
        <v>181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hidden="1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25">
        <v>4680115881327</v>
      </c>
      <c r="E86" s="626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8"/>
      <c r="R86" s="628"/>
      <c r="S86" s="628"/>
      <c r="T86" s="629"/>
      <c r="U86" s="35"/>
      <c r="V86" s="35"/>
      <c r="W86" s="36" t="s">
        <v>69</v>
      </c>
      <c r="X86" s="613">
        <v>70</v>
      </c>
      <c r="Y86" s="614">
        <f>IFERROR(IF(X86="",0,CEILING((X86/$H86),1)*$H86),"")</f>
        <v>75.600000000000009</v>
      </c>
      <c r="Z86" s="37">
        <f>IFERROR(IF(Y86=0,"",ROUNDUP(Y86/H86,0)*0.01898),"")</f>
        <v>0.13286000000000001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16.5" hidden="1" customHeight="1" x14ac:dyDescent="0.25">
      <c r="A87" s="54" t="s">
        <v>185</v>
      </c>
      <c r="B87" s="54" t="s">
        <v>186</v>
      </c>
      <c r="C87" s="32">
        <v>4301011476</v>
      </c>
      <c r="D87" s="625">
        <v>4680115881518</v>
      </c>
      <c r="E87" s="626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8"/>
      <c r="R87" s="628"/>
      <c r="S87" s="628"/>
      <c r="T87" s="629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2">
        <v>4301011443</v>
      </c>
      <c r="D88" s="625">
        <v>4680115881303</v>
      </c>
      <c r="E88" s="626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8"/>
      <c r="R88" s="628"/>
      <c r="S88" s="628"/>
      <c r="T88" s="629"/>
      <c r="U88" s="35"/>
      <c r="V88" s="35"/>
      <c r="W88" s="36" t="s">
        <v>69</v>
      </c>
      <c r="X88" s="613">
        <v>0</v>
      </c>
      <c r="Y88" s="614">
        <f>IFERROR(IF(X88="",0,CEILING((X88/$H88),1)*$H88),"")</f>
        <v>0</v>
      </c>
      <c r="Z88" s="37" t="str">
        <f>IFERROR(IF(Y88=0,"",ROUNDUP(Y88/H88,0)*0.00902),"")</f>
        <v/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3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4"/>
      <c r="P89" s="639" t="s">
        <v>86</v>
      </c>
      <c r="Q89" s="640"/>
      <c r="R89" s="640"/>
      <c r="S89" s="640"/>
      <c r="T89" s="640"/>
      <c r="U89" s="640"/>
      <c r="V89" s="641"/>
      <c r="W89" s="38" t="s">
        <v>87</v>
      </c>
      <c r="X89" s="615">
        <f>IFERROR(X86/H86,"0")+IFERROR(X87/H87,"0")+IFERROR(X88/H88,"0")</f>
        <v>6.481481481481481</v>
      </c>
      <c r="Y89" s="615">
        <f>IFERROR(Y86/H86,"0")+IFERROR(Y87/H87,"0")+IFERROR(Y88/H88,"0")</f>
        <v>7</v>
      </c>
      <c r="Z89" s="615">
        <f>IFERROR(IF(Z86="",0,Z86),"0")+IFERROR(IF(Z87="",0,Z87),"0")+IFERROR(IF(Z88="",0,Z88),"0")</f>
        <v>0.13286000000000001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4"/>
      <c r="P90" s="639" t="s">
        <v>86</v>
      </c>
      <c r="Q90" s="640"/>
      <c r="R90" s="640"/>
      <c r="S90" s="640"/>
      <c r="T90" s="640"/>
      <c r="U90" s="640"/>
      <c r="V90" s="641"/>
      <c r="W90" s="38" t="s">
        <v>69</v>
      </c>
      <c r="X90" s="615">
        <f>IFERROR(SUM(X86:X88),"0")</f>
        <v>70</v>
      </c>
      <c r="Y90" s="615">
        <f>IFERROR(SUM(Y86:Y88),"0")</f>
        <v>75.600000000000009</v>
      </c>
      <c r="Z90" s="38"/>
      <c r="AA90" s="616"/>
      <c r="AB90" s="616"/>
      <c r="AC90" s="616"/>
    </row>
    <row r="91" spans="1:68" ht="14.25" hidden="1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25">
        <v>4607091386967</v>
      </c>
      <c r="E92" s="626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8"/>
      <c r="R92" s="628"/>
      <c r="S92" s="628"/>
      <c r="T92" s="629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hidden="1" customHeight="1" x14ac:dyDescent="0.25">
      <c r="A93" s="54" t="s">
        <v>190</v>
      </c>
      <c r="B93" s="54" t="s">
        <v>193</v>
      </c>
      <c r="C93" s="32">
        <v>4301051712</v>
      </c>
      <c r="D93" s="625">
        <v>4607091386967</v>
      </c>
      <c r="E93" s="626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750" t="s">
        <v>194</v>
      </c>
      <c r="Q93" s="628"/>
      <c r="R93" s="628"/>
      <c r="S93" s="628"/>
      <c r="T93" s="629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2">
        <v>4301051437</v>
      </c>
      <c r="D94" s="625">
        <v>4607091386967</v>
      </c>
      <c r="E94" s="626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8"/>
      <c r="R94" s="628"/>
      <c r="S94" s="628"/>
      <c r="T94" s="629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2">
        <v>4301051788</v>
      </c>
      <c r="D95" s="625">
        <v>4680115884953</v>
      </c>
      <c r="E95" s="626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8"/>
      <c r="R95" s="628"/>
      <c r="S95" s="628"/>
      <c r="T95" s="629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199</v>
      </c>
      <c r="B96" s="54" t="s">
        <v>200</v>
      </c>
      <c r="C96" s="32">
        <v>4301051718</v>
      </c>
      <c r="D96" s="625">
        <v>4607091385731</v>
      </c>
      <c r="E96" s="626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7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8"/>
      <c r="R96" s="628"/>
      <c r="S96" s="628"/>
      <c r="T96" s="629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25">
        <v>4607091385731</v>
      </c>
      <c r="E97" s="626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8"/>
      <c r="R97" s="628"/>
      <c r="S97" s="628"/>
      <c r="T97" s="629"/>
      <c r="U97" s="35"/>
      <c r="V97" s="35"/>
      <c r="W97" s="36" t="s">
        <v>69</v>
      </c>
      <c r="X97" s="613">
        <v>9</v>
      </c>
      <c r="Y97" s="614">
        <f t="shared" si="16"/>
        <v>10.8</v>
      </c>
      <c r="Z97" s="37">
        <f>IFERROR(IF(Y97=0,"",ROUNDUP(Y97/H97,0)*0.00651),"")</f>
        <v>2.6040000000000001E-2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9.8399999999999981</v>
      </c>
      <c r="BN97" s="64">
        <f t="shared" si="18"/>
        <v>11.808</v>
      </c>
      <c r="BO97" s="64">
        <f t="shared" si="19"/>
        <v>1.8315018315018316E-2</v>
      </c>
      <c r="BP97" s="64">
        <f t="shared" si="20"/>
        <v>2.197802197802198E-2</v>
      </c>
    </row>
    <row r="98" spans="1:68" ht="16.5" hidden="1" customHeight="1" x14ac:dyDescent="0.25">
      <c r="A98" s="54" t="s">
        <v>203</v>
      </c>
      <c r="B98" s="54" t="s">
        <v>204</v>
      </c>
      <c r="C98" s="32">
        <v>4301051438</v>
      </c>
      <c r="D98" s="625">
        <v>4680115880894</v>
      </c>
      <c r="E98" s="626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8"/>
      <c r="R98" s="628"/>
      <c r="S98" s="628"/>
      <c r="T98" s="629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206</v>
      </c>
      <c r="B99" s="54" t="s">
        <v>207</v>
      </c>
      <c r="C99" s="32">
        <v>4301051687</v>
      </c>
      <c r="D99" s="625">
        <v>4680115880214</v>
      </c>
      <c r="E99" s="626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8"/>
      <c r="R99" s="628"/>
      <c r="S99" s="628"/>
      <c r="T99" s="629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3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4"/>
      <c r="P100" s="639" t="s">
        <v>86</v>
      </c>
      <c r="Q100" s="640"/>
      <c r="R100" s="640"/>
      <c r="S100" s="640"/>
      <c r="T100" s="640"/>
      <c r="U100" s="640"/>
      <c r="V100" s="64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15.238095238095237</v>
      </c>
      <c r="Y100" s="615">
        <f>IFERROR(Y92/H92,"0")+IFERROR(Y93/H93,"0")+IFERROR(Y94/H94,"0")+IFERROR(Y95/H95,"0")+IFERROR(Y96/H96,"0")+IFERROR(Y97/H97,"0")+IFERROR(Y98/H98,"0")+IFERROR(Y99/H99,"0")</f>
        <v>16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0.25380000000000003</v>
      </c>
      <c r="AA100" s="616"/>
      <c r="AB100" s="616"/>
      <c r="AC100" s="616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4"/>
      <c r="P101" s="639" t="s">
        <v>86</v>
      </c>
      <c r="Q101" s="640"/>
      <c r="R101" s="640"/>
      <c r="S101" s="640"/>
      <c r="T101" s="640"/>
      <c r="U101" s="640"/>
      <c r="V101" s="641"/>
      <c r="W101" s="38" t="s">
        <v>69</v>
      </c>
      <c r="X101" s="615">
        <f>IFERROR(SUM(X92:X99),"0")</f>
        <v>109</v>
      </c>
      <c r="Y101" s="615">
        <f>IFERROR(SUM(Y92:Y99),"0")</f>
        <v>111.60000000000001</v>
      </c>
      <c r="Z101" s="38"/>
      <c r="AA101" s="616"/>
      <c r="AB101" s="616"/>
      <c r="AC101" s="616"/>
    </row>
    <row r="102" spans="1:68" ht="16.5" hidden="1" customHeight="1" x14ac:dyDescent="0.25">
      <c r="A102" s="630" t="s">
        <v>208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hidden="1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hidden="1" customHeight="1" x14ac:dyDescent="0.25">
      <c r="A104" s="54" t="s">
        <v>209</v>
      </c>
      <c r="B104" s="54" t="s">
        <v>210</v>
      </c>
      <c r="C104" s="32">
        <v>4301011514</v>
      </c>
      <c r="D104" s="625">
        <v>4680115882133</v>
      </c>
      <c r="E104" s="626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8"/>
      <c r="R104" s="628"/>
      <c r="S104" s="628"/>
      <c r="T104" s="629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2">
        <v>4301011417</v>
      </c>
      <c r="D105" s="625">
        <v>4680115880269</v>
      </c>
      <c r="E105" s="626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7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8"/>
      <c r="R105" s="628"/>
      <c r="S105" s="628"/>
      <c r="T105" s="629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214</v>
      </c>
      <c r="B106" s="54" t="s">
        <v>215</v>
      </c>
      <c r="C106" s="32">
        <v>4301011415</v>
      </c>
      <c r="D106" s="625">
        <v>4680115880429</v>
      </c>
      <c r="E106" s="626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8"/>
      <c r="R106" s="628"/>
      <c r="S106" s="628"/>
      <c r="T106" s="629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216</v>
      </c>
      <c r="B107" s="54" t="s">
        <v>217</v>
      </c>
      <c r="C107" s="32">
        <v>4301011462</v>
      </c>
      <c r="D107" s="625">
        <v>4680115881457</v>
      </c>
      <c r="E107" s="626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8"/>
      <c r="R107" s="628"/>
      <c r="S107" s="628"/>
      <c r="T107" s="629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653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4"/>
      <c r="P108" s="639" t="s">
        <v>86</v>
      </c>
      <c r="Q108" s="640"/>
      <c r="R108" s="640"/>
      <c r="S108" s="640"/>
      <c r="T108" s="640"/>
      <c r="U108" s="640"/>
      <c r="V108" s="641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hidden="1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4"/>
      <c r="P109" s="639" t="s">
        <v>86</v>
      </c>
      <c r="Q109" s="640"/>
      <c r="R109" s="640"/>
      <c r="S109" s="640"/>
      <c r="T109" s="640"/>
      <c r="U109" s="640"/>
      <c r="V109" s="641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hidden="1" customHeight="1" x14ac:dyDescent="0.25">
      <c r="A110" s="621" t="s">
        <v>137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hidden="1" customHeight="1" x14ac:dyDescent="0.25">
      <c r="A111" s="54" t="s">
        <v>218</v>
      </c>
      <c r="B111" s="54" t="s">
        <v>219</v>
      </c>
      <c r="C111" s="32">
        <v>4301020345</v>
      </c>
      <c r="D111" s="625">
        <v>4680115881488</v>
      </c>
      <c r="E111" s="626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3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8"/>
      <c r="R111" s="628"/>
      <c r="S111" s="628"/>
      <c r="T111" s="629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2">
        <v>4301020346</v>
      </c>
      <c r="D112" s="625">
        <v>4680115882775</v>
      </c>
      <c r="E112" s="626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7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8"/>
      <c r="R112" s="628"/>
      <c r="S112" s="628"/>
      <c r="T112" s="629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2">
        <v>4301020344</v>
      </c>
      <c r="D113" s="625">
        <v>4680115880658</v>
      </c>
      <c r="E113" s="626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97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8"/>
      <c r="R113" s="628"/>
      <c r="S113" s="628"/>
      <c r="T113" s="629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3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4"/>
      <c r="P114" s="639" t="s">
        <v>86</v>
      </c>
      <c r="Q114" s="640"/>
      <c r="R114" s="640"/>
      <c r="S114" s="640"/>
      <c r="T114" s="640"/>
      <c r="U114" s="640"/>
      <c r="V114" s="64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4"/>
      <c r="P115" s="639" t="s">
        <v>86</v>
      </c>
      <c r="Q115" s="640"/>
      <c r="R115" s="640"/>
      <c r="S115" s="640"/>
      <c r="T115" s="640"/>
      <c r="U115" s="640"/>
      <c r="V115" s="64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hidden="1" customHeight="1" x14ac:dyDescent="0.25">
      <c r="A117" s="54" t="s">
        <v>225</v>
      </c>
      <c r="B117" s="54" t="s">
        <v>226</v>
      </c>
      <c r="C117" s="32">
        <v>4301051360</v>
      </c>
      <c r="D117" s="625">
        <v>4607091385168</v>
      </c>
      <c r="E117" s="626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8"/>
      <c r="R117" s="628"/>
      <c r="S117" s="628"/>
      <c r="T117" s="629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225</v>
      </c>
      <c r="B118" s="54" t="s">
        <v>228</v>
      </c>
      <c r="C118" s="32">
        <v>4301051724</v>
      </c>
      <c r="D118" s="625">
        <v>4607091385168</v>
      </c>
      <c r="E118" s="626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8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8"/>
      <c r="R118" s="628"/>
      <c r="S118" s="628"/>
      <c r="T118" s="629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25">
        <v>4607091385168</v>
      </c>
      <c r="E119" s="626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8"/>
      <c r="R119" s="628"/>
      <c r="S119" s="628"/>
      <c r="T119" s="629"/>
      <c r="U119" s="35"/>
      <c r="V119" s="35"/>
      <c r="W119" s="36" t="s">
        <v>69</v>
      </c>
      <c r="X119" s="613">
        <v>50</v>
      </c>
      <c r="Y119" s="614">
        <f t="shared" si="21"/>
        <v>50.400000000000006</v>
      </c>
      <c r="Z119" s="37">
        <f>IFERROR(IF(Y119=0,"",ROUNDUP(Y119/H119,0)*0.01898),"")</f>
        <v>0.11388000000000001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53.053571428571431</v>
      </c>
      <c r="BN119" s="64">
        <f t="shared" si="23"/>
        <v>53.478000000000002</v>
      </c>
      <c r="BO119" s="64">
        <f t="shared" si="24"/>
        <v>9.3005952380952384E-2</v>
      </c>
      <c r="BP119" s="64">
        <f t="shared" si="25"/>
        <v>9.375E-2</v>
      </c>
    </row>
    <row r="120" spans="1:68" ht="27" hidden="1" customHeight="1" x14ac:dyDescent="0.25">
      <c r="A120" s="54" t="s">
        <v>231</v>
      </c>
      <c r="B120" s="54" t="s">
        <v>232</v>
      </c>
      <c r="C120" s="32">
        <v>4301051730</v>
      </c>
      <c r="D120" s="625">
        <v>4607091383256</v>
      </c>
      <c r="E120" s="626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8"/>
      <c r="R120" s="628"/>
      <c r="S120" s="628"/>
      <c r="T120" s="629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233</v>
      </c>
      <c r="B121" s="54" t="s">
        <v>234</v>
      </c>
      <c r="C121" s="32">
        <v>4301051721</v>
      </c>
      <c r="D121" s="625">
        <v>4607091385748</v>
      </c>
      <c r="E121" s="626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8"/>
      <c r="R121" s="628"/>
      <c r="S121" s="628"/>
      <c r="T121" s="629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235</v>
      </c>
      <c r="B122" s="54" t="s">
        <v>236</v>
      </c>
      <c r="C122" s="32">
        <v>4301051740</v>
      </c>
      <c r="D122" s="625">
        <v>4680115884533</v>
      </c>
      <c r="E122" s="626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8"/>
      <c r="R122" s="628"/>
      <c r="S122" s="628"/>
      <c r="T122" s="629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2">
        <v>4301051486</v>
      </c>
      <c r="D123" s="625">
        <v>4680115882645</v>
      </c>
      <c r="E123" s="626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8"/>
      <c r="R123" s="628"/>
      <c r="S123" s="628"/>
      <c r="T123" s="629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3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4"/>
      <c r="P124" s="639" t="s">
        <v>86</v>
      </c>
      <c r="Q124" s="640"/>
      <c r="R124" s="640"/>
      <c r="S124" s="640"/>
      <c r="T124" s="640"/>
      <c r="U124" s="640"/>
      <c r="V124" s="64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5.9523809523809526</v>
      </c>
      <c r="Y124" s="615">
        <f>IFERROR(Y117/H117,"0")+IFERROR(Y118/H118,"0")+IFERROR(Y119/H119,"0")+IFERROR(Y120/H120,"0")+IFERROR(Y121/H121,"0")+IFERROR(Y122/H122,"0")+IFERROR(Y123/H123,"0")</f>
        <v>6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0.11388000000000001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4"/>
      <c r="P125" s="639" t="s">
        <v>86</v>
      </c>
      <c r="Q125" s="640"/>
      <c r="R125" s="640"/>
      <c r="S125" s="640"/>
      <c r="T125" s="640"/>
      <c r="U125" s="640"/>
      <c r="V125" s="641"/>
      <c r="W125" s="38" t="s">
        <v>69</v>
      </c>
      <c r="X125" s="615">
        <f>IFERROR(SUM(X117:X123),"0")</f>
        <v>50</v>
      </c>
      <c r="Y125" s="615">
        <f>IFERROR(SUM(Y117:Y123),"0")</f>
        <v>50.400000000000006</v>
      </c>
      <c r="Z125" s="38"/>
      <c r="AA125" s="616"/>
      <c r="AB125" s="616"/>
      <c r="AC125" s="616"/>
    </row>
    <row r="126" spans="1:68" ht="14.25" hidden="1" customHeight="1" x14ac:dyDescent="0.25">
      <c r="A126" s="621" t="s">
        <v>174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hidden="1" customHeight="1" x14ac:dyDescent="0.25">
      <c r="A127" s="54" t="s">
        <v>241</v>
      </c>
      <c r="B127" s="54" t="s">
        <v>242</v>
      </c>
      <c r="C127" s="32">
        <v>4301060357</v>
      </c>
      <c r="D127" s="625">
        <v>4680115882652</v>
      </c>
      <c r="E127" s="626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8"/>
      <c r="R127" s="628"/>
      <c r="S127" s="628"/>
      <c r="T127" s="629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2">
        <v>4301060317</v>
      </c>
      <c r="D128" s="625">
        <v>4680115880238</v>
      </c>
      <c r="E128" s="626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8"/>
      <c r="R128" s="628"/>
      <c r="S128" s="628"/>
      <c r="T128" s="629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3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4"/>
      <c r="P129" s="639" t="s">
        <v>86</v>
      </c>
      <c r="Q129" s="640"/>
      <c r="R129" s="640"/>
      <c r="S129" s="640"/>
      <c r="T129" s="640"/>
      <c r="U129" s="640"/>
      <c r="V129" s="64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4"/>
      <c r="P130" s="639" t="s">
        <v>86</v>
      </c>
      <c r="Q130" s="640"/>
      <c r="R130" s="640"/>
      <c r="S130" s="640"/>
      <c r="T130" s="640"/>
      <c r="U130" s="640"/>
      <c r="V130" s="64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0" t="s">
        <v>247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hidden="1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hidden="1" customHeight="1" x14ac:dyDescent="0.25">
      <c r="A133" s="54" t="s">
        <v>248</v>
      </c>
      <c r="B133" s="54" t="s">
        <v>249</v>
      </c>
      <c r="C133" s="32">
        <v>4301011564</v>
      </c>
      <c r="D133" s="625">
        <v>4680115882577</v>
      </c>
      <c r="E133" s="626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8"/>
      <c r="R133" s="628"/>
      <c r="S133" s="628"/>
      <c r="T133" s="629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25">
        <v>4680115882577</v>
      </c>
      <c r="E134" s="626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8"/>
      <c r="R134" s="628"/>
      <c r="S134" s="628"/>
      <c r="T134" s="629"/>
      <c r="U134" s="35"/>
      <c r="V134" s="35"/>
      <c r="W134" s="36" t="s">
        <v>69</v>
      </c>
      <c r="X134" s="613">
        <v>12</v>
      </c>
      <c r="Y134" s="614">
        <f>IFERROR(IF(X134="",0,CEILING((X134/$H134),1)*$H134),"")</f>
        <v>12.8</v>
      </c>
      <c r="Z134" s="37">
        <f>IFERROR(IF(Y134=0,"",ROUNDUP(Y134/H134,0)*0.00651),"")</f>
        <v>2.6040000000000001E-2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12.675000000000001</v>
      </c>
      <c r="BN134" s="64">
        <f>IFERROR(Y134*I134/H134,"0")</f>
        <v>13.52</v>
      </c>
      <c r="BO134" s="64">
        <f>IFERROR(1/J134*(X134/H134),"0")</f>
        <v>2.0604395604395608E-2</v>
      </c>
      <c r="BP134" s="64">
        <f>IFERROR(1/J134*(Y134/H134),"0")</f>
        <v>2.197802197802198E-2</v>
      </c>
    </row>
    <row r="135" spans="1:68" x14ac:dyDescent="0.2">
      <c r="A135" s="653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4"/>
      <c r="P135" s="639" t="s">
        <v>86</v>
      </c>
      <c r="Q135" s="640"/>
      <c r="R135" s="640"/>
      <c r="S135" s="640"/>
      <c r="T135" s="640"/>
      <c r="U135" s="640"/>
      <c r="V135" s="641"/>
      <c r="W135" s="38" t="s">
        <v>87</v>
      </c>
      <c r="X135" s="615">
        <f>IFERROR(X133/H133,"0")+IFERROR(X134/H134,"0")</f>
        <v>3.75</v>
      </c>
      <c r="Y135" s="615">
        <f>IFERROR(Y133/H133,"0")+IFERROR(Y134/H134,"0")</f>
        <v>4</v>
      </c>
      <c r="Z135" s="615">
        <f>IFERROR(IF(Z133="",0,Z133),"0")+IFERROR(IF(Z134="",0,Z134),"0")</f>
        <v>2.6040000000000001E-2</v>
      </c>
      <c r="AA135" s="616"/>
      <c r="AB135" s="616"/>
      <c r="AC135" s="616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4"/>
      <c r="P136" s="639" t="s">
        <v>86</v>
      </c>
      <c r="Q136" s="640"/>
      <c r="R136" s="640"/>
      <c r="S136" s="640"/>
      <c r="T136" s="640"/>
      <c r="U136" s="640"/>
      <c r="V136" s="641"/>
      <c r="W136" s="38" t="s">
        <v>69</v>
      </c>
      <c r="X136" s="615">
        <f>IFERROR(SUM(X133:X134),"0")</f>
        <v>12</v>
      </c>
      <c r="Y136" s="615">
        <f>IFERROR(SUM(Y133:Y134),"0")</f>
        <v>12.8</v>
      </c>
      <c r="Z136" s="38"/>
      <c r="AA136" s="616"/>
      <c r="AB136" s="616"/>
      <c r="AC136" s="616"/>
    </row>
    <row r="137" spans="1:68" ht="14.25" hidden="1" customHeight="1" x14ac:dyDescent="0.25">
      <c r="A137" s="621" t="s">
        <v>148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hidden="1" customHeight="1" x14ac:dyDescent="0.25">
      <c r="A138" s="54" t="s">
        <v>252</v>
      </c>
      <c r="B138" s="54" t="s">
        <v>253</v>
      </c>
      <c r="C138" s="32">
        <v>4301031235</v>
      </c>
      <c r="D138" s="625">
        <v>4680115883444</v>
      </c>
      <c r="E138" s="626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8"/>
      <c r="R138" s="628"/>
      <c r="S138" s="628"/>
      <c r="T138" s="629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25">
        <v>4680115883444</v>
      </c>
      <c r="E139" s="626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8"/>
      <c r="R139" s="628"/>
      <c r="S139" s="628"/>
      <c r="T139" s="629"/>
      <c r="U139" s="35"/>
      <c r="V139" s="35"/>
      <c r="W139" s="36" t="s">
        <v>69</v>
      </c>
      <c r="X139" s="613">
        <v>5.25</v>
      </c>
      <c r="Y139" s="614">
        <f>IFERROR(IF(X139="",0,CEILING((X139/$H139),1)*$H139),"")</f>
        <v>5.6</v>
      </c>
      <c r="Z139" s="37">
        <f>IFERROR(IF(Y139=0,"",ROUNDUP(Y139/H139,0)*0.00651),"")</f>
        <v>1.302E-2</v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5.7525000000000004</v>
      </c>
      <c r="BN139" s="64">
        <f>IFERROR(Y139*I139/H139,"0")</f>
        <v>6.1359999999999992</v>
      </c>
      <c r="BO139" s="64">
        <f>IFERROR(1/J139*(X139/H139),"0")</f>
        <v>1.0302197802197804E-2</v>
      </c>
      <c r="BP139" s="64">
        <f>IFERROR(1/J139*(Y139/H139),"0")</f>
        <v>1.098901098901099E-2</v>
      </c>
    </row>
    <row r="140" spans="1:68" x14ac:dyDescent="0.2">
      <c r="A140" s="653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4"/>
      <c r="P140" s="639" t="s">
        <v>86</v>
      </c>
      <c r="Q140" s="640"/>
      <c r="R140" s="640"/>
      <c r="S140" s="640"/>
      <c r="T140" s="640"/>
      <c r="U140" s="640"/>
      <c r="V140" s="641"/>
      <c r="W140" s="38" t="s">
        <v>87</v>
      </c>
      <c r="X140" s="615">
        <f>IFERROR(X138/H138,"0")+IFERROR(X139/H139,"0")</f>
        <v>1.8750000000000002</v>
      </c>
      <c r="Y140" s="615">
        <f>IFERROR(Y138/H138,"0")+IFERROR(Y139/H139,"0")</f>
        <v>2</v>
      </c>
      <c r="Z140" s="615">
        <f>IFERROR(IF(Z138="",0,Z138),"0")+IFERROR(IF(Z139="",0,Z139),"0")</f>
        <v>1.302E-2</v>
      </c>
      <c r="AA140" s="616"/>
      <c r="AB140" s="616"/>
      <c r="AC140" s="616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4"/>
      <c r="P141" s="639" t="s">
        <v>86</v>
      </c>
      <c r="Q141" s="640"/>
      <c r="R141" s="640"/>
      <c r="S141" s="640"/>
      <c r="T141" s="640"/>
      <c r="U141" s="640"/>
      <c r="V141" s="641"/>
      <c r="W141" s="38" t="s">
        <v>69</v>
      </c>
      <c r="X141" s="615">
        <f>IFERROR(SUM(X138:X139),"0")</f>
        <v>5.25</v>
      </c>
      <c r="Y141" s="615">
        <f>IFERROR(SUM(Y138:Y139),"0")</f>
        <v>5.6</v>
      </c>
      <c r="Z141" s="38"/>
      <c r="AA141" s="616"/>
      <c r="AB141" s="616"/>
      <c r="AC141" s="616"/>
    </row>
    <row r="142" spans="1:68" ht="14.25" hidden="1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hidden="1" customHeight="1" x14ac:dyDescent="0.25">
      <c r="A143" s="54" t="s">
        <v>256</v>
      </c>
      <c r="B143" s="54" t="s">
        <v>257</v>
      </c>
      <c r="C143" s="32">
        <v>4301051477</v>
      </c>
      <c r="D143" s="625">
        <v>4680115882584</v>
      </c>
      <c r="E143" s="626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8"/>
      <c r="R143" s="628"/>
      <c r="S143" s="628"/>
      <c r="T143" s="629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25">
        <v>4680115882584</v>
      </c>
      <c r="E144" s="626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8"/>
      <c r="R144" s="628"/>
      <c r="S144" s="628"/>
      <c r="T144" s="629"/>
      <c r="U144" s="35"/>
      <c r="V144" s="35"/>
      <c r="W144" s="36" t="s">
        <v>69</v>
      </c>
      <c r="X144" s="613">
        <v>9.9</v>
      </c>
      <c r="Y144" s="614">
        <f>IFERROR(IF(X144="",0,CEILING((X144/$H144),1)*$H144),"")</f>
        <v>10.56</v>
      </c>
      <c r="Z144" s="37">
        <f>IFERROR(IF(Y144=0,"",ROUNDUP(Y144/H144,0)*0.00651),"")</f>
        <v>2.6040000000000001E-2</v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10.904999999999999</v>
      </c>
      <c r="BN144" s="64">
        <f>IFERROR(Y144*I144/H144,"0")</f>
        <v>11.632</v>
      </c>
      <c r="BO144" s="64">
        <f>IFERROR(1/J144*(X144/H144),"0")</f>
        <v>2.0604395604395608E-2</v>
      </c>
      <c r="BP144" s="64">
        <f>IFERROR(1/J144*(Y144/H144),"0")</f>
        <v>2.197802197802198E-2</v>
      </c>
    </row>
    <row r="145" spans="1:68" x14ac:dyDescent="0.2">
      <c r="A145" s="653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4"/>
      <c r="P145" s="639" t="s">
        <v>86</v>
      </c>
      <c r="Q145" s="640"/>
      <c r="R145" s="640"/>
      <c r="S145" s="640"/>
      <c r="T145" s="640"/>
      <c r="U145" s="640"/>
      <c r="V145" s="641"/>
      <c r="W145" s="38" t="s">
        <v>87</v>
      </c>
      <c r="X145" s="615">
        <f>IFERROR(X143/H143,"0")+IFERROR(X144/H144,"0")</f>
        <v>3.75</v>
      </c>
      <c r="Y145" s="615">
        <f>IFERROR(Y143/H143,"0")+IFERROR(Y144/H144,"0")</f>
        <v>4</v>
      </c>
      <c r="Z145" s="615">
        <f>IFERROR(IF(Z143="",0,Z143),"0")+IFERROR(IF(Z144="",0,Z144),"0")</f>
        <v>2.6040000000000001E-2</v>
      </c>
      <c r="AA145" s="616"/>
      <c r="AB145" s="616"/>
      <c r="AC145" s="616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4"/>
      <c r="P146" s="639" t="s">
        <v>86</v>
      </c>
      <c r="Q146" s="640"/>
      <c r="R146" s="640"/>
      <c r="S146" s="640"/>
      <c r="T146" s="640"/>
      <c r="U146" s="640"/>
      <c r="V146" s="641"/>
      <c r="W146" s="38" t="s">
        <v>69</v>
      </c>
      <c r="X146" s="615">
        <f>IFERROR(SUM(X143:X144),"0")</f>
        <v>9.9</v>
      </c>
      <c r="Y146" s="615">
        <f>IFERROR(SUM(Y143:Y144),"0")</f>
        <v>10.56</v>
      </c>
      <c r="Z146" s="38"/>
      <c r="AA146" s="616"/>
      <c r="AB146" s="616"/>
      <c r="AC146" s="616"/>
    </row>
    <row r="147" spans="1:68" ht="16.5" hidden="1" customHeight="1" x14ac:dyDescent="0.25">
      <c r="A147" s="630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hidden="1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hidden="1" customHeight="1" x14ac:dyDescent="0.25">
      <c r="A149" s="54" t="s">
        <v>259</v>
      </c>
      <c r="B149" s="54" t="s">
        <v>260</v>
      </c>
      <c r="C149" s="32">
        <v>4301011705</v>
      </c>
      <c r="D149" s="625">
        <v>4607091384604</v>
      </c>
      <c r="E149" s="626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8"/>
      <c r="R149" s="628"/>
      <c r="S149" s="628"/>
      <c r="T149" s="629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3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4"/>
      <c r="P150" s="639" t="s">
        <v>86</v>
      </c>
      <c r="Q150" s="640"/>
      <c r="R150" s="640"/>
      <c r="S150" s="640"/>
      <c r="T150" s="640"/>
      <c r="U150" s="640"/>
      <c r="V150" s="64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4"/>
      <c r="P151" s="639" t="s">
        <v>86</v>
      </c>
      <c r="Q151" s="640"/>
      <c r="R151" s="640"/>
      <c r="S151" s="640"/>
      <c r="T151" s="640"/>
      <c r="U151" s="640"/>
      <c r="V151" s="64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21" t="s">
        <v>148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hidden="1" customHeight="1" x14ac:dyDescent="0.25">
      <c r="A153" s="54" t="s">
        <v>262</v>
      </c>
      <c r="B153" s="54" t="s">
        <v>263</v>
      </c>
      <c r="C153" s="32">
        <v>4301030895</v>
      </c>
      <c r="D153" s="625">
        <v>4607091387667</v>
      </c>
      <c r="E153" s="626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8"/>
      <c r="R153" s="628"/>
      <c r="S153" s="628"/>
      <c r="T153" s="629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25">
        <v>4607091387636</v>
      </c>
      <c r="E154" s="626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8"/>
      <c r="R154" s="628"/>
      <c r="S154" s="628"/>
      <c r="T154" s="629"/>
      <c r="U154" s="35"/>
      <c r="V154" s="35"/>
      <c r="W154" s="36" t="s">
        <v>69</v>
      </c>
      <c r="X154" s="613">
        <v>20</v>
      </c>
      <c r="Y154" s="614">
        <f>IFERROR(IF(X154="",0,CEILING((X154/$H154),1)*$H154),"")</f>
        <v>21</v>
      </c>
      <c r="Z154" s="37">
        <f>IFERROR(IF(Y154=0,"",ROUNDUP(Y154/H154,0)*0.00651),"")</f>
        <v>3.2550000000000003E-2</v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21.285714285714281</v>
      </c>
      <c r="BN154" s="64">
        <f>IFERROR(Y154*I154/H154,"0")</f>
        <v>22.349999999999998</v>
      </c>
      <c r="BO154" s="64">
        <f>IFERROR(1/J154*(X154/H154),"0")</f>
        <v>2.6164311878597593E-2</v>
      </c>
      <c r="BP154" s="64">
        <f>IFERROR(1/J154*(Y154/H154),"0")</f>
        <v>2.7472527472527476E-2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25">
        <v>4607091382426</v>
      </c>
      <c r="E155" s="626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8"/>
      <c r="R155" s="628"/>
      <c r="S155" s="628"/>
      <c r="T155" s="629"/>
      <c r="U155" s="35"/>
      <c r="V155" s="35"/>
      <c r="W155" s="36" t="s">
        <v>69</v>
      </c>
      <c r="X155" s="613">
        <v>20</v>
      </c>
      <c r="Y155" s="614">
        <f>IFERROR(IF(X155="",0,CEILING((X155/$H155),1)*$H155),"")</f>
        <v>27</v>
      </c>
      <c r="Z155" s="37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53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4"/>
      <c r="P156" s="639" t="s">
        <v>86</v>
      </c>
      <c r="Q156" s="640"/>
      <c r="R156" s="640"/>
      <c r="S156" s="640"/>
      <c r="T156" s="640"/>
      <c r="U156" s="640"/>
      <c r="V156" s="641"/>
      <c r="W156" s="38" t="s">
        <v>87</v>
      </c>
      <c r="X156" s="615">
        <f>IFERROR(X153/H153,"0")+IFERROR(X154/H154,"0")+IFERROR(X155/H155,"0")</f>
        <v>6.9841269841269842</v>
      </c>
      <c r="Y156" s="615">
        <f>IFERROR(Y153/H153,"0")+IFERROR(Y154/H154,"0")+IFERROR(Y155/H155,"0")</f>
        <v>8</v>
      </c>
      <c r="Z156" s="615">
        <f>IFERROR(IF(Z153="",0,Z153),"0")+IFERROR(IF(Z154="",0,Z154),"0")+IFERROR(IF(Z155="",0,Z155),"0")</f>
        <v>8.9490000000000014E-2</v>
      </c>
      <c r="AA156" s="616"/>
      <c r="AB156" s="616"/>
      <c r="AC156" s="616"/>
    </row>
    <row r="157" spans="1:68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4"/>
      <c r="P157" s="639" t="s">
        <v>86</v>
      </c>
      <c r="Q157" s="640"/>
      <c r="R157" s="640"/>
      <c r="S157" s="640"/>
      <c r="T157" s="640"/>
      <c r="U157" s="640"/>
      <c r="V157" s="641"/>
      <c r="W157" s="38" t="s">
        <v>69</v>
      </c>
      <c r="X157" s="615">
        <f>IFERROR(SUM(X153:X155),"0")</f>
        <v>40</v>
      </c>
      <c r="Y157" s="615">
        <f>IFERROR(SUM(Y153:Y155),"0")</f>
        <v>48</v>
      </c>
      <c r="Z157" s="38"/>
      <c r="AA157" s="616"/>
      <c r="AB157" s="616"/>
      <c r="AC157" s="616"/>
    </row>
    <row r="158" spans="1:68" ht="27.75" hidden="1" customHeight="1" x14ac:dyDescent="0.2">
      <c r="A158" s="697" t="s">
        <v>271</v>
      </c>
      <c r="B158" s="698"/>
      <c r="C158" s="698"/>
      <c r="D158" s="698"/>
      <c r="E158" s="698"/>
      <c r="F158" s="698"/>
      <c r="G158" s="698"/>
      <c r="H158" s="698"/>
      <c r="I158" s="698"/>
      <c r="J158" s="698"/>
      <c r="K158" s="698"/>
      <c r="L158" s="698"/>
      <c r="M158" s="698"/>
      <c r="N158" s="698"/>
      <c r="O158" s="698"/>
      <c r="P158" s="698"/>
      <c r="Q158" s="698"/>
      <c r="R158" s="698"/>
      <c r="S158" s="698"/>
      <c r="T158" s="698"/>
      <c r="U158" s="698"/>
      <c r="V158" s="698"/>
      <c r="W158" s="698"/>
      <c r="X158" s="698"/>
      <c r="Y158" s="698"/>
      <c r="Z158" s="698"/>
      <c r="AA158" s="49"/>
      <c r="AB158" s="49"/>
      <c r="AC158" s="49"/>
    </row>
    <row r="159" spans="1:68" ht="16.5" hidden="1" customHeight="1" x14ac:dyDescent="0.25">
      <c r="A159" s="630" t="s">
        <v>272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hidden="1" customHeight="1" x14ac:dyDescent="0.25">
      <c r="A160" s="621" t="s">
        <v>137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hidden="1" customHeight="1" x14ac:dyDescent="0.25">
      <c r="A161" s="54" t="s">
        <v>273</v>
      </c>
      <c r="B161" s="54" t="s">
        <v>274</v>
      </c>
      <c r="C161" s="32">
        <v>4301020323</v>
      </c>
      <c r="D161" s="625">
        <v>4680115886223</v>
      </c>
      <c r="E161" s="626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6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8"/>
      <c r="R161" s="628"/>
      <c r="S161" s="628"/>
      <c r="T161" s="629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53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4"/>
      <c r="P162" s="639" t="s">
        <v>86</v>
      </c>
      <c r="Q162" s="640"/>
      <c r="R162" s="640"/>
      <c r="S162" s="640"/>
      <c r="T162" s="640"/>
      <c r="U162" s="640"/>
      <c r="V162" s="64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4"/>
      <c r="P163" s="639" t="s">
        <v>86</v>
      </c>
      <c r="Q163" s="640"/>
      <c r="R163" s="640"/>
      <c r="S163" s="640"/>
      <c r="T163" s="640"/>
      <c r="U163" s="640"/>
      <c r="V163" s="64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21" t="s">
        <v>148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hidden="1" customHeight="1" x14ac:dyDescent="0.25">
      <c r="A165" s="54" t="s">
        <v>276</v>
      </c>
      <c r="B165" s="54" t="s">
        <v>277</v>
      </c>
      <c r="C165" s="32">
        <v>4301031191</v>
      </c>
      <c r="D165" s="625">
        <v>4680115880993</v>
      </c>
      <c r="E165" s="626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8"/>
      <c r="R165" s="628"/>
      <c r="S165" s="628"/>
      <c r="T165" s="629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hidden="1" customHeight="1" x14ac:dyDescent="0.25">
      <c r="A166" s="54" t="s">
        <v>279</v>
      </c>
      <c r="B166" s="54" t="s">
        <v>280</v>
      </c>
      <c r="C166" s="32">
        <v>4301031204</v>
      </c>
      <c r="D166" s="625">
        <v>4680115881761</v>
      </c>
      <c r="E166" s="626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8"/>
      <c r="R166" s="628"/>
      <c r="S166" s="628"/>
      <c r="T166" s="629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hidden="1" customHeight="1" x14ac:dyDescent="0.25">
      <c r="A167" s="54" t="s">
        <v>282</v>
      </c>
      <c r="B167" s="54" t="s">
        <v>283</v>
      </c>
      <c r="C167" s="32">
        <v>4301031201</v>
      </c>
      <c r="D167" s="625">
        <v>4680115881563</v>
      </c>
      <c r="E167" s="626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8"/>
      <c r="R167" s="628"/>
      <c r="S167" s="628"/>
      <c r="T167" s="629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25">
        <v>4680115880986</v>
      </c>
      <c r="E168" s="626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8"/>
      <c r="R168" s="628"/>
      <c r="S168" s="628"/>
      <c r="T168" s="629"/>
      <c r="U168" s="35"/>
      <c r="V168" s="35"/>
      <c r="W168" s="36" t="s">
        <v>69</v>
      </c>
      <c r="X168" s="613">
        <v>21</v>
      </c>
      <c r="Y168" s="614">
        <f t="shared" si="26"/>
        <v>21</v>
      </c>
      <c r="Z168" s="37">
        <f>IFERROR(IF(Y168=0,"",ROUNDUP(Y168/H168,0)*0.00502),"")</f>
        <v>5.0200000000000002E-2</v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22.299999999999997</v>
      </c>
      <c r="BN168" s="64">
        <f t="shared" si="28"/>
        <v>22.299999999999997</v>
      </c>
      <c r="BO168" s="64">
        <f t="shared" si="29"/>
        <v>4.2735042735042736E-2</v>
      </c>
      <c r="BP168" s="64">
        <f t="shared" si="30"/>
        <v>4.2735042735042736E-2</v>
      </c>
    </row>
    <row r="169" spans="1:68" ht="27" hidden="1" customHeight="1" x14ac:dyDescent="0.25">
      <c r="A169" s="54" t="s">
        <v>287</v>
      </c>
      <c r="B169" s="54" t="s">
        <v>288</v>
      </c>
      <c r="C169" s="32">
        <v>4301031205</v>
      </c>
      <c r="D169" s="625">
        <v>4680115881785</v>
      </c>
      <c r="E169" s="626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8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8"/>
      <c r="R169" s="628"/>
      <c r="S169" s="628"/>
      <c r="T169" s="629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hidden="1" customHeight="1" x14ac:dyDescent="0.25">
      <c r="A170" s="54" t="s">
        <v>289</v>
      </c>
      <c r="B170" s="54" t="s">
        <v>290</v>
      </c>
      <c r="C170" s="32">
        <v>4301031399</v>
      </c>
      <c r="D170" s="625">
        <v>4680115886537</v>
      </c>
      <c r="E170" s="626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8"/>
      <c r="R170" s="628"/>
      <c r="S170" s="628"/>
      <c r="T170" s="629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hidden="1" customHeight="1" x14ac:dyDescent="0.25">
      <c r="A171" s="54" t="s">
        <v>292</v>
      </c>
      <c r="B171" s="54" t="s">
        <v>293</v>
      </c>
      <c r="C171" s="32">
        <v>4301031202</v>
      </c>
      <c r="D171" s="625">
        <v>4680115881679</v>
      </c>
      <c r="E171" s="626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8"/>
      <c r="R171" s="628"/>
      <c r="S171" s="628"/>
      <c r="T171" s="629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294</v>
      </c>
      <c r="B172" s="54" t="s">
        <v>295</v>
      </c>
      <c r="C172" s="32">
        <v>4301031158</v>
      </c>
      <c r="D172" s="625">
        <v>4680115880191</v>
      </c>
      <c r="E172" s="626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8"/>
      <c r="R172" s="628"/>
      <c r="S172" s="628"/>
      <c r="T172" s="629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296</v>
      </c>
      <c r="B173" s="54" t="s">
        <v>297</v>
      </c>
      <c r="C173" s="32">
        <v>4301031245</v>
      </c>
      <c r="D173" s="625">
        <v>4680115883963</v>
      </c>
      <c r="E173" s="626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8"/>
      <c r="R173" s="628"/>
      <c r="S173" s="628"/>
      <c r="T173" s="629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53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4"/>
      <c r="P174" s="639" t="s">
        <v>86</v>
      </c>
      <c r="Q174" s="640"/>
      <c r="R174" s="640"/>
      <c r="S174" s="640"/>
      <c r="T174" s="640"/>
      <c r="U174" s="640"/>
      <c r="V174" s="64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10</v>
      </c>
      <c r="Y174" s="615">
        <f>IFERROR(Y165/H165,"0")+IFERROR(Y166/H166,"0")+IFERROR(Y167/H167,"0")+IFERROR(Y168/H168,"0")+IFERROR(Y169/H169,"0")+IFERROR(Y170/H170,"0")+IFERROR(Y171/H171,"0")+IFERROR(Y172/H172,"0")+IFERROR(Y173/H173,"0")</f>
        <v>10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5.0200000000000002E-2</v>
      </c>
      <c r="AA174" s="616"/>
      <c r="AB174" s="616"/>
      <c r="AC174" s="616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4"/>
      <c r="P175" s="639" t="s">
        <v>86</v>
      </c>
      <c r="Q175" s="640"/>
      <c r="R175" s="640"/>
      <c r="S175" s="640"/>
      <c r="T175" s="640"/>
      <c r="U175" s="640"/>
      <c r="V175" s="641"/>
      <c r="W175" s="38" t="s">
        <v>69</v>
      </c>
      <c r="X175" s="615">
        <f>IFERROR(SUM(X165:X173),"0")</f>
        <v>21</v>
      </c>
      <c r="Y175" s="615">
        <f>IFERROR(SUM(Y165:Y173),"0")</f>
        <v>21</v>
      </c>
      <c r="Z175" s="38"/>
      <c r="AA175" s="616"/>
      <c r="AB175" s="616"/>
      <c r="AC175" s="616"/>
    </row>
    <row r="176" spans="1:68" ht="14.25" hidden="1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hidden="1" customHeight="1" x14ac:dyDescent="0.25">
      <c r="A177" s="54" t="s">
        <v>299</v>
      </c>
      <c r="B177" s="54" t="s">
        <v>300</v>
      </c>
      <c r="C177" s="32">
        <v>4301032053</v>
      </c>
      <c r="D177" s="625">
        <v>4680115886780</v>
      </c>
      <c r="E177" s="626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7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8"/>
      <c r="R177" s="628"/>
      <c r="S177" s="628"/>
      <c r="T177" s="629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304</v>
      </c>
      <c r="B178" s="54" t="s">
        <v>305</v>
      </c>
      <c r="C178" s="32">
        <v>4301032051</v>
      </c>
      <c r="D178" s="625">
        <v>4680115886742</v>
      </c>
      <c r="E178" s="626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713" t="s">
        <v>306</v>
      </c>
      <c r="Q178" s="628"/>
      <c r="R178" s="628"/>
      <c r="S178" s="628"/>
      <c r="T178" s="629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308</v>
      </c>
      <c r="B179" s="54" t="s">
        <v>309</v>
      </c>
      <c r="C179" s="32">
        <v>4301032052</v>
      </c>
      <c r="D179" s="625">
        <v>4680115886766</v>
      </c>
      <c r="E179" s="626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05" t="s">
        <v>310</v>
      </c>
      <c r="Q179" s="628"/>
      <c r="R179" s="628"/>
      <c r="S179" s="628"/>
      <c r="T179" s="629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653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4"/>
      <c r="P180" s="639" t="s">
        <v>86</v>
      </c>
      <c r="Q180" s="640"/>
      <c r="R180" s="640"/>
      <c r="S180" s="640"/>
      <c r="T180" s="640"/>
      <c r="U180" s="640"/>
      <c r="V180" s="64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hidden="1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4"/>
      <c r="P181" s="639" t="s">
        <v>86</v>
      </c>
      <c r="Q181" s="640"/>
      <c r="R181" s="640"/>
      <c r="S181" s="640"/>
      <c r="T181" s="640"/>
      <c r="U181" s="640"/>
      <c r="V181" s="64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hidden="1" customHeight="1" x14ac:dyDescent="0.25">
      <c r="A182" s="621" t="s">
        <v>311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hidden="1" customHeight="1" x14ac:dyDescent="0.25">
      <c r="A183" s="54" t="s">
        <v>312</v>
      </c>
      <c r="B183" s="54" t="s">
        <v>313</v>
      </c>
      <c r="C183" s="32">
        <v>4301170013</v>
      </c>
      <c r="D183" s="625">
        <v>4680115886797</v>
      </c>
      <c r="E183" s="626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699" t="s">
        <v>314</v>
      </c>
      <c r="Q183" s="628"/>
      <c r="R183" s="628"/>
      <c r="S183" s="628"/>
      <c r="T183" s="629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3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4"/>
      <c r="P184" s="639" t="s">
        <v>86</v>
      </c>
      <c r="Q184" s="640"/>
      <c r="R184" s="640"/>
      <c r="S184" s="640"/>
      <c r="T184" s="640"/>
      <c r="U184" s="640"/>
      <c r="V184" s="64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4"/>
      <c r="P185" s="639" t="s">
        <v>86</v>
      </c>
      <c r="Q185" s="640"/>
      <c r="R185" s="640"/>
      <c r="S185" s="640"/>
      <c r="T185" s="640"/>
      <c r="U185" s="640"/>
      <c r="V185" s="64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0" t="s">
        <v>315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hidden="1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hidden="1" customHeight="1" x14ac:dyDescent="0.25">
      <c r="A188" s="54" t="s">
        <v>316</v>
      </c>
      <c r="B188" s="54" t="s">
        <v>317</v>
      </c>
      <c r="C188" s="32">
        <v>4301011450</v>
      </c>
      <c r="D188" s="625">
        <v>4680115881402</v>
      </c>
      <c r="E188" s="626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8"/>
      <c r="R188" s="628"/>
      <c r="S188" s="628"/>
      <c r="T188" s="629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319</v>
      </c>
      <c r="B189" s="54" t="s">
        <v>320</v>
      </c>
      <c r="C189" s="32">
        <v>4301011768</v>
      </c>
      <c r="D189" s="625">
        <v>4680115881396</v>
      </c>
      <c r="E189" s="626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8"/>
      <c r="R189" s="628"/>
      <c r="S189" s="628"/>
      <c r="T189" s="629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53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4"/>
      <c r="P190" s="639" t="s">
        <v>86</v>
      </c>
      <c r="Q190" s="640"/>
      <c r="R190" s="640"/>
      <c r="S190" s="640"/>
      <c r="T190" s="640"/>
      <c r="U190" s="640"/>
      <c r="V190" s="64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4"/>
      <c r="P191" s="639" t="s">
        <v>86</v>
      </c>
      <c r="Q191" s="640"/>
      <c r="R191" s="640"/>
      <c r="S191" s="640"/>
      <c r="T191" s="640"/>
      <c r="U191" s="640"/>
      <c r="V191" s="64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21" t="s">
        <v>137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hidden="1" customHeight="1" x14ac:dyDescent="0.25">
      <c r="A193" s="54" t="s">
        <v>321</v>
      </c>
      <c r="B193" s="54" t="s">
        <v>322</v>
      </c>
      <c r="C193" s="32">
        <v>4301020262</v>
      </c>
      <c r="D193" s="625">
        <v>4680115882935</v>
      </c>
      <c r="E193" s="626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8"/>
      <c r="R193" s="628"/>
      <c r="S193" s="628"/>
      <c r="T193" s="629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324</v>
      </c>
      <c r="B194" s="54" t="s">
        <v>325</v>
      </c>
      <c r="C194" s="32">
        <v>4301020220</v>
      </c>
      <c r="D194" s="625">
        <v>4680115880764</v>
      </c>
      <c r="E194" s="626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8"/>
      <c r="R194" s="628"/>
      <c r="S194" s="628"/>
      <c r="T194" s="629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53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4"/>
      <c r="P195" s="639" t="s">
        <v>86</v>
      </c>
      <c r="Q195" s="640"/>
      <c r="R195" s="640"/>
      <c r="S195" s="640"/>
      <c r="T195" s="640"/>
      <c r="U195" s="640"/>
      <c r="V195" s="64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4"/>
      <c r="P196" s="639" t="s">
        <v>86</v>
      </c>
      <c r="Q196" s="640"/>
      <c r="R196" s="640"/>
      <c r="S196" s="640"/>
      <c r="T196" s="640"/>
      <c r="U196" s="640"/>
      <c r="V196" s="64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21" t="s">
        <v>148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25">
        <v>4680115882683</v>
      </c>
      <c r="E198" s="626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8"/>
      <c r="R198" s="628"/>
      <c r="S198" s="628"/>
      <c r="T198" s="629"/>
      <c r="U198" s="35"/>
      <c r="V198" s="35"/>
      <c r="W198" s="36" t="s">
        <v>69</v>
      </c>
      <c r="X198" s="613">
        <v>40</v>
      </c>
      <c r="Y198" s="614">
        <f t="shared" ref="Y198:Y205" si="31">IFERROR(IF(X198="",0,CEILING((X198/$H198),1)*$H198),"")</f>
        <v>43.2</v>
      </c>
      <c r="Z198" s="37">
        <f>IFERROR(IF(Y198=0,"",ROUNDUP(Y198/H198,0)*0.00902),"")</f>
        <v>7.2160000000000002E-2</v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41.555555555555557</v>
      </c>
      <c r="BN198" s="64">
        <f t="shared" ref="BN198:BN205" si="33">IFERROR(Y198*I198/H198,"0")</f>
        <v>44.88</v>
      </c>
      <c r="BO198" s="64">
        <f t="shared" ref="BO198:BO205" si="34">IFERROR(1/J198*(X198/H198),"0")</f>
        <v>5.6116722783389444E-2</v>
      </c>
      <c r="BP198" s="64">
        <f t="shared" ref="BP198:BP205" si="35">IFERROR(1/J198*(Y198/H198),"0")</f>
        <v>6.0606060606060608E-2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25">
        <v>4680115882690</v>
      </c>
      <c r="E199" s="626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7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8"/>
      <c r="R199" s="628"/>
      <c r="S199" s="628"/>
      <c r="T199" s="629"/>
      <c r="U199" s="35"/>
      <c r="V199" s="35"/>
      <c r="W199" s="36" t="s">
        <v>69</v>
      </c>
      <c r="X199" s="613">
        <v>60</v>
      </c>
      <c r="Y199" s="614">
        <f t="shared" si="31"/>
        <v>64.800000000000011</v>
      </c>
      <c r="Z199" s="37">
        <f>IFERROR(IF(Y199=0,"",ROUNDUP(Y199/H199,0)*0.00902),"")</f>
        <v>0.10824</v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62.333333333333336</v>
      </c>
      <c r="BN199" s="64">
        <f t="shared" si="33"/>
        <v>67.320000000000007</v>
      </c>
      <c r="BO199" s="64">
        <f t="shared" si="34"/>
        <v>8.4175084175084181E-2</v>
      </c>
      <c r="BP199" s="64">
        <f t="shared" si="35"/>
        <v>9.0909090909090925E-2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25">
        <v>4680115882669</v>
      </c>
      <c r="E200" s="626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8"/>
      <c r="R200" s="628"/>
      <c r="S200" s="628"/>
      <c r="T200" s="629"/>
      <c r="U200" s="35"/>
      <c r="V200" s="35"/>
      <c r="W200" s="36" t="s">
        <v>69</v>
      </c>
      <c r="X200" s="613">
        <v>22.5</v>
      </c>
      <c r="Y200" s="614">
        <f t="shared" si="31"/>
        <v>27</v>
      </c>
      <c r="Z200" s="37">
        <f>IFERROR(IF(Y200=0,"",ROUNDUP(Y200/H200,0)*0.00902),"")</f>
        <v>4.5100000000000001E-2</v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23.375</v>
      </c>
      <c r="BN200" s="64">
        <f t="shared" si="33"/>
        <v>28.049999999999997</v>
      </c>
      <c r="BO200" s="64">
        <f t="shared" si="34"/>
        <v>3.1565656565656561E-2</v>
      </c>
      <c r="BP200" s="64">
        <f t="shared" si="35"/>
        <v>3.787878787878788E-2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25">
        <v>4680115882676</v>
      </c>
      <c r="E201" s="626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8"/>
      <c r="R201" s="628"/>
      <c r="S201" s="628"/>
      <c r="T201" s="629"/>
      <c r="U201" s="35"/>
      <c r="V201" s="35"/>
      <c r="W201" s="36" t="s">
        <v>69</v>
      </c>
      <c r="X201" s="613">
        <v>20</v>
      </c>
      <c r="Y201" s="614">
        <f t="shared" si="31"/>
        <v>21.6</v>
      </c>
      <c r="Z201" s="37">
        <f>IFERROR(IF(Y201=0,"",ROUNDUP(Y201/H201,0)*0.00902),"")</f>
        <v>3.6080000000000001E-2</v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20.777777777777779</v>
      </c>
      <c r="BN201" s="64">
        <f t="shared" si="33"/>
        <v>22.44</v>
      </c>
      <c r="BO201" s="64">
        <f t="shared" si="34"/>
        <v>2.8058361391694722E-2</v>
      </c>
      <c r="BP201" s="64">
        <f t="shared" si="35"/>
        <v>3.0303030303030304E-2</v>
      </c>
    </row>
    <row r="202" spans="1:68" ht="27" hidden="1" customHeight="1" x14ac:dyDescent="0.25">
      <c r="A202" s="54" t="s">
        <v>338</v>
      </c>
      <c r="B202" s="54" t="s">
        <v>339</v>
      </c>
      <c r="C202" s="32">
        <v>4301031223</v>
      </c>
      <c r="D202" s="625">
        <v>4680115884014</v>
      </c>
      <c r="E202" s="626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6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8"/>
      <c r="R202" s="628"/>
      <c r="S202" s="628"/>
      <c r="T202" s="629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340</v>
      </c>
      <c r="B203" s="54" t="s">
        <v>341</v>
      </c>
      <c r="C203" s="32">
        <v>4301031222</v>
      </c>
      <c r="D203" s="625">
        <v>4680115884007</v>
      </c>
      <c r="E203" s="626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8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8"/>
      <c r="R203" s="628"/>
      <c r="S203" s="628"/>
      <c r="T203" s="629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342</v>
      </c>
      <c r="B204" s="54" t="s">
        <v>343</v>
      </c>
      <c r="C204" s="32">
        <v>4301031229</v>
      </c>
      <c r="D204" s="625">
        <v>4680115884038</v>
      </c>
      <c r="E204" s="626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8"/>
      <c r="R204" s="628"/>
      <c r="S204" s="628"/>
      <c r="T204" s="629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344</v>
      </c>
      <c r="B205" s="54" t="s">
        <v>345</v>
      </c>
      <c r="C205" s="32">
        <v>4301031225</v>
      </c>
      <c r="D205" s="625">
        <v>4680115884021</v>
      </c>
      <c r="E205" s="626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88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8"/>
      <c r="R205" s="628"/>
      <c r="S205" s="628"/>
      <c r="T205" s="629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53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4"/>
      <c r="P206" s="639" t="s">
        <v>86</v>
      </c>
      <c r="Q206" s="640"/>
      <c r="R206" s="640"/>
      <c r="S206" s="640"/>
      <c r="T206" s="640"/>
      <c r="U206" s="640"/>
      <c r="V206" s="64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26.388888888888886</v>
      </c>
      <c r="Y206" s="615">
        <f>IFERROR(Y198/H198,"0")+IFERROR(Y199/H199,"0")+IFERROR(Y200/H200,"0")+IFERROR(Y201/H201,"0")+IFERROR(Y202/H202,"0")+IFERROR(Y203/H203,"0")+IFERROR(Y204/H204,"0")+IFERROR(Y205/H205,"0")</f>
        <v>29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0.26158000000000003</v>
      </c>
      <c r="AA206" s="616"/>
      <c r="AB206" s="616"/>
      <c r="AC206" s="616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4"/>
      <c r="P207" s="639" t="s">
        <v>86</v>
      </c>
      <c r="Q207" s="640"/>
      <c r="R207" s="640"/>
      <c r="S207" s="640"/>
      <c r="T207" s="640"/>
      <c r="U207" s="640"/>
      <c r="V207" s="641"/>
      <c r="W207" s="38" t="s">
        <v>69</v>
      </c>
      <c r="X207" s="615">
        <f>IFERROR(SUM(X198:X205),"0")</f>
        <v>142.5</v>
      </c>
      <c r="Y207" s="615">
        <f>IFERROR(SUM(Y198:Y205),"0")</f>
        <v>156.6</v>
      </c>
      <c r="Z207" s="38"/>
      <c r="AA207" s="616"/>
      <c r="AB207" s="616"/>
      <c r="AC207" s="616"/>
    </row>
    <row r="208" spans="1:68" ht="14.25" hidden="1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hidden="1" customHeight="1" x14ac:dyDescent="0.25">
      <c r="A209" s="54" t="s">
        <v>346</v>
      </c>
      <c r="B209" s="54" t="s">
        <v>347</v>
      </c>
      <c r="C209" s="32">
        <v>4301051408</v>
      </c>
      <c r="D209" s="625">
        <v>4680115881594</v>
      </c>
      <c r="E209" s="626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8"/>
      <c r="R209" s="628"/>
      <c r="S209" s="628"/>
      <c r="T209" s="629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349</v>
      </c>
      <c r="B210" s="54" t="s">
        <v>350</v>
      </c>
      <c r="C210" s="32">
        <v>4301051411</v>
      </c>
      <c r="D210" s="625">
        <v>4680115881617</v>
      </c>
      <c r="E210" s="626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8"/>
      <c r="R210" s="628"/>
      <c r="S210" s="628"/>
      <c r="T210" s="629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352</v>
      </c>
      <c r="B211" s="54" t="s">
        <v>353</v>
      </c>
      <c r="C211" s="32">
        <v>4301051656</v>
      </c>
      <c r="D211" s="625">
        <v>4680115880573</v>
      </c>
      <c r="E211" s="626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8"/>
      <c r="R211" s="628"/>
      <c r="S211" s="628"/>
      <c r="T211" s="629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355</v>
      </c>
      <c r="B212" s="54" t="s">
        <v>356</v>
      </c>
      <c r="C212" s="32">
        <v>4301051407</v>
      </c>
      <c r="D212" s="625">
        <v>4680115882195</v>
      </c>
      <c r="E212" s="626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8"/>
      <c r="R212" s="628"/>
      <c r="S212" s="628"/>
      <c r="T212" s="629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357</v>
      </c>
      <c r="B213" s="54" t="s">
        <v>358</v>
      </c>
      <c r="C213" s="32">
        <v>4301051752</v>
      </c>
      <c r="D213" s="625">
        <v>4680115882607</v>
      </c>
      <c r="E213" s="626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8"/>
      <c r="R213" s="628"/>
      <c r="S213" s="628"/>
      <c r="T213" s="629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360</v>
      </c>
      <c r="B214" s="54" t="s">
        <v>361</v>
      </c>
      <c r="C214" s="32">
        <v>4301051666</v>
      </c>
      <c r="D214" s="625">
        <v>4680115880092</v>
      </c>
      <c r="E214" s="626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8"/>
      <c r="R214" s="628"/>
      <c r="S214" s="628"/>
      <c r="T214" s="629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362</v>
      </c>
      <c r="B215" s="54" t="s">
        <v>363</v>
      </c>
      <c r="C215" s="32">
        <v>4301051668</v>
      </c>
      <c r="D215" s="625">
        <v>4680115880221</v>
      </c>
      <c r="E215" s="626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8"/>
      <c r="R215" s="628"/>
      <c r="S215" s="628"/>
      <c r="T215" s="629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4301051945</v>
      </c>
      <c r="D216" s="625">
        <v>4680115880504</v>
      </c>
      <c r="E216" s="626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8"/>
      <c r="R216" s="628"/>
      <c r="S216" s="628"/>
      <c r="T216" s="629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4301051410</v>
      </c>
      <c r="D217" s="625">
        <v>4680115882164</v>
      </c>
      <c r="E217" s="626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8"/>
      <c r="R217" s="628"/>
      <c r="S217" s="628"/>
      <c r="T217" s="629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idden="1" x14ac:dyDescent="0.2">
      <c r="A218" s="653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4"/>
      <c r="P218" s="639" t="s">
        <v>86</v>
      </c>
      <c r="Q218" s="640"/>
      <c r="R218" s="640"/>
      <c r="S218" s="640"/>
      <c r="T218" s="640"/>
      <c r="U218" s="640"/>
      <c r="V218" s="64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hidden="1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4"/>
      <c r="P219" s="639" t="s">
        <v>86</v>
      </c>
      <c r="Q219" s="640"/>
      <c r="R219" s="640"/>
      <c r="S219" s="640"/>
      <c r="T219" s="640"/>
      <c r="U219" s="640"/>
      <c r="V219" s="64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hidden="1" customHeight="1" x14ac:dyDescent="0.25">
      <c r="A220" s="621" t="s">
        <v>174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hidden="1" customHeight="1" x14ac:dyDescent="0.25">
      <c r="A221" s="54" t="s">
        <v>370</v>
      </c>
      <c r="B221" s="54" t="s">
        <v>371</v>
      </c>
      <c r="C221" s="32">
        <v>4301060463</v>
      </c>
      <c r="D221" s="625">
        <v>4680115880818</v>
      </c>
      <c r="E221" s="626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8"/>
      <c r="R221" s="628"/>
      <c r="S221" s="628"/>
      <c r="T221" s="629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hidden="1" customHeight="1" x14ac:dyDescent="0.25">
      <c r="A222" s="54" t="s">
        <v>373</v>
      </c>
      <c r="B222" s="54" t="s">
        <v>374</v>
      </c>
      <c r="C222" s="32">
        <v>4301060389</v>
      </c>
      <c r="D222" s="625">
        <v>4680115880801</v>
      </c>
      <c r="E222" s="626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8"/>
      <c r="R222" s="628"/>
      <c r="S222" s="628"/>
      <c r="T222" s="629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idden="1" x14ac:dyDescent="0.2">
      <c r="A223" s="653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4"/>
      <c r="P223" s="639" t="s">
        <v>86</v>
      </c>
      <c r="Q223" s="640"/>
      <c r="R223" s="640"/>
      <c r="S223" s="640"/>
      <c r="T223" s="640"/>
      <c r="U223" s="640"/>
      <c r="V223" s="64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hidden="1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4"/>
      <c r="P224" s="639" t="s">
        <v>86</v>
      </c>
      <c r="Q224" s="640"/>
      <c r="R224" s="640"/>
      <c r="S224" s="640"/>
      <c r="T224" s="640"/>
      <c r="U224" s="640"/>
      <c r="V224" s="64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hidden="1" customHeight="1" x14ac:dyDescent="0.25">
      <c r="A225" s="630" t="s">
        <v>376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hidden="1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hidden="1" customHeight="1" x14ac:dyDescent="0.25">
      <c r="A227" s="54" t="s">
        <v>377</v>
      </c>
      <c r="B227" s="54" t="s">
        <v>378</v>
      </c>
      <c r="C227" s="32">
        <v>4301011826</v>
      </c>
      <c r="D227" s="625">
        <v>4680115884137</v>
      </c>
      <c r="E227" s="626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8"/>
      <c r="R227" s="628"/>
      <c r="S227" s="628"/>
      <c r="T227" s="629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377</v>
      </c>
      <c r="B228" s="54" t="s">
        <v>380</v>
      </c>
      <c r="C228" s="32">
        <v>4301011942</v>
      </c>
      <c r="D228" s="625">
        <v>4680115884137</v>
      </c>
      <c r="E228" s="626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72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8"/>
      <c r="R228" s="628"/>
      <c r="S228" s="628"/>
      <c r="T228" s="629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383</v>
      </c>
      <c r="B229" s="54" t="s">
        <v>384</v>
      </c>
      <c r="C229" s="32">
        <v>4301011724</v>
      </c>
      <c r="D229" s="625">
        <v>4680115884236</v>
      </c>
      <c r="E229" s="626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8"/>
      <c r="R229" s="628"/>
      <c r="S229" s="628"/>
      <c r="T229" s="629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hidden="1" customHeight="1" x14ac:dyDescent="0.25">
      <c r="A230" s="54" t="s">
        <v>386</v>
      </c>
      <c r="B230" s="54" t="s">
        <v>387</v>
      </c>
      <c r="C230" s="32">
        <v>4301011721</v>
      </c>
      <c r="D230" s="625">
        <v>4680115884175</v>
      </c>
      <c r="E230" s="626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8"/>
      <c r="R230" s="628"/>
      <c r="S230" s="628"/>
      <c r="T230" s="629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hidden="1" customHeight="1" x14ac:dyDescent="0.25">
      <c r="A231" s="54" t="s">
        <v>386</v>
      </c>
      <c r="B231" s="54" t="s">
        <v>389</v>
      </c>
      <c r="C231" s="32">
        <v>4301011941</v>
      </c>
      <c r="D231" s="625">
        <v>4680115884175</v>
      </c>
      <c r="E231" s="626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9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8"/>
      <c r="R231" s="628"/>
      <c r="S231" s="628"/>
      <c r="T231" s="629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hidden="1" customHeight="1" x14ac:dyDescent="0.25">
      <c r="A232" s="54" t="s">
        <v>390</v>
      </c>
      <c r="B232" s="54" t="s">
        <v>391</v>
      </c>
      <c r="C232" s="32">
        <v>4301011824</v>
      </c>
      <c r="D232" s="625">
        <v>4680115884144</v>
      </c>
      <c r="E232" s="626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8"/>
      <c r="R232" s="628"/>
      <c r="S232" s="628"/>
      <c r="T232" s="629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392</v>
      </c>
      <c r="B233" s="54" t="s">
        <v>393</v>
      </c>
      <c r="C233" s="32">
        <v>4301011726</v>
      </c>
      <c r="D233" s="625">
        <v>4680115884182</v>
      </c>
      <c r="E233" s="626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8"/>
      <c r="R233" s="628"/>
      <c r="S233" s="628"/>
      <c r="T233" s="629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394</v>
      </c>
      <c r="B234" s="54" t="s">
        <v>395</v>
      </c>
      <c r="C234" s="32">
        <v>4301011722</v>
      </c>
      <c r="D234" s="625">
        <v>4680115884205</v>
      </c>
      <c r="E234" s="626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8"/>
      <c r="R234" s="628"/>
      <c r="S234" s="628"/>
      <c r="T234" s="629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idden="1" x14ac:dyDescent="0.2">
      <c r="A235" s="653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4"/>
      <c r="P235" s="639" t="s">
        <v>86</v>
      </c>
      <c r="Q235" s="640"/>
      <c r="R235" s="640"/>
      <c r="S235" s="640"/>
      <c r="T235" s="640"/>
      <c r="U235" s="640"/>
      <c r="V235" s="64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hidden="1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4"/>
      <c r="P236" s="639" t="s">
        <v>86</v>
      </c>
      <c r="Q236" s="640"/>
      <c r="R236" s="640"/>
      <c r="S236" s="640"/>
      <c r="T236" s="640"/>
      <c r="U236" s="640"/>
      <c r="V236" s="64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hidden="1" customHeight="1" x14ac:dyDescent="0.25">
      <c r="A237" s="621" t="s">
        <v>137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hidden="1" customHeight="1" x14ac:dyDescent="0.25">
      <c r="A238" s="54" t="s">
        <v>396</v>
      </c>
      <c r="B238" s="54" t="s">
        <v>397</v>
      </c>
      <c r="C238" s="32">
        <v>4301020377</v>
      </c>
      <c r="D238" s="625">
        <v>4680115885981</v>
      </c>
      <c r="E238" s="626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8"/>
      <c r="R238" s="628"/>
      <c r="S238" s="628"/>
      <c r="T238" s="629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396</v>
      </c>
      <c r="B239" s="54" t="s">
        <v>399</v>
      </c>
      <c r="C239" s="32">
        <v>4301020340</v>
      </c>
      <c r="D239" s="625">
        <v>4680115885721</v>
      </c>
      <c r="E239" s="626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8"/>
      <c r="R239" s="628"/>
      <c r="S239" s="628"/>
      <c r="T239" s="629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53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4"/>
      <c r="P240" s="639" t="s">
        <v>86</v>
      </c>
      <c r="Q240" s="640"/>
      <c r="R240" s="640"/>
      <c r="S240" s="640"/>
      <c r="T240" s="640"/>
      <c r="U240" s="640"/>
      <c r="V240" s="64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4"/>
      <c r="P241" s="639" t="s">
        <v>86</v>
      </c>
      <c r="Q241" s="640"/>
      <c r="R241" s="640"/>
      <c r="S241" s="640"/>
      <c r="T241" s="640"/>
      <c r="U241" s="640"/>
      <c r="V241" s="64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21" t="s">
        <v>400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hidden="1" customHeight="1" x14ac:dyDescent="0.25">
      <c r="A243" s="54" t="s">
        <v>401</v>
      </c>
      <c r="B243" s="54" t="s">
        <v>402</v>
      </c>
      <c r="C243" s="32">
        <v>4301040361</v>
      </c>
      <c r="D243" s="625">
        <v>4680115886803</v>
      </c>
      <c r="E243" s="626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65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8"/>
      <c r="R243" s="628"/>
      <c r="S243" s="628"/>
      <c r="T243" s="629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3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4"/>
      <c r="P244" s="639" t="s">
        <v>86</v>
      </c>
      <c r="Q244" s="640"/>
      <c r="R244" s="640"/>
      <c r="S244" s="640"/>
      <c r="T244" s="640"/>
      <c r="U244" s="640"/>
      <c r="V244" s="64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4"/>
      <c r="P245" s="639" t="s">
        <v>86</v>
      </c>
      <c r="Q245" s="640"/>
      <c r="R245" s="640"/>
      <c r="S245" s="640"/>
      <c r="T245" s="640"/>
      <c r="U245" s="640"/>
      <c r="V245" s="64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21" t="s">
        <v>404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hidden="1" customHeight="1" x14ac:dyDescent="0.25">
      <c r="A247" s="54" t="s">
        <v>405</v>
      </c>
      <c r="B247" s="54" t="s">
        <v>406</v>
      </c>
      <c r="C247" s="32">
        <v>4301041004</v>
      </c>
      <c r="D247" s="625">
        <v>4680115886704</v>
      </c>
      <c r="E247" s="626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712" t="s">
        <v>407</v>
      </c>
      <c r="Q247" s="628"/>
      <c r="R247" s="628"/>
      <c r="S247" s="628"/>
      <c r="T247" s="629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409</v>
      </c>
      <c r="B248" s="54" t="s">
        <v>410</v>
      </c>
      <c r="C248" s="32">
        <v>4301041003</v>
      </c>
      <c r="D248" s="625">
        <v>4680115886681</v>
      </c>
      <c r="E248" s="626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8"/>
      <c r="R248" s="628"/>
      <c r="S248" s="628"/>
      <c r="T248" s="629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2">
        <v>4301041007</v>
      </c>
      <c r="D249" s="625">
        <v>4680115886735</v>
      </c>
      <c r="E249" s="626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962" t="s">
        <v>413</v>
      </c>
      <c r="Q249" s="628"/>
      <c r="R249" s="628"/>
      <c r="S249" s="628"/>
      <c r="T249" s="629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2">
        <v>4301041006</v>
      </c>
      <c r="D250" s="625">
        <v>4680115886728</v>
      </c>
      <c r="E250" s="626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888" t="s">
        <v>416</v>
      </c>
      <c r="Q250" s="628"/>
      <c r="R250" s="628"/>
      <c r="S250" s="628"/>
      <c r="T250" s="629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2">
        <v>4301041005</v>
      </c>
      <c r="D251" s="625">
        <v>4680115886711</v>
      </c>
      <c r="E251" s="626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768" t="s">
        <v>419</v>
      </c>
      <c r="Q251" s="628"/>
      <c r="R251" s="628"/>
      <c r="S251" s="628"/>
      <c r="T251" s="629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653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4"/>
      <c r="P252" s="639" t="s">
        <v>86</v>
      </c>
      <c r="Q252" s="640"/>
      <c r="R252" s="640"/>
      <c r="S252" s="640"/>
      <c r="T252" s="640"/>
      <c r="U252" s="640"/>
      <c r="V252" s="64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hidden="1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4"/>
      <c r="P253" s="639" t="s">
        <v>86</v>
      </c>
      <c r="Q253" s="640"/>
      <c r="R253" s="640"/>
      <c r="S253" s="640"/>
      <c r="T253" s="640"/>
      <c r="U253" s="640"/>
      <c r="V253" s="64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hidden="1" customHeight="1" x14ac:dyDescent="0.25">
      <c r="A254" s="630" t="s">
        <v>420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hidden="1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hidden="1" customHeight="1" x14ac:dyDescent="0.25">
      <c r="A256" s="54" t="s">
        <v>421</v>
      </c>
      <c r="B256" s="54" t="s">
        <v>422</v>
      </c>
      <c r="C256" s="32">
        <v>4301011855</v>
      </c>
      <c r="D256" s="625">
        <v>4680115885837</v>
      </c>
      <c r="E256" s="626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8"/>
      <c r="R256" s="628"/>
      <c r="S256" s="628"/>
      <c r="T256" s="629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2">
        <v>4301011910</v>
      </c>
      <c r="D257" s="625">
        <v>4680115885806</v>
      </c>
      <c r="E257" s="626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7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8"/>
      <c r="R257" s="628"/>
      <c r="S257" s="628"/>
      <c r="T257" s="629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424</v>
      </c>
      <c r="B258" s="54" t="s">
        <v>427</v>
      </c>
      <c r="C258" s="32">
        <v>4301011850</v>
      </c>
      <c r="D258" s="625">
        <v>4680115885806</v>
      </c>
      <c r="E258" s="626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8"/>
      <c r="R258" s="628"/>
      <c r="S258" s="628"/>
      <c r="T258" s="629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429</v>
      </c>
      <c r="B259" s="54" t="s">
        <v>430</v>
      </c>
      <c r="C259" s="32">
        <v>4301011853</v>
      </c>
      <c r="D259" s="625">
        <v>4680115885851</v>
      </c>
      <c r="E259" s="626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8"/>
      <c r="R259" s="628"/>
      <c r="S259" s="628"/>
      <c r="T259" s="629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432</v>
      </c>
      <c r="B260" s="54" t="s">
        <v>433</v>
      </c>
      <c r="C260" s="32">
        <v>4301011852</v>
      </c>
      <c r="D260" s="625">
        <v>4680115885844</v>
      </c>
      <c r="E260" s="626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8"/>
      <c r="R260" s="628"/>
      <c r="S260" s="628"/>
      <c r="T260" s="629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435</v>
      </c>
      <c r="B261" s="54" t="s">
        <v>436</v>
      </c>
      <c r="C261" s="32">
        <v>4301011851</v>
      </c>
      <c r="D261" s="625">
        <v>4680115885820</v>
      </c>
      <c r="E261" s="626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8"/>
      <c r="R261" s="628"/>
      <c r="S261" s="628"/>
      <c r="T261" s="629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53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4"/>
      <c r="P262" s="639" t="s">
        <v>86</v>
      </c>
      <c r="Q262" s="640"/>
      <c r="R262" s="640"/>
      <c r="S262" s="640"/>
      <c r="T262" s="640"/>
      <c r="U262" s="640"/>
      <c r="V262" s="641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4"/>
      <c r="P263" s="639" t="s">
        <v>86</v>
      </c>
      <c r="Q263" s="640"/>
      <c r="R263" s="640"/>
      <c r="S263" s="640"/>
      <c r="T263" s="640"/>
      <c r="U263" s="640"/>
      <c r="V263" s="641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0" t="s">
        <v>438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hidden="1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hidden="1" customHeight="1" x14ac:dyDescent="0.25">
      <c r="A266" s="54" t="s">
        <v>439</v>
      </c>
      <c r="B266" s="54" t="s">
        <v>440</v>
      </c>
      <c r="C266" s="32">
        <v>4301011223</v>
      </c>
      <c r="D266" s="625">
        <v>4607091383423</v>
      </c>
      <c r="E266" s="626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8"/>
      <c r="R266" s="628"/>
      <c r="S266" s="628"/>
      <c r="T266" s="629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441</v>
      </c>
      <c r="B267" s="54" t="s">
        <v>442</v>
      </c>
      <c r="C267" s="32">
        <v>4301012099</v>
      </c>
      <c r="D267" s="625">
        <v>4680115885691</v>
      </c>
      <c r="E267" s="626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8"/>
      <c r="R267" s="628"/>
      <c r="S267" s="628"/>
      <c r="T267" s="629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444</v>
      </c>
      <c r="B268" s="54" t="s">
        <v>445</v>
      </c>
      <c r="C268" s="32">
        <v>4301012098</v>
      </c>
      <c r="D268" s="625">
        <v>4680115885660</v>
      </c>
      <c r="E268" s="626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8"/>
      <c r="R268" s="628"/>
      <c r="S268" s="628"/>
      <c r="T268" s="629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447</v>
      </c>
      <c r="B269" s="54" t="s">
        <v>448</v>
      </c>
      <c r="C269" s="32">
        <v>4301012176</v>
      </c>
      <c r="D269" s="625">
        <v>4680115886773</v>
      </c>
      <c r="E269" s="626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19" t="s">
        <v>449</v>
      </c>
      <c r="Q269" s="628"/>
      <c r="R269" s="628"/>
      <c r="S269" s="628"/>
      <c r="T269" s="629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53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4"/>
      <c r="P270" s="639" t="s">
        <v>86</v>
      </c>
      <c r="Q270" s="640"/>
      <c r="R270" s="640"/>
      <c r="S270" s="640"/>
      <c r="T270" s="640"/>
      <c r="U270" s="640"/>
      <c r="V270" s="64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4"/>
      <c r="P271" s="639" t="s">
        <v>86</v>
      </c>
      <c r="Q271" s="640"/>
      <c r="R271" s="640"/>
      <c r="S271" s="640"/>
      <c r="T271" s="640"/>
      <c r="U271" s="640"/>
      <c r="V271" s="64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0" t="s">
        <v>451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hidden="1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hidden="1" customHeight="1" x14ac:dyDescent="0.25">
      <c r="A274" s="54" t="s">
        <v>452</v>
      </c>
      <c r="B274" s="54" t="s">
        <v>453</v>
      </c>
      <c r="C274" s="32">
        <v>4301051893</v>
      </c>
      <c r="D274" s="625">
        <v>4680115886186</v>
      </c>
      <c r="E274" s="626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8"/>
      <c r="R274" s="628"/>
      <c r="S274" s="628"/>
      <c r="T274" s="629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455</v>
      </c>
      <c r="B275" s="54" t="s">
        <v>456</v>
      </c>
      <c r="C275" s="32">
        <v>4301051795</v>
      </c>
      <c r="D275" s="625">
        <v>4680115881228</v>
      </c>
      <c r="E275" s="626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8"/>
      <c r="R275" s="628"/>
      <c r="S275" s="628"/>
      <c r="T275" s="629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458</v>
      </c>
      <c r="B276" s="54" t="s">
        <v>459</v>
      </c>
      <c r="C276" s="32">
        <v>4301051388</v>
      </c>
      <c r="D276" s="625">
        <v>4680115881211</v>
      </c>
      <c r="E276" s="626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8"/>
      <c r="R276" s="628"/>
      <c r="S276" s="628"/>
      <c r="T276" s="629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hidden="1" customHeight="1" x14ac:dyDescent="0.25">
      <c r="A277" s="54" t="s">
        <v>461</v>
      </c>
      <c r="B277" s="54" t="s">
        <v>462</v>
      </c>
      <c r="C277" s="32">
        <v>4301051386</v>
      </c>
      <c r="D277" s="625">
        <v>4680115881020</v>
      </c>
      <c r="E277" s="626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5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8"/>
      <c r="R277" s="628"/>
      <c r="S277" s="628"/>
      <c r="T277" s="629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653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4"/>
      <c r="P278" s="639" t="s">
        <v>86</v>
      </c>
      <c r="Q278" s="640"/>
      <c r="R278" s="640"/>
      <c r="S278" s="640"/>
      <c r="T278" s="640"/>
      <c r="U278" s="640"/>
      <c r="V278" s="64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hidden="1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4"/>
      <c r="P279" s="639" t="s">
        <v>86</v>
      </c>
      <c r="Q279" s="640"/>
      <c r="R279" s="640"/>
      <c r="S279" s="640"/>
      <c r="T279" s="640"/>
      <c r="U279" s="640"/>
      <c r="V279" s="64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hidden="1" customHeight="1" x14ac:dyDescent="0.25">
      <c r="A280" s="630" t="s">
        <v>463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hidden="1" customHeight="1" x14ac:dyDescent="0.25">
      <c r="A281" s="621" t="s">
        <v>148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hidden="1" customHeight="1" x14ac:dyDescent="0.25">
      <c r="A282" s="54" t="s">
        <v>464</v>
      </c>
      <c r="B282" s="54" t="s">
        <v>465</v>
      </c>
      <c r="C282" s="32">
        <v>4301031307</v>
      </c>
      <c r="D282" s="625">
        <v>4680115880344</v>
      </c>
      <c r="E282" s="626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7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8"/>
      <c r="R282" s="628"/>
      <c r="S282" s="628"/>
      <c r="T282" s="629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53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4"/>
      <c r="P283" s="639" t="s">
        <v>86</v>
      </c>
      <c r="Q283" s="640"/>
      <c r="R283" s="640"/>
      <c r="S283" s="640"/>
      <c r="T283" s="640"/>
      <c r="U283" s="640"/>
      <c r="V283" s="64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4"/>
      <c r="P284" s="639" t="s">
        <v>86</v>
      </c>
      <c r="Q284" s="640"/>
      <c r="R284" s="640"/>
      <c r="S284" s="640"/>
      <c r="T284" s="640"/>
      <c r="U284" s="640"/>
      <c r="V284" s="64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hidden="1" customHeight="1" x14ac:dyDescent="0.25">
      <c r="A286" s="54" t="s">
        <v>467</v>
      </c>
      <c r="B286" s="54" t="s">
        <v>468</v>
      </c>
      <c r="C286" s="32">
        <v>4301051782</v>
      </c>
      <c r="D286" s="625">
        <v>4680115884618</v>
      </c>
      <c r="E286" s="626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8"/>
      <c r="R286" s="628"/>
      <c r="S286" s="628"/>
      <c r="T286" s="629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3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4"/>
      <c r="P287" s="639" t="s">
        <v>86</v>
      </c>
      <c r="Q287" s="640"/>
      <c r="R287" s="640"/>
      <c r="S287" s="640"/>
      <c r="T287" s="640"/>
      <c r="U287" s="640"/>
      <c r="V287" s="64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4"/>
      <c r="P288" s="639" t="s">
        <v>86</v>
      </c>
      <c r="Q288" s="640"/>
      <c r="R288" s="640"/>
      <c r="S288" s="640"/>
      <c r="T288" s="640"/>
      <c r="U288" s="640"/>
      <c r="V288" s="64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0" t="s">
        <v>470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hidden="1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hidden="1" customHeight="1" x14ac:dyDescent="0.25">
      <c r="A291" s="54" t="s">
        <v>471</v>
      </c>
      <c r="B291" s="54" t="s">
        <v>472</v>
      </c>
      <c r="C291" s="32">
        <v>4301051277</v>
      </c>
      <c r="D291" s="625">
        <v>4680115880511</v>
      </c>
      <c r="E291" s="626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8"/>
      <c r="R291" s="628"/>
      <c r="S291" s="628"/>
      <c r="T291" s="629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53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4"/>
      <c r="P292" s="639" t="s">
        <v>86</v>
      </c>
      <c r="Q292" s="640"/>
      <c r="R292" s="640"/>
      <c r="S292" s="640"/>
      <c r="T292" s="640"/>
      <c r="U292" s="640"/>
      <c r="V292" s="64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4"/>
      <c r="P293" s="639" t="s">
        <v>86</v>
      </c>
      <c r="Q293" s="640"/>
      <c r="R293" s="640"/>
      <c r="S293" s="640"/>
      <c r="T293" s="640"/>
      <c r="U293" s="640"/>
      <c r="V293" s="64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0" t="s">
        <v>474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hidden="1" customHeight="1" x14ac:dyDescent="0.25">
      <c r="A295" s="621" t="s">
        <v>148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25">
        <v>4607091389845</v>
      </c>
      <c r="E296" s="626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8"/>
      <c r="R296" s="628"/>
      <c r="S296" s="628"/>
      <c r="T296" s="629"/>
      <c r="U296" s="35"/>
      <c r="V296" s="35"/>
      <c r="W296" s="36" t="s">
        <v>69</v>
      </c>
      <c r="X296" s="613">
        <v>21</v>
      </c>
      <c r="Y296" s="614">
        <f>IFERROR(IF(X296="",0,CEILING((X296/$H296),1)*$H296),"")</f>
        <v>21</v>
      </c>
      <c r="Z296" s="37">
        <f>IFERROR(IF(Y296=0,"",ROUNDUP(Y296/H296,0)*0.00502),"")</f>
        <v>5.0200000000000002E-2</v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22</v>
      </c>
      <c r="BN296" s="64">
        <f>IFERROR(Y296*I296/H296,"0")</f>
        <v>22</v>
      </c>
      <c r="BO296" s="64">
        <f>IFERROR(1/J296*(X296/H296),"0")</f>
        <v>4.2735042735042736E-2</v>
      </c>
      <c r="BP296" s="64">
        <f>IFERROR(1/J296*(Y296/H296),"0")</f>
        <v>4.2735042735042736E-2</v>
      </c>
    </row>
    <row r="297" spans="1:68" ht="37.5" hidden="1" customHeight="1" x14ac:dyDescent="0.25">
      <c r="A297" s="54" t="s">
        <v>478</v>
      </c>
      <c r="B297" s="54" t="s">
        <v>479</v>
      </c>
      <c r="C297" s="32">
        <v>4301031306</v>
      </c>
      <c r="D297" s="625">
        <v>4680115882881</v>
      </c>
      <c r="E297" s="626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7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8"/>
      <c r="R297" s="628"/>
      <c r="S297" s="628"/>
      <c r="T297" s="629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53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4"/>
      <c r="P298" s="639" t="s">
        <v>86</v>
      </c>
      <c r="Q298" s="640"/>
      <c r="R298" s="640"/>
      <c r="S298" s="640"/>
      <c r="T298" s="640"/>
      <c r="U298" s="640"/>
      <c r="V298" s="641"/>
      <c r="W298" s="38" t="s">
        <v>87</v>
      </c>
      <c r="X298" s="615">
        <f>IFERROR(X296/H296,"0")+IFERROR(X297/H297,"0")</f>
        <v>10</v>
      </c>
      <c r="Y298" s="615">
        <f>IFERROR(Y296/H296,"0")+IFERROR(Y297/H297,"0")</f>
        <v>10</v>
      </c>
      <c r="Z298" s="615">
        <f>IFERROR(IF(Z296="",0,Z296),"0")+IFERROR(IF(Z297="",0,Z297),"0")</f>
        <v>5.0200000000000002E-2</v>
      </c>
      <c r="AA298" s="616"/>
      <c r="AB298" s="616"/>
      <c r="AC298" s="616"/>
    </row>
    <row r="299" spans="1:68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4"/>
      <c r="P299" s="639" t="s">
        <v>86</v>
      </c>
      <c r="Q299" s="640"/>
      <c r="R299" s="640"/>
      <c r="S299" s="640"/>
      <c r="T299" s="640"/>
      <c r="U299" s="640"/>
      <c r="V299" s="641"/>
      <c r="W299" s="38" t="s">
        <v>69</v>
      </c>
      <c r="X299" s="615">
        <f>IFERROR(SUM(X296:X297),"0")</f>
        <v>21</v>
      </c>
      <c r="Y299" s="615">
        <f>IFERROR(SUM(Y296:Y297),"0")</f>
        <v>21</v>
      </c>
      <c r="Z299" s="38"/>
      <c r="AA299" s="616"/>
      <c r="AB299" s="616"/>
      <c r="AC299" s="616"/>
    </row>
    <row r="300" spans="1:68" ht="16.5" hidden="1" customHeight="1" x14ac:dyDescent="0.25">
      <c r="A300" s="630" t="s">
        <v>480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hidden="1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hidden="1" customHeight="1" x14ac:dyDescent="0.25">
      <c r="A302" s="54" t="s">
        <v>481</v>
      </c>
      <c r="B302" s="54" t="s">
        <v>482</v>
      </c>
      <c r="C302" s="32">
        <v>4301011662</v>
      </c>
      <c r="D302" s="625">
        <v>4680115883703</v>
      </c>
      <c r="E302" s="626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8"/>
      <c r="R302" s="628"/>
      <c r="S302" s="628"/>
      <c r="T302" s="629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53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4"/>
      <c r="P303" s="639" t="s">
        <v>86</v>
      </c>
      <c r="Q303" s="640"/>
      <c r="R303" s="640"/>
      <c r="S303" s="640"/>
      <c r="T303" s="640"/>
      <c r="U303" s="640"/>
      <c r="V303" s="64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4"/>
      <c r="P304" s="639" t="s">
        <v>86</v>
      </c>
      <c r="Q304" s="640"/>
      <c r="R304" s="640"/>
      <c r="S304" s="640"/>
      <c r="T304" s="640"/>
      <c r="U304" s="640"/>
      <c r="V304" s="64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0" t="s">
        <v>485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hidden="1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hidden="1" customHeight="1" x14ac:dyDescent="0.25">
      <c r="A307" s="54" t="s">
        <v>486</v>
      </c>
      <c r="B307" s="54" t="s">
        <v>487</v>
      </c>
      <c r="C307" s="32">
        <v>4301012024</v>
      </c>
      <c r="D307" s="625">
        <v>4680115885615</v>
      </c>
      <c r="E307" s="626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3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8"/>
      <c r="R307" s="628"/>
      <c r="S307" s="628"/>
      <c r="T307" s="629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2">
        <v>4301011911</v>
      </c>
      <c r="D308" s="625">
        <v>4680115885554</v>
      </c>
      <c r="E308" s="626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84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8"/>
      <c r="R308" s="628"/>
      <c r="S308" s="628"/>
      <c r="T308" s="629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489</v>
      </c>
      <c r="B309" s="54" t="s">
        <v>492</v>
      </c>
      <c r="C309" s="32">
        <v>4301012016</v>
      </c>
      <c r="D309" s="625">
        <v>4680115885554</v>
      </c>
      <c r="E309" s="626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8"/>
      <c r="R309" s="628"/>
      <c r="S309" s="628"/>
      <c r="T309" s="629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25">
        <v>4680115885646</v>
      </c>
      <c r="E310" s="626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8"/>
      <c r="R310" s="628"/>
      <c r="S310" s="628"/>
      <c r="T310" s="629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25">
        <v>4680115885622</v>
      </c>
      <c r="E311" s="626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8"/>
      <c r="R311" s="628"/>
      <c r="S311" s="628"/>
      <c r="T311" s="629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25">
        <v>4680115885608</v>
      </c>
      <c r="E312" s="626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8"/>
      <c r="R312" s="628"/>
      <c r="S312" s="628"/>
      <c r="T312" s="629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53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4"/>
      <c r="P313" s="639" t="s">
        <v>86</v>
      </c>
      <c r="Q313" s="640"/>
      <c r="R313" s="640"/>
      <c r="S313" s="640"/>
      <c r="T313" s="640"/>
      <c r="U313" s="640"/>
      <c r="V313" s="641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4"/>
      <c r="P314" s="639" t="s">
        <v>86</v>
      </c>
      <c r="Q314" s="640"/>
      <c r="R314" s="640"/>
      <c r="S314" s="640"/>
      <c r="T314" s="640"/>
      <c r="U314" s="640"/>
      <c r="V314" s="641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21" t="s">
        <v>148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25">
        <v>4607091387193</v>
      </c>
      <c r="E316" s="626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8"/>
      <c r="R316" s="628"/>
      <c r="S316" s="628"/>
      <c r="T316" s="629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25">
        <v>4607091387230</v>
      </c>
      <c r="E317" s="626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8"/>
      <c r="R317" s="628"/>
      <c r="S317" s="628"/>
      <c r="T317" s="629"/>
      <c r="U317" s="35"/>
      <c r="V317" s="35"/>
      <c r="W317" s="36" t="s">
        <v>69</v>
      </c>
      <c r="X317" s="613">
        <v>40</v>
      </c>
      <c r="Y317" s="614">
        <f>IFERROR(IF(X317="",0,CEILING((X317/$H317),1)*$H317),"")</f>
        <v>42</v>
      </c>
      <c r="Z317" s="37">
        <f>IFERROR(IF(Y317=0,"",ROUNDUP(Y317/H317,0)*0.00902),"")</f>
        <v>9.0200000000000002E-2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42.571428571428562</v>
      </c>
      <c r="BN317" s="64">
        <f>IFERROR(Y317*I317/H317,"0")</f>
        <v>44.699999999999996</v>
      </c>
      <c r="BO317" s="64">
        <f>IFERROR(1/J317*(X317/H317),"0")</f>
        <v>7.2150072150072145E-2</v>
      </c>
      <c r="BP317" s="64">
        <f>IFERROR(1/J317*(Y317/H317),"0")</f>
        <v>7.575757575757576E-2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25">
        <v>4607091387292</v>
      </c>
      <c r="E318" s="626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8"/>
      <c r="R318" s="628"/>
      <c r="S318" s="628"/>
      <c r="T318" s="629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25">
        <v>4607091387285</v>
      </c>
      <c r="E319" s="626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8"/>
      <c r="R319" s="628"/>
      <c r="S319" s="628"/>
      <c r="T319" s="629"/>
      <c r="U319" s="35"/>
      <c r="V319" s="35"/>
      <c r="W319" s="36" t="s">
        <v>69</v>
      </c>
      <c r="X319" s="613">
        <v>10.5</v>
      </c>
      <c r="Y319" s="614">
        <f>IFERROR(IF(X319="",0,CEILING((X319/$H319),1)*$H319),"")</f>
        <v>10.5</v>
      </c>
      <c r="Z319" s="37">
        <f>IFERROR(IF(Y319=0,"",ROUNDUP(Y319/H319,0)*0.00502),"")</f>
        <v>2.5100000000000001E-2</v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11.149999999999999</v>
      </c>
      <c r="BN319" s="64">
        <f>IFERROR(Y319*I319/H319,"0")</f>
        <v>11.149999999999999</v>
      </c>
      <c r="BO319" s="64">
        <f>IFERROR(1/J319*(X319/H319),"0")</f>
        <v>2.1367521367521368E-2</v>
      </c>
      <c r="BP319" s="64">
        <f>IFERROR(1/J319*(Y319/H319),"0")</f>
        <v>2.1367521367521368E-2</v>
      </c>
    </row>
    <row r="320" spans="1:68" x14ac:dyDescent="0.2">
      <c r="A320" s="653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4"/>
      <c r="P320" s="639" t="s">
        <v>86</v>
      </c>
      <c r="Q320" s="640"/>
      <c r="R320" s="640"/>
      <c r="S320" s="640"/>
      <c r="T320" s="640"/>
      <c r="U320" s="640"/>
      <c r="V320" s="641"/>
      <c r="W320" s="38" t="s">
        <v>87</v>
      </c>
      <c r="X320" s="615">
        <f>IFERROR(X316/H316,"0")+IFERROR(X317/H317,"0")+IFERROR(X318/H318,"0")+IFERROR(X319/H319,"0")</f>
        <v>14.523809523809524</v>
      </c>
      <c r="Y320" s="615">
        <f>IFERROR(Y316/H316,"0")+IFERROR(Y317/H317,"0")+IFERROR(Y318/H318,"0")+IFERROR(Y319/H319,"0")</f>
        <v>15</v>
      </c>
      <c r="Z320" s="615">
        <f>IFERROR(IF(Z316="",0,Z316),"0")+IFERROR(IF(Z317="",0,Z317),"0")+IFERROR(IF(Z318="",0,Z318),"0")+IFERROR(IF(Z319="",0,Z319),"0")</f>
        <v>0.1153</v>
      </c>
      <c r="AA320" s="616"/>
      <c r="AB320" s="616"/>
      <c r="AC320" s="616"/>
    </row>
    <row r="321" spans="1:68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4"/>
      <c r="P321" s="639" t="s">
        <v>86</v>
      </c>
      <c r="Q321" s="640"/>
      <c r="R321" s="640"/>
      <c r="S321" s="640"/>
      <c r="T321" s="640"/>
      <c r="U321" s="640"/>
      <c r="V321" s="641"/>
      <c r="W321" s="38" t="s">
        <v>69</v>
      </c>
      <c r="X321" s="615">
        <f>IFERROR(SUM(X316:X319),"0")</f>
        <v>50.5</v>
      </c>
      <c r="Y321" s="615">
        <f>IFERROR(SUM(Y316:Y319),"0")</f>
        <v>52.5</v>
      </c>
      <c r="Z321" s="38"/>
      <c r="AA321" s="616"/>
      <c r="AB321" s="616"/>
      <c r="AC321" s="616"/>
    </row>
    <row r="322" spans="1:68" ht="14.25" hidden="1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25">
        <v>4607091387766</v>
      </c>
      <c r="E323" s="626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8"/>
      <c r="R323" s="628"/>
      <c r="S323" s="628"/>
      <c r="T323" s="629"/>
      <c r="U323" s="35"/>
      <c r="V323" s="35"/>
      <c r="W323" s="36" t="s">
        <v>69</v>
      </c>
      <c r="X323" s="613">
        <v>100</v>
      </c>
      <c r="Y323" s="614">
        <f>IFERROR(IF(X323="",0,CEILING((X323/$H323),1)*$H323),"")</f>
        <v>101.39999999999999</v>
      </c>
      <c r="Z323" s="37">
        <f>IFERROR(IF(Y323=0,"",ROUNDUP(Y323/H323,0)*0.01898),"")</f>
        <v>0.24674000000000001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106.57692307692309</v>
      </c>
      <c r="BN323" s="64">
        <f>IFERROR(Y323*I323/H323,"0")</f>
        <v>108.06899999999999</v>
      </c>
      <c r="BO323" s="64">
        <f>IFERROR(1/J323*(X323/H323),"0")</f>
        <v>0.20032051282051283</v>
      </c>
      <c r="BP323" s="64">
        <f>IFERROR(1/J323*(Y323/H323),"0")</f>
        <v>0.203125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25">
        <v>4607091387957</v>
      </c>
      <c r="E324" s="626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8"/>
      <c r="R324" s="628"/>
      <c r="S324" s="628"/>
      <c r="T324" s="629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25">
        <v>4607091387964</v>
      </c>
      <c r="E325" s="626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8"/>
      <c r="R325" s="628"/>
      <c r="S325" s="628"/>
      <c r="T325" s="629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25">
        <v>4680115884588</v>
      </c>
      <c r="E326" s="626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8"/>
      <c r="R326" s="628"/>
      <c r="S326" s="628"/>
      <c r="T326" s="629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25">
        <v>4607091387513</v>
      </c>
      <c r="E327" s="626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8"/>
      <c r="R327" s="628"/>
      <c r="S327" s="628"/>
      <c r="T327" s="629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53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4"/>
      <c r="P328" s="639" t="s">
        <v>86</v>
      </c>
      <c r="Q328" s="640"/>
      <c r="R328" s="640"/>
      <c r="S328" s="640"/>
      <c r="T328" s="640"/>
      <c r="U328" s="640"/>
      <c r="V328" s="641"/>
      <c r="W328" s="38" t="s">
        <v>87</v>
      </c>
      <c r="X328" s="615">
        <f>IFERROR(X323/H323,"0")+IFERROR(X324/H324,"0")+IFERROR(X325/H325,"0")+IFERROR(X326/H326,"0")+IFERROR(X327/H327,"0")</f>
        <v>12.820512820512821</v>
      </c>
      <c r="Y328" s="615">
        <f>IFERROR(Y323/H323,"0")+IFERROR(Y324/H324,"0")+IFERROR(Y325/H325,"0")+IFERROR(Y326/H326,"0")+IFERROR(Y327/H327,"0")</f>
        <v>13</v>
      </c>
      <c r="Z328" s="615">
        <f>IFERROR(IF(Z323="",0,Z323),"0")+IFERROR(IF(Z324="",0,Z324),"0")+IFERROR(IF(Z325="",0,Z325),"0")+IFERROR(IF(Z326="",0,Z326),"0")+IFERROR(IF(Z327="",0,Z327),"0")</f>
        <v>0.24674000000000001</v>
      </c>
      <c r="AA328" s="616"/>
      <c r="AB328" s="616"/>
      <c r="AC328" s="616"/>
    </row>
    <row r="329" spans="1:68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4"/>
      <c r="P329" s="639" t="s">
        <v>86</v>
      </c>
      <c r="Q329" s="640"/>
      <c r="R329" s="640"/>
      <c r="S329" s="640"/>
      <c r="T329" s="640"/>
      <c r="U329" s="640"/>
      <c r="V329" s="641"/>
      <c r="W329" s="38" t="s">
        <v>69</v>
      </c>
      <c r="X329" s="615">
        <f>IFERROR(SUM(X323:X327),"0")</f>
        <v>100</v>
      </c>
      <c r="Y329" s="615">
        <f>IFERROR(SUM(Y323:Y327),"0")</f>
        <v>101.39999999999999</v>
      </c>
      <c r="Z329" s="38"/>
      <c r="AA329" s="616"/>
      <c r="AB329" s="616"/>
      <c r="AC329" s="616"/>
    </row>
    <row r="330" spans="1:68" ht="14.25" hidden="1" customHeight="1" x14ac:dyDescent="0.25">
      <c r="A330" s="621" t="s">
        <v>174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25">
        <v>4607091380880</v>
      </c>
      <c r="E331" s="626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8"/>
      <c r="R331" s="628"/>
      <c r="S331" s="628"/>
      <c r="T331" s="629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531</v>
      </c>
      <c r="B332" s="54" t="s">
        <v>532</v>
      </c>
      <c r="C332" s="32">
        <v>4301060406</v>
      </c>
      <c r="D332" s="625">
        <v>4607091384482</v>
      </c>
      <c r="E332" s="626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8"/>
      <c r="R332" s="628"/>
      <c r="S332" s="628"/>
      <c r="T332" s="629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hidden="1" customHeight="1" x14ac:dyDescent="0.25">
      <c r="A333" s="54" t="s">
        <v>534</v>
      </c>
      <c r="B333" s="54" t="s">
        <v>535</v>
      </c>
      <c r="C333" s="32">
        <v>4301060484</v>
      </c>
      <c r="D333" s="625">
        <v>4607091380897</v>
      </c>
      <c r="E333" s="626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78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8"/>
      <c r="R333" s="628"/>
      <c r="S333" s="628"/>
      <c r="T333" s="629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653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4"/>
      <c r="P334" s="639" t="s">
        <v>86</v>
      </c>
      <c r="Q334" s="640"/>
      <c r="R334" s="640"/>
      <c r="S334" s="640"/>
      <c r="T334" s="640"/>
      <c r="U334" s="640"/>
      <c r="V334" s="64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hidden="1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4"/>
      <c r="P335" s="639" t="s">
        <v>86</v>
      </c>
      <c r="Q335" s="640"/>
      <c r="R335" s="640"/>
      <c r="S335" s="640"/>
      <c r="T335" s="640"/>
      <c r="U335" s="640"/>
      <c r="V335" s="64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hidden="1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25">
        <v>4680115886476</v>
      </c>
      <c r="E337" s="626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8"/>
      <c r="R337" s="628"/>
      <c r="S337" s="628"/>
      <c r="T337" s="629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25">
        <v>4607091388374</v>
      </c>
      <c r="E338" s="626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27" t="s">
        <v>543</v>
      </c>
      <c r="Q338" s="628"/>
      <c r="R338" s="628"/>
      <c r="S338" s="628"/>
      <c r="T338" s="629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25">
        <v>4607091383102</v>
      </c>
      <c r="E339" s="626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8"/>
      <c r="R339" s="628"/>
      <c r="S339" s="628"/>
      <c r="T339" s="629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25">
        <v>4607091388404</v>
      </c>
      <c r="E340" s="626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8"/>
      <c r="R340" s="628"/>
      <c r="S340" s="628"/>
      <c r="T340" s="629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53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4"/>
      <c r="P341" s="639" t="s">
        <v>86</v>
      </c>
      <c r="Q341" s="640"/>
      <c r="R341" s="640"/>
      <c r="S341" s="640"/>
      <c r="T341" s="640"/>
      <c r="U341" s="640"/>
      <c r="V341" s="64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4"/>
      <c r="P342" s="639" t="s">
        <v>86</v>
      </c>
      <c r="Q342" s="640"/>
      <c r="R342" s="640"/>
      <c r="S342" s="640"/>
      <c r="T342" s="640"/>
      <c r="U342" s="640"/>
      <c r="V342" s="64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25">
        <v>4680115881808</v>
      </c>
      <c r="E344" s="626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8"/>
      <c r="R344" s="628"/>
      <c r="S344" s="628"/>
      <c r="T344" s="629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25">
        <v>4680115881822</v>
      </c>
      <c r="E345" s="626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8"/>
      <c r="R345" s="628"/>
      <c r="S345" s="628"/>
      <c r="T345" s="629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25">
        <v>4680115880016</v>
      </c>
      <c r="E346" s="626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8"/>
      <c r="R346" s="628"/>
      <c r="S346" s="628"/>
      <c r="T346" s="629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53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4"/>
      <c r="P347" s="639" t="s">
        <v>86</v>
      </c>
      <c r="Q347" s="640"/>
      <c r="R347" s="640"/>
      <c r="S347" s="640"/>
      <c r="T347" s="640"/>
      <c r="U347" s="640"/>
      <c r="V347" s="64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4"/>
      <c r="P348" s="639" t="s">
        <v>86</v>
      </c>
      <c r="Q348" s="640"/>
      <c r="R348" s="640"/>
      <c r="S348" s="640"/>
      <c r="T348" s="640"/>
      <c r="U348" s="640"/>
      <c r="V348" s="64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0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hidden="1" customHeight="1" x14ac:dyDescent="0.25">
      <c r="A350" s="621" t="s">
        <v>148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25">
        <v>4607091383836</v>
      </c>
      <c r="E351" s="626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8"/>
      <c r="R351" s="628"/>
      <c r="S351" s="628"/>
      <c r="T351" s="629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53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4"/>
      <c r="P352" s="639" t="s">
        <v>86</v>
      </c>
      <c r="Q352" s="640"/>
      <c r="R352" s="640"/>
      <c r="S352" s="640"/>
      <c r="T352" s="640"/>
      <c r="U352" s="640"/>
      <c r="V352" s="64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4"/>
      <c r="P353" s="639" t="s">
        <v>86</v>
      </c>
      <c r="Q353" s="640"/>
      <c r="R353" s="640"/>
      <c r="S353" s="640"/>
      <c r="T353" s="640"/>
      <c r="U353" s="640"/>
      <c r="V353" s="64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25">
        <v>4607091387919</v>
      </c>
      <c r="E355" s="626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8"/>
      <c r="R355" s="628"/>
      <c r="S355" s="628"/>
      <c r="T355" s="629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566</v>
      </c>
      <c r="B356" s="54" t="s">
        <v>567</v>
      </c>
      <c r="C356" s="32">
        <v>4301051461</v>
      </c>
      <c r="D356" s="625">
        <v>4680115883604</v>
      </c>
      <c r="E356" s="626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8"/>
      <c r="R356" s="628"/>
      <c r="S356" s="628"/>
      <c r="T356" s="629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25">
        <v>4680115883567</v>
      </c>
      <c r="E357" s="626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66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8"/>
      <c r="R357" s="628"/>
      <c r="S357" s="628"/>
      <c r="T357" s="629"/>
      <c r="U357" s="35"/>
      <c r="V357" s="35"/>
      <c r="W357" s="36" t="s">
        <v>69</v>
      </c>
      <c r="X357" s="613">
        <v>7</v>
      </c>
      <c r="Y357" s="614">
        <f>IFERROR(IF(X357="",0,CEILING((X357/$H357),1)*$H357),"")</f>
        <v>8.4</v>
      </c>
      <c r="Z357" s="37">
        <f>IFERROR(IF(Y357=0,"",ROUNDUP(Y357/H357,0)*0.00651),"")</f>
        <v>2.6040000000000001E-2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7.7999999999999989</v>
      </c>
      <c r="BN357" s="64">
        <f>IFERROR(Y357*I357/H357,"0")</f>
        <v>9.36</v>
      </c>
      <c r="BO357" s="64">
        <f>IFERROR(1/J357*(X357/H357),"0")</f>
        <v>1.8315018315018316E-2</v>
      </c>
      <c r="BP357" s="64">
        <f>IFERROR(1/J357*(Y357/H357),"0")</f>
        <v>2.197802197802198E-2</v>
      </c>
    </row>
    <row r="358" spans="1:68" x14ac:dyDescent="0.2">
      <c r="A358" s="653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4"/>
      <c r="P358" s="639" t="s">
        <v>86</v>
      </c>
      <c r="Q358" s="640"/>
      <c r="R358" s="640"/>
      <c r="S358" s="640"/>
      <c r="T358" s="640"/>
      <c r="U358" s="640"/>
      <c r="V358" s="641"/>
      <c r="W358" s="38" t="s">
        <v>87</v>
      </c>
      <c r="X358" s="615">
        <f>IFERROR(X355/H355,"0")+IFERROR(X356/H356,"0")+IFERROR(X357/H357,"0")</f>
        <v>3.333333333333333</v>
      </c>
      <c r="Y358" s="615">
        <f>IFERROR(Y355/H355,"0")+IFERROR(Y356/H356,"0")+IFERROR(Y357/H357,"0")</f>
        <v>4</v>
      </c>
      <c r="Z358" s="615">
        <f>IFERROR(IF(Z355="",0,Z355),"0")+IFERROR(IF(Z356="",0,Z356),"0")+IFERROR(IF(Z357="",0,Z357),"0")</f>
        <v>2.6040000000000001E-2</v>
      </c>
      <c r="AA358" s="616"/>
      <c r="AB358" s="616"/>
      <c r="AC358" s="616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4"/>
      <c r="P359" s="639" t="s">
        <v>86</v>
      </c>
      <c r="Q359" s="640"/>
      <c r="R359" s="640"/>
      <c r="S359" s="640"/>
      <c r="T359" s="640"/>
      <c r="U359" s="640"/>
      <c r="V359" s="641"/>
      <c r="W359" s="38" t="s">
        <v>69</v>
      </c>
      <c r="X359" s="615">
        <f>IFERROR(SUM(X355:X357),"0")</f>
        <v>7</v>
      </c>
      <c r="Y359" s="615">
        <f>IFERROR(SUM(Y355:Y357),"0")</f>
        <v>8.4</v>
      </c>
      <c r="Z359" s="38"/>
      <c r="AA359" s="616"/>
      <c r="AB359" s="616"/>
      <c r="AC359" s="616"/>
    </row>
    <row r="360" spans="1:68" ht="27.75" hidden="1" customHeight="1" x14ac:dyDescent="0.2">
      <c r="A360" s="697" t="s">
        <v>572</v>
      </c>
      <c r="B360" s="698"/>
      <c r="C360" s="698"/>
      <c r="D360" s="698"/>
      <c r="E360" s="698"/>
      <c r="F360" s="698"/>
      <c r="G360" s="698"/>
      <c r="H360" s="698"/>
      <c r="I360" s="698"/>
      <c r="J360" s="698"/>
      <c r="K360" s="698"/>
      <c r="L360" s="698"/>
      <c r="M360" s="698"/>
      <c r="N360" s="698"/>
      <c r="O360" s="698"/>
      <c r="P360" s="698"/>
      <c r="Q360" s="698"/>
      <c r="R360" s="698"/>
      <c r="S360" s="698"/>
      <c r="T360" s="698"/>
      <c r="U360" s="698"/>
      <c r="V360" s="698"/>
      <c r="W360" s="698"/>
      <c r="X360" s="698"/>
      <c r="Y360" s="698"/>
      <c r="Z360" s="698"/>
      <c r="AA360" s="49"/>
      <c r="AB360" s="49"/>
      <c r="AC360" s="49"/>
    </row>
    <row r="361" spans="1:68" ht="16.5" hidden="1" customHeight="1" x14ac:dyDescent="0.25">
      <c r="A361" s="630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hidden="1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25">
        <v>4680115884847</v>
      </c>
      <c r="E363" s="626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66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8"/>
      <c r="R363" s="628"/>
      <c r="S363" s="628"/>
      <c r="T363" s="629"/>
      <c r="U363" s="35"/>
      <c r="V363" s="35"/>
      <c r="W363" s="36" t="s">
        <v>69</v>
      </c>
      <c r="X363" s="613">
        <v>60</v>
      </c>
      <c r="Y363" s="614">
        <f t="shared" ref="Y363:Y369" si="57">IFERROR(IF(X363="",0,CEILING((X363/$H363),1)*$H363),"")</f>
        <v>60</v>
      </c>
      <c r="Z363" s="37">
        <f>IFERROR(IF(Y363=0,"",ROUNDUP(Y363/H363,0)*0.02175),"")</f>
        <v>8.6999999999999994E-2</v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61.92</v>
      </c>
      <c r="BN363" s="64">
        <f t="shared" ref="BN363:BN369" si="59">IFERROR(Y363*I363/H363,"0")</f>
        <v>61.92</v>
      </c>
      <c r="BO363" s="64">
        <f t="shared" ref="BO363:BO369" si="60">IFERROR(1/J363*(X363/H363),"0")</f>
        <v>8.3333333333333329E-2</v>
      </c>
      <c r="BP363" s="64">
        <f t="shared" ref="BP363:BP369" si="61">IFERROR(1/J363*(Y363/H363),"0")</f>
        <v>8.3333333333333329E-2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25">
        <v>4680115884854</v>
      </c>
      <c r="E364" s="626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6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8"/>
      <c r="R364" s="628"/>
      <c r="S364" s="628"/>
      <c r="T364" s="629"/>
      <c r="U364" s="35"/>
      <c r="V364" s="35"/>
      <c r="W364" s="36" t="s">
        <v>69</v>
      </c>
      <c r="X364" s="613">
        <v>150</v>
      </c>
      <c r="Y364" s="614">
        <f t="shared" si="57"/>
        <v>150</v>
      </c>
      <c r="Z364" s="37">
        <f>IFERROR(IF(Y364=0,"",ROUNDUP(Y364/H364,0)*0.02175),"")</f>
        <v>0.21749999999999997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154.80000000000001</v>
      </c>
      <c r="BN364" s="64">
        <f t="shared" si="59"/>
        <v>154.80000000000001</v>
      </c>
      <c r="BO364" s="64">
        <f t="shared" si="60"/>
        <v>0.20833333333333331</v>
      </c>
      <c r="BP364" s="64">
        <f t="shared" si="61"/>
        <v>0.20833333333333331</v>
      </c>
    </row>
    <row r="365" spans="1:68" ht="27" hidden="1" customHeight="1" x14ac:dyDescent="0.25">
      <c r="A365" s="54" t="s">
        <v>580</v>
      </c>
      <c r="B365" s="54" t="s">
        <v>581</v>
      </c>
      <c r="C365" s="32">
        <v>4301011832</v>
      </c>
      <c r="D365" s="625">
        <v>4607091383997</v>
      </c>
      <c r="E365" s="626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8"/>
      <c r="R365" s="628"/>
      <c r="S365" s="628"/>
      <c r="T365" s="629"/>
      <c r="U365" s="35"/>
      <c r="V365" s="35"/>
      <c r="W365" s="36" t="s">
        <v>69</v>
      </c>
      <c r="X365" s="613">
        <v>0</v>
      </c>
      <c r="Y365" s="614">
        <f t="shared" si="57"/>
        <v>0</v>
      </c>
      <c r="Z365" s="37" t="str">
        <f>IFERROR(IF(Y365=0,"",ROUNDUP(Y365/H365,0)*0.02175),"")</f>
        <v/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0</v>
      </c>
      <c r="BN365" s="64">
        <f t="shared" si="59"/>
        <v>0</v>
      </c>
      <c r="BO365" s="64">
        <f t="shared" si="60"/>
        <v>0</v>
      </c>
      <c r="BP365" s="64">
        <f t="shared" si="61"/>
        <v>0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25">
        <v>4680115884830</v>
      </c>
      <c r="E366" s="626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8"/>
      <c r="R366" s="628"/>
      <c r="S366" s="628"/>
      <c r="T366" s="629"/>
      <c r="U366" s="35"/>
      <c r="V366" s="35"/>
      <c r="W366" s="36" t="s">
        <v>69</v>
      </c>
      <c r="X366" s="613">
        <v>300</v>
      </c>
      <c r="Y366" s="614">
        <f t="shared" si="57"/>
        <v>300</v>
      </c>
      <c r="Z366" s="37">
        <f>IFERROR(IF(Y366=0,"",ROUNDUP(Y366/H366,0)*0.02175),"")</f>
        <v>0.43499999999999994</v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309.60000000000002</v>
      </c>
      <c r="BN366" s="64">
        <f t="shared" si="59"/>
        <v>309.60000000000002</v>
      </c>
      <c r="BO366" s="64">
        <f t="shared" si="60"/>
        <v>0.41666666666666663</v>
      </c>
      <c r="BP366" s="64">
        <f t="shared" si="61"/>
        <v>0.41666666666666663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25">
        <v>4680115882638</v>
      </c>
      <c r="E367" s="626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8"/>
      <c r="R367" s="628"/>
      <c r="S367" s="628"/>
      <c r="T367" s="629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25">
        <v>4680115884922</v>
      </c>
      <c r="E368" s="626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8"/>
      <c r="R368" s="628"/>
      <c r="S368" s="628"/>
      <c r="T368" s="629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591</v>
      </c>
      <c r="B369" s="54" t="s">
        <v>592</v>
      </c>
      <c r="C369" s="32">
        <v>4301011868</v>
      </c>
      <c r="D369" s="625">
        <v>4680115884861</v>
      </c>
      <c r="E369" s="626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8"/>
      <c r="R369" s="628"/>
      <c r="S369" s="628"/>
      <c r="T369" s="629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53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4"/>
      <c r="P370" s="639" t="s">
        <v>86</v>
      </c>
      <c r="Q370" s="640"/>
      <c r="R370" s="640"/>
      <c r="S370" s="640"/>
      <c r="T370" s="640"/>
      <c r="U370" s="640"/>
      <c r="V370" s="64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34</v>
      </c>
      <c r="Y370" s="615">
        <f>IFERROR(Y363/H363,"0")+IFERROR(Y364/H364,"0")+IFERROR(Y365/H365,"0")+IFERROR(Y366/H366,"0")+IFERROR(Y367/H367,"0")+IFERROR(Y368/H368,"0")+IFERROR(Y369/H369,"0")</f>
        <v>34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0.73949999999999994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4"/>
      <c r="P371" s="639" t="s">
        <v>86</v>
      </c>
      <c r="Q371" s="640"/>
      <c r="R371" s="640"/>
      <c r="S371" s="640"/>
      <c r="T371" s="640"/>
      <c r="U371" s="640"/>
      <c r="V371" s="641"/>
      <c r="W371" s="38" t="s">
        <v>69</v>
      </c>
      <c r="X371" s="615">
        <f>IFERROR(SUM(X363:X369),"0")</f>
        <v>510</v>
      </c>
      <c r="Y371" s="615">
        <f>IFERROR(SUM(Y363:Y369),"0")</f>
        <v>510</v>
      </c>
      <c r="Z371" s="38"/>
      <c r="AA371" s="616"/>
      <c r="AB371" s="616"/>
      <c r="AC371" s="616"/>
    </row>
    <row r="372" spans="1:68" ht="14.25" hidden="1" customHeight="1" x14ac:dyDescent="0.25">
      <c r="A372" s="621" t="s">
        <v>137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hidden="1" customHeight="1" x14ac:dyDescent="0.25">
      <c r="A373" s="54" t="s">
        <v>593</v>
      </c>
      <c r="B373" s="54" t="s">
        <v>594</v>
      </c>
      <c r="C373" s="32">
        <v>4301020178</v>
      </c>
      <c r="D373" s="625">
        <v>4607091383980</v>
      </c>
      <c r="E373" s="626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8"/>
      <c r="R373" s="628"/>
      <c r="S373" s="628"/>
      <c r="T373" s="629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25">
        <v>4607091384178</v>
      </c>
      <c r="E374" s="626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8"/>
      <c r="R374" s="628"/>
      <c r="S374" s="628"/>
      <c r="T374" s="629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653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4"/>
      <c r="P375" s="639" t="s">
        <v>86</v>
      </c>
      <c r="Q375" s="640"/>
      <c r="R375" s="640"/>
      <c r="S375" s="640"/>
      <c r="T375" s="640"/>
      <c r="U375" s="640"/>
      <c r="V375" s="641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hidden="1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4"/>
      <c r="P376" s="639" t="s">
        <v>86</v>
      </c>
      <c r="Q376" s="640"/>
      <c r="R376" s="640"/>
      <c r="S376" s="640"/>
      <c r="T376" s="640"/>
      <c r="U376" s="640"/>
      <c r="V376" s="641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hidden="1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25">
        <v>4607091383928</v>
      </c>
      <c r="E378" s="626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8"/>
      <c r="R378" s="628"/>
      <c r="S378" s="628"/>
      <c r="T378" s="629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601</v>
      </c>
      <c r="B379" s="54" t="s">
        <v>602</v>
      </c>
      <c r="C379" s="32">
        <v>4301051897</v>
      </c>
      <c r="D379" s="625">
        <v>4607091384260</v>
      </c>
      <c r="E379" s="626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8"/>
      <c r="R379" s="628"/>
      <c r="S379" s="628"/>
      <c r="T379" s="629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653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4"/>
      <c r="P380" s="639" t="s">
        <v>86</v>
      </c>
      <c r="Q380" s="640"/>
      <c r="R380" s="640"/>
      <c r="S380" s="640"/>
      <c r="T380" s="640"/>
      <c r="U380" s="640"/>
      <c r="V380" s="64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hidden="1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4"/>
      <c r="P381" s="639" t="s">
        <v>86</v>
      </c>
      <c r="Q381" s="640"/>
      <c r="R381" s="640"/>
      <c r="S381" s="640"/>
      <c r="T381" s="640"/>
      <c r="U381" s="640"/>
      <c r="V381" s="64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hidden="1" customHeight="1" x14ac:dyDescent="0.25">
      <c r="A382" s="621" t="s">
        <v>174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hidden="1" customHeight="1" x14ac:dyDescent="0.25">
      <c r="A383" s="54" t="s">
        <v>604</v>
      </c>
      <c r="B383" s="54" t="s">
        <v>605</v>
      </c>
      <c r="C383" s="32">
        <v>4301060439</v>
      </c>
      <c r="D383" s="625">
        <v>4607091384673</v>
      </c>
      <c r="E383" s="626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8"/>
      <c r="R383" s="628"/>
      <c r="S383" s="628"/>
      <c r="T383" s="629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3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4"/>
      <c r="P384" s="639" t="s">
        <v>86</v>
      </c>
      <c r="Q384" s="640"/>
      <c r="R384" s="640"/>
      <c r="S384" s="640"/>
      <c r="T384" s="640"/>
      <c r="U384" s="640"/>
      <c r="V384" s="64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hidden="1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4"/>
      <c r="P385" s="639" t="s">
        <v>86</v>
      </c>
      <c r="Q385" s="640"/>
      <c r="R385" s="640"/>
      <c r="S385" s="640"/>
      <c r="T385" s="640"/>
      <c r="U385" s="640"/>
      <c r="V385" s="64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hidden="1" customHeight="1" x14ac:dyDescent="0.25">
      <c r="A386" s="630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hidden="1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25">
        <v>4680115881907</v>
      </c>
      <c r="E388" s="626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8"/>
      <c r="R388" s="628"/>
      <c r="S388" s="628"/>
      <c r="T388" s="629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25">
        <v>4680115881907</v>
      </c>
      <c r="E389" s="626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8"/>
      <c r="R389" s="628"/>
      <c r="S389" s="628"/>
      <c r="T389" s="629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25">
        <v>4680115884892</v>
      </c>
      <c r="E390" s="626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7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8"/>
      <c r="R390" s="628"/>
      <c r="S390" s="628"/>
      <c r="T390" s="629"/>
      <c r="U390" s="35"/>
      <c r="V390" s="35"/>
      <c r="W390" s="36" t="s">
        <v>69</v>
      </c>
      <c r="X390" s="613">
        <v>100</v>
      </c>
      <c r="Y390" s="614">
        <f>IFERROR(IF(X390="",0,CEILING((X390/$H390),1)*$H390),"")</f>
        <v>108</v>
      </c>
      <c r="Z390" s="37">
        <f>IFERROR(IF(Y390=0,"",ROUNDUP(Y390/H390,0)*0.01898),"")</f>
        <v>0.1898</v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104.02777777777777</v>
      </c>
      <c r="BN390" s="64">
        <f>IFERROR(Y390*I390/H390,"0")</f>
        <v>112.34999999999998</v>
      </c>
      <c r="BO390" s="64">
        <f>IFERROR(1/J390*(X390/H390),"0")</f>
        <v>0.14467592592592593</v>
      </c>
      <c r="BP390" s="64">
        <f>IFERROR(1/J390*(Y390/H390),"0")</f>
        <v>0.15625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25">
        <v>4680115884885</v>
      </c>
      <c r="E391" s="626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8"/>
      <c r="R391" s="628"/>
      <c r="S391" s="628"/>
      <c r="T391" s="629"/>
      <c r="U391" s="35"/>
      <c r="V391" s="35"/>
      <c r="W391" s="36" t="s">
        <v>69</v>
      </c>
      <c r="X391" s="613">
        <v>600</v>
      </c>
      <c r="Y391" s="614">
        <f>IFERROR(IF(X391="",0,CEILING((X391/$H391),1)*$H391),"")</f>
        <v>600</v>
      </c>
      <c r="Z391" s="37">
        <f>IFERROR(IF(Y391=0,"",ROUNDUP(Y391/H391,0)*0.01898),"")</f>
        <v>0.94900000000000007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621.75</v>
      </c>
      <c r="BN391" s="64">
        <f>IFERROR(Y391*I391/H391,"0")</f>
        <v>621.75</v>
      </c>
      <c r="BO391" s="64">
        <f>IFERROR(1/J391*(X391/H391),"0")</f>
        <v>0.78125</v>
      </c>
      <c r="BP391" s="64">
        <f>IFERROR(1/J391*(Y391/H391),"0")</f>
        <v>0.78125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25">
        <v>4680115884908</v>
      </c>
      <c r="E392" s="626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8"/>
      <c r="R392" s="628"/>
      <c r="S392" s="628"/>
      <c r="T392" s="629"/>
      <c r="U392" s="35"/>
      <c r="V392" s="35"/>
      <c r="W392" s="36" t="s">
        <v>69</v>
      </c>
      <c r="X392" s="613">
        <v>160</v>
      </c>
      <c r="Y392" s="614">
        <f>IFERROR(IF(X392="",0,CEILING((X392/$H392),1)*$H392),"")</f>
        <v>160</v>
      </c>
      <c r="Z392" s="37">
        <f>IFERROR(IF(Y392=0,"",ROUNDUP(Y392/H392,0)*0.00902),"")</f>
        <v>0.36080000000000001</v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168.4</v>
      </c>
      <c r="BN392" s="64">
        <f>IFERROR(Y392*I392/H392,"0")</f>
        <v>168.4</v>
      </c>
      <c r="BO392" s="64">
        <f>IFERROR(1/J392*(X392/H392),"0")</f>
        <v>0.30303030303030304</v>
      </c>
      <c r="BP392" s="64">
        <f>IFERROR(1/J392*(Y392/H392),"0")</f>
        <v>0.30303030303030304</v>
      </c>
    </row>
    <row r="393" spans="1:68" x14ac:dyDescent="0.2">
      <c r="A393" s="653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4"/>
      <c r="P393" s="639" t="s">
        <v>86</v>
      </c>
      <c r="Q393" s="640"/>
      <c r="R393" s="640"/>
      <c r="S393" s="640"/>
      <c r="T393" s="640"/>
      <c r="U393" s="640"/>
      <c r="V393" s="641"/>
      <c r="W393" s="38" t="s">
        <v>87</v>
      </c>
      <c r="X393" s="615">
        <f>IFERROR(X388/H388,"0")+IFERROR(X389/H389,"0")+IFERROR(X390/H390,"0")+IFERROR(X391/H391,"0")+IFERROR(X392/H392,"0")</f>
        <v>99.259259259259267</v>
      </c>
      <c r="Y393" s="615">
        <f>IFERROR(Y388/H388,"0")+IFERROR(Y389/H389,"0")+IFERROR(Y390/H390,"0")+IFERROR(Y391/H391,"0")+IFERROR(Y392/H392,"0")</f>
        <v>100</v>
      </c>
      <c r="Z393" s="615">
        <f>IFERROR(IF(Z388="",0,Z388),"0")+IFERROR(IF(Z389="",0,Z389),"0")+IFERROR(IF(Z390="",0,Z390),"0")+IFERROR(IF(Z391="",0,Z391),"0")+IFERROR(IF(Z392="",0,Z392),"0")</f>
        <v>1.4996</v>
      </c>
      <c r="AA393" s="616"/>
      <c r="AB393" s="616"/>
      <c r="AC393" s="616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4"/>
      <c r="P394" s="639" t="s">
        <v>86</v>
      </c>
      <c r="Q394" s="640"/>
      <c r="R394" s="640"/>
      <c r="S394" s="640"/>
      <c r="T394" s="640"/>
      <c r="U394" s="640"/>
      <c r="V394" s="641"/>
      <c r="W394" s="38" t="s">
        <v>69</v>
      </c>
      <c r="X394" s="615">
        <f>IFERROR(SUM(X388:X392),"0")</f>
        <v>860</v>
      </c>
      <c r="Y394" s="615">
        <f>IFERROR(SUM(Y388:Y392),"0")</f>
        <v>868</v>
      </c>
      <c r="Z394" s="38"/>
      <c r="AA394" s="616"/>
      <c r="AB394" s="616"/>
      <c r="AC394" s="616"/>
    </row>
    <row r="395" spans="1:68" ht="14.25" hidden="1" customHeight="1" x14ac:dyDescent="0.25">
      <c r="A395" s="621" t="s">
        <v>148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25">
        <v>4607091384802</v>
      </c>
      <c r="E396" s="626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8"/>
      <c r="R396" s="628"/>
      <c r="S396" s="628"/>
      <c r="T396" s="629"/>
      <c r="U396" s="35"/>
      <c r="V396" s="35"/>
      <c r="W396" s="36" t="s">
        <v>69</v>
      </c>
      <c r="X396" s="613">
        <v>30</v>
      </c>
      <c r="Y396" s="614">
        <f>IFERROR(IF(X396="",0,CEILING((X396/$H396),1)*$H396),"")</f>
        <v>30.66</v>
      </c>
      <c r="Z396" s="37">
        <f>IFERROR(IF(Y396=0,"",ROUNDUP(Y396/H396,0)*0.00902),"")</f>
        <v>6.3140000000000002E-2</v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31.849315068493151</v>
      </c>
      <c r="BN396" s="64">
        <f>IFERROR(Y396*I396/H396,"0")</f>
        <v>32.550000000000004</v>
      </c>
      <c r="BO396" s="64">
        <f>IFERROR(1/J396*(X396/H396),"0")</f>
        <v>5.1888750518887507E-2</v>
      </c>
      <c r="BP396" s="64">
        <f>IFERROR(1/J396*(Y396/H396),"0")</f>
        <v>5.3030303030303032E-2</v>
      </c>
    </row>
    <row r="397" spans="1:68" x14ac:dyDescent="0.2">
      <c r="A397" s="653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4"/>
      <c r="P397" s="639" t="s">
        <v>86</v>
      </c>
      <c r="Q397" s="640"/>
      <c r="R397" s="640"/>
      <c r="S397" s="640"/>
      <c r="T397" s="640"/>
      <c r="U397" s="640"/>
      <c r="V397" s="641"/>
      <c r="W397" s="38" t="s">
        <v>87</v>
      </c>
      <c r="X397" s="615">
        <f>IFERROR(X396/H396,"0")</f>
        <v>6.8493150684931505</v>
      </c>
      <c r="Y397" s="615">
        <f>IFERROR(Y396/H396,"0")</f>
        <v>7</v>
      </c>
      <c r="Z397" s="615">
        <f>IFERROR(IF(Z396="",0,Z396),"0")</f>
        <v>6.3140000000000002E-2</v>
      </c>
      <c r="AA397" s="616"/>
      <c r="AB397" s="616"/>
      <c r="AC397" s="616"/>
    </row>
    <row r="398" spans="1:68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4"/>
      <c r="P398" s="639" t="s">
        <v>86</v>
      </c>
      <c r="Q398" s="640"/>
      <c r="R398" s="640"/>
      <c r="S398" s="640"/>
      <c r="T398" s="640"/>
      <c r="U398" s="640"/>
      <c r="V398" s="641"/>
      <c r="W398" s="38" t="s">
        <v>69</v>
      </c>
      <c r="X398" s="615">
        <f>IFERROR(SUM(X396:X396),"0")</f>
        <v>30</v>
      </c>
      <c r="Y398" s="615">
        <f>IFERROR(SUM(Y396:Y396),"0")</f>
        <v>30.66</v>
      </c>
      <c r="Z398" s="38"/>
      <c r="AA398" s="616"/>
      <c r="AB398" s="616"/>
      <c r="AC398" s="616"/>
    </row>
    <row r="399" spans="1:68" ht="14.25" hidden="1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25">
        <v>4607091384246</v>
      </c>
      <c r="E400" s="626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8"/>
      <c r="R400" s="628"/>
      <c r="S400" s="628"/>
      <c r="T400" s="629"/>
      <c r="U400" s="35"/>
      <c r="V400" s="35"/>
      <c r="W400" s="36" t="s">
        <v>69</v>
      </c>
      <c r="X400" s="613">
        <v>500</v>
      </c>
      <c r="Y400" s="614">
        <f>IFERROR(IF(X400="",0,CEILING((X400/$H400),1)*$H400),"")</f>
        <v>504</v>
      </c>
      <c r="Z400" s="37">
        <f>IFERROR(IF(Y400=0,"",ROUNDUP(Y400/H400,0)*0.01898),"")</f>
        <v>1.06288</v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528.83333333333337</v>
      </c>
      <c r="BN400" s="64">
        <f>IFERROR(Y400*I400/H400,"0")</f>
        <v>533.06399999999996</v>
      </c>
      <c r="BO400" s="64">
        <f>IFERROR(1/J400*(X400/H400),"0")</f>
        <v>0.86805555555555558</v>
      </c>
      <c r="BP400" s="64">
        <f>IFERROR(1/J400*(Y400/H400),"0")</f>
        <v>0.875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25">
        <v>4680115881976</v>
      </c>
      <c r="E401" s="626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8"/>
      <c r="R401" s="628"/>
      <c r="S401" s="628"/>
      <c r="T401" s="629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25">
        <v>4607091384253</v>
      </c>
      <c r="E402" s="626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8"/>
      <c r="R402" s="628"/>
      <c r="S402" s="628"/>
      <c r="T402" s="629"/>
      <c r="U402" s="35"/>
      <c r="V402" s="35"/>
      <c r="W402" s="36" t="s">
        <v>69</v>
      </c>
      <c r="X402" s="613">
        <v>80</v>
      </c>
      <c r="Y402" s="614">
        <f>IFERROR(IF(X402="",0,CEILING((X402/$H402),1)*$H402),"")</f>
        <v>81.599999999999994</v>
      </c>
      <c r="Z402" s="37">
        <f>IFERROR(IF(Y402=0,"",ROUNDUP(Y402/H402,0)*0.00651),"")</f>
        <v>0.22134000000000001</v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88.800000000000011</v>
      </c>
      <c r="BN402" s="64">
        <f>IFERROR(Y402*I402/H402,"0")</f>
        <v>90.575999999999993</v>
      </c>
      <c r="BO402" s="64">
        <f>IFERROR(1/J402*(X402/H402),"0")</f>
        <v>0.18315018315018317</v>
      </c>
      <c r="BP402" s="64">
        <f>IFERROR(1/J402*(Y402/H402),"0")</f>
        <v>0.18681318681318682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25">
        <v>4680115881969</v>
      </c>
      <c r="E403" s="626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8"/>
      <c r="R403" s="628"/>
      <c r="S403" s="628"/>
      <c r="T403" s="629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53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4"/>
      <c r="P404" s="639" t="s">
        <v>86</v>
      </c>
      <c r="Q404" s="640"/>
      <c r="R404" s="640"/>
      <c r="S404" s="640"/>
      <c r="T404" s="640"/>
      <c r="U404" s="640"/>
      <c r="V404" s="641"/>
      <c r="W404" s="38" t="s">
        <v>87</v>
      </c>
      <c r="X404" s="615">
        <f>IFERROR(X400/H400,"0")+IFERROR(X401/H401,"0")+IFERROR(X402/H402,"0")+IFERROR(X403/H403,"0")</f>
        <v>88.888888888888886</v>
      </c>
      <c r="Y404" s="615">
        <f>IFERROR(Y400/H400,"0")+IFERROR(Y401/H401,"0")+IFERROR(Y402/H402,"0")+IFERROR(Y403/H403,"0")</f>
        <v>90</v>
      </c>
      <c r="Z404" s="615">
        <f>IFERROR(IF(Z400="",0,Z400),"0")+IFERROR(IF(Z401="",0,Z401),"0")+IFERROR(IF(Z402="",0,Z402),"0")+IFERROR(IF(Z403="",0,Z403),"0")</f>
        <v>1.2842200000000001</v>
      </c>
      <c r="AA404" s="616"/>
      <c r="AB404" s="616"/>
      <c r="AC404" s="616"/>
    </row>
    <row r="405" spans="1:68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4"/>
      <c r="P405" s="639" t="s">
        <v>86</v>
      </c>
      <c r="Q405" s="640"/>
      <c r="R405" s="640"/>
      <c r="S405" s="640"/>
      <c r="T405" s="640"/>
      <c r="U405" s="640"/>
      <c r="V405" s="641"/>
      <c r="W405" s="38" t="s">
        <v>69</v>
      </c>
      <c r="X405" s="615">
        <f>IFERROR(SUM(X400:X403),"0")</f>
        <v>580</v>
      </c>
      <c r="Y405" s="615">
        <f>IFERROR(SUM(Y400:Y403),"0")</f>
        <v>585.6</v>
      </c>
      <c r="Z405" s="38"/>
      <c r="AA405" s="616"/>
      <c r="AB405" s="616"/>
      <c r="AC405" s="616"/>
    </row>
    <row r="406" spans="1:68" ht="14.25" hidden="1" customHeight="1" x14ac:dyDescent="0.25">
      <c r="A406" s="621" t="s">
        <v>174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25">
        <v>4607091389357</v>
      </c>
      <c r="E407" s="626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8"/>
      <c r="R407" s="628"/>
      <c r="S407" s="628"/>
      <c r="T407" s="629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3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4"/>
      <c r="P408" s="639" t="s">
        <v>86</v>
      </c>
      <c r="Q408" s="640"/>
      <c r="R408" s="640"/>
      <c r="S408" s="640"/>
      <c r="T408" s="640"/>
      <c r="U408" s="640"/>
      <c r="V408" s="64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4"/>
      <c r="P409" s="639" t="s">
        <v>86</v>
      </c>
      <c r="Q409" s="640"/>
      <c r="R409" s="640"/>
      <c r="S409" s="640"/>
      <c r="T409" s="640"/>
      <c r="U409" s="640"/>
      <c r="V409" s="64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697" t="s">
        <v>637</v>
      </c>
      <c r="B410" s="698"/>
      <c r="C410" s="698"/>
      <c r="D410" s="698"/>
      <c r="E410" s="698"/>
      <c r="F410" s="698"/>
      <c r="G410" s="698"/>
      <c r="H410" s="698"/>
      <c r="I410" s="698"/>
      <c r="J410" s="698"/>
      <c r="K410" s="698"/>
      <c r="L410" s="698"/>
      <c r="M410" s="698"/>
      <c r="N410" s="698"/>
      <c r="O410" s="698"/>
      <c r="P410" s="698"/>
      <c r="Q410" s="698"/>
      <c r="R410" s="698"/>
      <c r="S410" s="698"/>
      <c r="T410" s="698"/>
      <c r="U410" s="698"/>
      <c r="V410" s="698"/>
      <c r="W410" s="698"/>
      <c r="X410" s="698"/>
      <c r="Y410" s="698"/>
      <c r="Z410" s="698"/>
      <c r="AA410" s="49"/>
      <c r="AB410" s="49"/>
      <c r="AC410" s="49"/>
    </row>
    <row r="411" spans="1:68" ht="16.5" hidden="1" customHeight="1" x14ac:dyDescent="0.25">
      <c r="A411" s="630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hidden="1" customHeight="1" x14ac:dyDescent="0.25">
      <c r="A412" s="621" t="s">
        <v>148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25">
        <v>4680115886100</v>
      </c>
      <c r="E413" s="626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8"/>
      <c r="R413" s="628"/>
      <c r="S413" s="628"/>
      <c r="T413" s="629"/>
      <c r="U413" s="35"/>
      <c r="V413" s="35"/>
      <c r="W413" s="36" t="s">
        <v>69</v>
      </c>
      <c r="X413" s="613">
        <v>10</v>
      </c>
      <c r="Y413" s="614">
        <f t="shared" ref="Y413:Y422" si="62">IFERROR(IF(X413="",0,CEILING((X413/$H413),1)*$H413),"")</f>
        <v>10.8</v>
      </c>
      <c r="Z413" s="37">
        <f>IFERROR(IF(Y413=0,"",ROUNDUP(Y413/H413,0)*0.00902),"")</f>
        <v>1.804E-2</v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10.388888888888889</v>
      </c>
      <c r="BN413" s="64">
        <f t="shared" ref="BN413:BN422" si="64">IFERROR(Y413*I413/H413,"0")</f>
        <v>11.22</v>
      </c>
      <c r="BO413" s="64">
        <f t="shared" ref="BO413:BO422" si="65">IFERROR(1/J413*(X413/H413),"0")</f>
        <v>1.4029180695847361E-2</v>
      </c>
      <c r="BP413" s="64">
        <f t="shared" ref="BP413:BP422" si="66">IFERROR(1/J413*(Y413/H413),"0")</f>
        <v>1.5151515151515152E-2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25">
        <v>4680115886117</v>
      </c>
      <c r="E414" s="626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8"/>
      <c r="R414" s="628"/>
      <c r="S414" s="628"/>
      <c r="T414" s="629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25">
        <v>4680115886117</v>
      </c>
      <c r="E415" s="626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7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8"/>
      <c r="R415" s="628"/>
      <c r="S415" s="628"/>
      <c r="T415" s="629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25">
        <v>4680115886124</v>
      </c>
      <c r="E416" s="626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8"/>
      <c r="R416" s="628"/>
      <c r="S416" s="628"/>
      <c r="T416" s="629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25">
        <v>4680115883147</v>
      </c>
      <c r="E417" s="626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69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8"/>
      <c r="R417" s="628"/>
      <c r="S417" s="628"/>
      <c r="T417" s="629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25">
        <v>4607091384338</v>
      </c>
      <c r="E418" s="626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6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8"/>
      <c r="R418" s="628"/>
      <c r="S418" s="628"/>
      <c r="T418" s="629"/>
      <c r="U418" s="35"/>
      <c r="V418" s="35"/>
      <c r="W418" s="36" t="s">
        <v>69</v>
      </c>
      <c r="X418" s="613">
        <v>10.5</v>
      </c>
      <c r="Y418" s="614">
        <f t="shared" si="62"/>
        <v>10.5</v>
      </c>
      <c r="Z418" s="37">
        <f t="shared" si="67"/>
        <v>2.5100000000000001E-2</v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11.149999999999999</v>
      </c>
      <c r="BN418" s="64">
        <f t="shared" si="64"/>
        <v>11.149999999999999</v>
      </c>
      <c r="BO418" s="64">
        <f t="shared" si="65"/>
        <v>2.1367521367521368E-2</v>
      </c>
      <c r="BP418" s="64">
        <f t="shared" si="66"/>
        <v>2.1367521367521368E-2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25">
        <v>4607091389524</v>
      </c>
      <c r="E419" s="626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8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8"/>
      <c r="R419" s="628"/>
      <c r="S419" s="628"/>
      <c r="T419" s="629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25">
        <v>4680115883161</v>
      </c>
      <c r="E420" s="626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7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8"/>
      <c r="R420" s="628"/>
      <c r="S420" s="628"/>
      <c r="T420" s="629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25">
        <v>4607091389531</v>
      </c>
      <c r="E421" s="626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7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8"/>
      <c r="R421" s="628"/>
      <c r="S421" s="628"/>
      <c r="T421" s="629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25">
        <v>4607091384345</v>
      </c>
      <c r="E422" s="626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8"/>
      <c r="R422" s="628"/>
      <c r="S422" s="628"/>
      <c r="T422" s="629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53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4"/>
      <c r="P423" s="639" t="s">
        <v>86</v>
      </c>
      <c r="Q423" s="640"/>
      <c r="R423" s="640"/>
      <c r="S423" s="640"/>
      <c r="T423" s="640"/>
      <c r="U423" s="640"/>
      <c r="V423" s="64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6.8518518518518512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7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4.3139999999999998E-2</v>
      </c>
      <c r="AA423" s="616"/>
      <c r="AB423" s="616"/>
      <c r="AC423" s="616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4"/>
      <c r="P424" s="639" t="s">
        <v>86</v>
      </c>
      <c r="Q424" s="640"/>
      <c r="R424" s="640"/>
      <c r="S424" s="640"/>
      <c r="T424" s="640"/>
      <c r="U424" s="640"/>
      <c r="V424" s="641"/>
      <c r="W424" s="38" t="s">
        <v>69</v>
      </c>
      <c r="X424" s="615">
        <f>IFERROR(SUM(X413:X422),"0")</f>
        <v>20.5</v>
      </c>
      <c r="Y424" s="615">
        <f>IFERROR(SUM(Y413:Y422),"0")</f>
        <v>21.3</v>
      </c>
      <c r="Z424" s="38"/>
      <c r="AA424" s="616"/>
      <c r="AB424" s="616"/>
      <c r="AC424" s="616"/>
    </row>
    <row r="425" spans="1:68" ht="14.25" hidden="1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25">
        <v>4607091384352</v>
      </c>
      <c r="E426" s="626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8"/>
      <c r="R426" s="628"/>
      <c r="S426" s="628"/>
      <c r="T426" s="629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25">
        <v>4607091389654</v>
      </c>
      <c r="E427" s="626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5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8"/>
      <c r="R427" s="628"/>
      <c r="S427" s="628"/>
      <c r="T427" s="629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53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4"/>
      <c r="P428" s="639" t="s">
        <v>86</v>
      </c>
      <c r="Q428" s="640"/>
      <c r="R428" s="640"/>
      <c r="S428" s="640"/>
      <c r="T428" s="640"/>
      <c r="U428" s="640"/>
      <c r="V428" s="64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4"/>
      <c r="P429" s="639" t="s">
        <v>86</v>
      </c>
      <c r="Q429" s="640"/>
      <c r="R429" s="640"/>
      <c r="S429" s="640"/>
      <c r="T429" s="640"/>
      <c r="U429" s="640"/>
      <c r="V429" s="64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0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hidden="1" customHeight="1" x14ac:dyDescent="0.25">
      <c r="A431" s="621" t="s">
        <v>137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25">
        <v>4680115885240</v>
      </c>
      <c r="E432" s="626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8"/>
      <c r="R432" s="628"/>
      <c r="S432" s="628"/>
      <c r="T432" s="629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25">
        <v>4607091389364</v>
      </c>
      <c r="E433" s="626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8"/>
      <c r="R433" s="628"/>
      <c r="S433" s="628"/>
      <c r="T433" s="629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53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4"/>
      <c r="P434" s="639" t="s">
        <v>86</v>
      </c>
      <c r="Q434" s="640"/>
      <c r="R434" s="640"/>
      <c r="S434" s="640"/>
      <c r="T434" s="640"/>
      <c r="U434" s="640"/>
      <c r="V434" s="64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4"/>
      <c r="P435" s="639" t="s">
        <v>86</v>
      </c>
      <c r="Q435" s="640"/>
      <c r="R435" s="640"/>
      <c r="S435" s="640"/>
      <c r="T435" s="640"/>
      <c r="U435" s="640"/>
      <c r="V435" s="64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21" t="s">
        <v>148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25">
        <v>4680115886094</v>
      </c>
      <c r="E437" s="626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3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8"/>
      <c r="R437" s="628"/>
      <c r="S437" s="628"/>
      <c r="T437" s="629"/>
      <c r="U437" s="35"/>
      <c r="V437" s="35"/>
      <c r="W437" s="36" t="s">
        <v>69</v>
      </c>
      <c r="X437" s="613">
        <v>20</v>
      </c>
      <c r="Y437" s="614">
        <f>IFERROR(IF(X437="",0,CEILING((X437/$H437),1)*$H437),"")</f>
        <v>21.6</v>
      </c>
      <c r="Z437" s="37">
        <f>IFERROR(IF(Y437=0,"",ROUNDUP(Y437/H437,0)*0.00902),"")</f>
        <v>3.6080000000000001E-2</v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20.777777777777779</v>
      </c>
      <c r="BN437" s="64">
        <f>IFERROR(Y437*I437/H437,"0")</f>
        <v>22.44</v>
      </c>
      <c r="BO437" s="64">
        <f>IFERROR(1/J437*(X437/H437),"0")</f>
        <v>2.8058361391694722E-2</v>
      </c>
      <c r="BP437" s="64">
        <f>IFERROR(1/J437*(Y437/H437),"0")</f>
        <v>3.0303030303030304E-2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25">
        <v>4607091389425</v>
      </c>
      <c r="E438" s="626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8"/>
      <c r="R438" s="628"/>
      <c r="S438" s="628"/>
      <c r="T438" s="629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25">
        <v>4680115880771</v>
      </c>
      <c r="E439" s="626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70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8"/>
      <c r="R439" s="628"/>
      <c r="S439" s="628"/>
      <c r="T439" s="629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25">
        <v>4607091389500</v>
      </c>
      <c r="E440" s="626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8"/>
      <c r="R440" s="628"/>
      <c r="S440" s="628"/>
      <c r="T440" s="629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53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4"/>
      <c r="P441" s="639" t="s">
        <v>86</v>
      </c>
      <c r="Q441" s="640"/>
      <c r="R441" s="640"/>
      <c r="S441" s="640"/>
      <c r="T441" s="640"/>
      <c r="U441" s="640"/>
      <c r="V441" s="641"/>
      <c r="W441" s="38" t="s">
        <v>87</v>
      </c>
      <c r="X441" s="615">
        <f>IFERROR(X437/H437,"0")+IFERROR(X438/H438,"0")+IFERROR(X439/H439,"0")+IFERROR(X440/H440,"0")</f>
        <v>3.7037037037037033</v>
      </c>
      <c r="Y441" s="615">
        <f>IFERROR(Y437/H437,"0")+IFERROR(Y438/H438,"0")+IFERROR(Y439/H439,"0")+IFERROR(Y440/H440,"0")</f>
        <v>4</v>
      </c>
      <c r="Z441" s="615">
        <f>IFERROR(IF(Z437="",0,Z437),"0")+IFERROR(IF(Z438="",0,Z438),"0")+IFERROR(IF(Z439="",0,Z439),"0")+IFERROR(IF(Z440="",0,Z440),"0")</f>
        <v>3.6080000000000001E-2</v>
      </c>
      <c r="AA441" s="616"/>
      <c r="AB441" s="616"/>
      <c r="AC441" s="616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4"/>
      <c r="P442" s="639" t="s">
        <v>86</v>
      </c>
      <c r="Q442" s="640"/>
      <c r="R442" s="640"/>
      <c r="S442" s="640"/>
      <c r="T442" s="640"/>
      <c r="U442" s="640"/>
      <c r="V442" s="641"/>
      <c r="W442" s="38" t="s">
        <v>69</v>
      </c>
      <c r="X442" s="615">
        <f>IFERROR(SUM(X437:X440),"0")</f>
        <v>20</v>
      </c>
      <c r="Y442" s="615">
        <f>IFERROR(SUM(Y437:Y440),"0")</f>
        <v>21.6</v>
      </c>
      <c r="Z442" s="38"/>
      <c r="AA442" s="616"/>
      <c r="AB442" s="616"/>
      <c r="AC442" s="616"/>
    </row>
    <row r="443" spans="1:68" ht="16.5" hidden="1" customHeight="1" x14ac:dyDescent="0.25">
      <c r="A443" s="630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hidden="1" customHeight="1" x14ac:dyDescent="0.25">
      <c r="A444" s="621" t="s">
        <v>148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25">
        <v>4680115885189</v>
      </c>
      <c r="E445" s="626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8"/>
      <c r="R445" s="628"/>
      <c r="S445" s="628"/>
      <c r="T445" s="629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692</v>
      </c>
      <c r="B446" s="54" t="s">
        <v>693</v>
      </c>
      <c r="C446" s="32">
        <v>4301031347</v>
      </c>
      <c r="D446" s="625">
        <v>4680115885110</v>
      </c>
      <c r="E446" s="626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8"/>
      <c r="R446" s="628"/>
      <c r="S446" s="628"/>
      <c r="T446" s="629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53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4"/>
      <c r="P447" s="639" t="s">
        <v>86</v>
      </c>
      <c r="Q447" s="640"/>
      <c r="R447" s="640"/>
      <c r="S447" s="640"/>
      <c r="T447" s="640"/>
      <c r="U447" s="640"/>
      <c r="V447" s="64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hidden="1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4"/>
      <c r="P448" s="639" t="s">
        <v>86</v>
      </c>
      <c r="Q448" s="640"/>
      <c r="R448" s="640"/>
      <c r="S448" s="640"/>
      <c r="T448" s="640"/>
      <c r="U448" s="640"/>
      <c r="V448" s="64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hidden="1" customHeight="1" x14ac:dyDescent="0.25">
      <c r="A449" s="630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hidden="1" customHeight="1" x14ac:dyDescent="0.25">
      <c r="A450" s="621" t="s">
        <v>148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25">
        <v>4680115885103</v>
      </c>
      <c r="E451" s="626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8"/>
      <c r="R451" s="628"/>
      <c r="S451" s="628"/>
      <c r="T451" s="629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53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4"/>
      <c r="P452" s="639" t="s">
        <v>86</v>
      </c>
      <c r="Q452" s="640"/>
      <c r="R452" s="640"/>
      <c r="S452" s="640"/>
      <c r="T452" s="640"/>
      <c r="U452" s="640"/>
      <c r="V452" s="64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4"/>
      <c r="P453" s="639" t="s">
        <v>86</v>
      </c>
      <c r="Q453" s="640"/>
      <c r="R453" s="640"/>
      <c r="S453" s="640"/>
      <c r="T453" s="640"/>
      <c r="U453" s="640"/>
      <c r="V453" s="64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21" t="s">
        <v>174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25">
        <v>4680115885509</v>
      </c>
      <c r="E455" s="626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8"/>
      <c r="R455" s="628"/>
      <c r="S455" s="628"/>
      <c r="T455" s="629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3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4"/>
      <c r="P456" s="639" t="s">
        <v>86</v>
      </c>
      <c r="Q456" s="640"/>
      <c r="R456" s="640"/>
      <c r="S456" s="640"/>
      <c r="T456" s="640"/>
      <c r="U456" s="640"/>
      <c r="V456" s="64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4"/>
      <c r="P457" s="639" t="s">
        <v>86</v>
      </c>
      <c r="Q457" s="640"/>
      <c r="R457" s="640"/>
      <c r="S457" s="640"/>
      <c r="T457" s="640"/>
      <c r="U457" s="640"/>
      <c r="V457" s="64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697" t="s">
        <v>702</v>
      </c>
      <c r="B458" s="698"/>
      <c r="C458" s="698"/>
      <c r="D458" s="698"/>
      <c r="E458" s="698"/>
      <c r="F458" s="698"/>
      <c r="G458" s="698"/>
      <c r="H458" s="698"/>
      <c r="I458" s="698"/>
      <c r="J458" s="698"/>
      <c r="K458" s="698"/>
      <c r="L458" s="698"/>
      <c r="M458" s="698"/>
      <c r="N458" s="698"/>
      <c r="O458" s="698"/>
      <c r="P458" s="698"/>
      <c r="Q458" s="698"/>
      <c r="R458" s="698"/>
      <c r="S458" s="698"/>
      <c r="T458" s="698"/>
      <c r="U458" s="698"/>
      <c r="V458" s="698"/>
      <c r="W458" s="698"/>
      <c r="X458" s="698"/>
      <c r="Y458" s="698"/>
      <c r="Z458" s="698"/>
      <c r="AA458" s="49"/>
      <c r="AB458" s="49"/>
      <c r="AC458" s="49"/>
    </row>
    <row r="459" spans="1:68" ht="16.5" hidden="1" customHeight="1" x14ac:dyDescent="0.25">
      <c r="A459" s="630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hidden="1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25">
        <v>4607091389067</v>
      </c>
      <c r="E461" s="626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8"/>
      <c r="R461" s="628"/>
      <c r="S461" s="628"/>
      <c r="T461" s="629"/>
      <c r="U461" s="35"/>
      <c r="V461" s="35"/>
      <c r="W461" s="36" t="s">
        <v>69</v>
      </c>
      <c r="X461" s="613">
        <v>30</v>
      </c>
      <c r="Y461" s="614">
        <f t="shared" ref="Y461:Y476" si="68">IFERROR(IF(X461="",0,CEILING((X461/$H461),1)*$H461),"")</f>
        <v>31.68</v>
      </c>
      <c r="Z461" s="37">
        <f t="shared" ref="Z461:Z466" si="69">IFERROR(IF(Y461=0,"",ROUNDUP(Y461/H461,0)*0.01196),"")</f>
        <v>7.1760000000000004E-2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32.04545454545454</v>
      </c>
      <c r="BN461" s="64">
        <f t="shared" ref="BN461:BN476" si="71">IFERROR(Y461*I461/H461,"0")</f>
        <v>33.839999999999996</v>
      </c>
      <c r="BO461" s="64">
        <f t="shared" ref="BO461:BO476" si="72">IFERROR(1/J461*(X461/H461),"0")</f>
        <v>5.4632867132867136E-2</v>
      </c>
      <c r="BP461" s="64">
        <f t="shared" ref="BP461:BP476" si="73">IFERROR(1/J461*(Y461/H461),"0")</f>
        <v>5.7692307692307696E-2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25">
        <v>4680115885271</v>
      </c>
      <c r="E462" s="626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8"/>
      <c r="R462" s="628"/>
      <c r="S462" s="628"/>
      <c r="T462" s="629"/>
      <c r="U462" s="35"/>
      <c r="V462" s="35"/>
      <c r="W462" s="36" t="s">
        <v>69</v>
      </c>
      <c r="X462" s="613">
        <v>20</v>
      </c>
      <c r="Y462" s="614">
        <f t="shared" si="68"/>
        <v>21.12</v>
      </c>
      <c r="Z462" s="37">
        <f t="shared" si="69"/>
        <v>4.7840000000000001E-2</v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21.363636363636363</v>
      </c>
      <c r="BN462" s="64">
        <f t="shared" si="71"/>
        <v>22.56</v>
      </c>
      <c r="BO462" s="64">
        <f t="shared" si="72"/>
        <v>3.6421911421911424E-2</v>
      </c>
      <c r="BP462" s="64">
        <f t="shared" si="73"/>
        <v>3.8461538461538464E-2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25">
        <v>4680115885226</v>
      </c>
      <c r="E463" s="626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8"/>
      <c r="R463" s="628"/>
      <c r="S463" s="628"/>
      <c r="T463" s="629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25">
        <v>4680115884502</v>
      </c>
      <c r="E464" s="626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8"/>
      <c r="R464" s="628"/>
      <c r="S464" s="628"/>
      <c r="T464" s="629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25">
        <v>4607091389104</v>
      </c>
      <c r="E465" s="626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8"/>
      <c r="R465" s="628"/>
      <c r="S465" s="628"/>
      <c r="T465" s="629"/>
      <c r="U465" s="35"/>
      <c r="V465" s="35"/>
      <c r="W465" s="36" t="s">
        <v>69</v>
      </c>
      <c r="X465" s="613">
        <v>30</v>
      </c>
      <c r="Y465" s="614">
        <f t="shared" si="68"/>
        <v>31.68</v>
      </c>
      <c r="Z465" s="37">
        <f t="shared" si="69"/>
        <v>7.1760000000000004E-2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32.04545454545454</v>
      </c>
      <c r="BN465" s="64">
        <f t="shared" si="71"/>
        <v>33.839999999999996</v>
      </c>
      <c r="BO465" s="64">
        <f t="shared" si="72"/>
        <v>5.4632867132867136E-2</v>
      </c>
      <c r="BP465" s="64">
        <f t="shared" si="73"/>
        <v>5.7692307692307696E-2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25">
        <v>4680115884519</v>
      </c>
      <c r="E466" s="626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8"/>
      <c r="R466" s="628"/>
      <c r="S466" s="628"/>
      <c r="T466" s="629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25">
        <v>4680115886391</v>
      </c>
      <c r="E467" s="626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8"/>
      <c r="R467" s="628"/>
      <c r="S467" s="628"/>
      <c r="T467" s="629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723</v>
      </c>
      <c r="B468" s="54" t="s">
        <v>724</v>
      </c>
      <c r="C468" s="32">
        <v>4301012035</v>
      </c>
      <c r="D468" s="625">
        <v>4680115880603</v>
      </c>
      <c r="E468" s="626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8"/>
      <c r="R468" s="628"/>
      <c r="S468" s="628"/>
      <c r="T468" s="629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4301011778</v>
      </c>
      <c r="D469" s="625">
        <v>4680115880603</v>
      </c>
      <c r="E469" s="626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8"/>
      <c r="R469" s="628"/>
      <c r="S469" s="628"/>
      <c r="T469" s="629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25">
        <v>4680115882782</v>
      </c>
      <c r="E470" s="626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8"/>
      <c r="R470" s="628"/>
      <c r="S470" s="628"/>
      <c r="T470" s="629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25">
        <v>4680115886469</v>
      </c>
      <c r="E471" s="626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8"/>
      <c r="R471" s="628"/>
      <c r="S471" s="628"/>
      <c r="T471" s="629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25">
        <v>4680115886483</v>
      </c>
      <c r="E472" s="626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8"/>
      <c r="R472" s="628"/>
      <c r="S472" s="628"/>
      <c r="T472" s="629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25">
        <v>4680115885479</v>
      </c>
      <c r="E473" s="626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8"/>
      <c r="R473" s="628"/>
      <c r="S473" s="628"/>
      <c r="T473" s="629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734</v>
      </c>
      <c r="B474" s="54" t="s">
        <v>735</v>
      </c>
      <c r="C474" s="32">
        <v>4301012034</v>
      </c>
      <c r="D474" s="625">
        <v>4607091389982</v>
      </c>
      <c r="E474" s="626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8"/>
      <c r="R474" s="628"/>
      <c r="S474" s="628"/>
      <c r="T474" s="629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4301011784</v>
      </c>
      <c r="D475" s="625">
        <v>4607091389982</v>
      </c>
      <c r="E475" s="626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7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8"/>
      <c r="R475" s="628"/>
      <c r="S475" s="628"/>
      <c r="T475" s="629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25">
        <v>4680115886490</v>
      </c>
      <c r="E476" s="626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8"/>
      <c r="R476" s="628"/>
      <c r="S476" s="628"/>
      <c r="T476" s="629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3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4"/>
      <c r="P477" s="639" t="s">
        <v>86</v>
      </c>
      <c r="Q477" s="640"/>
      <c r="R477" s="640"/>
      <c r="S477" s="640"/>
      <c r="T477" s="640"/>
      <c r="U477" s="640"/>
      <c r="V477" s="64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15.15151515151515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16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0.19136000000000003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4"/>
      <c r="P478" s="639" t="s">
        <v>86</v>
      </c>
      <c r="Q478" s="640"/>
      <c r="R478" s="640"/>
      <c r="S478" s="640"/>
      <c r="T478" s="640"/>
      <c r="U478" s="640"/>
      <c r="V478" s="641"/>
      <c r="W478" s="38" t="s">
        <v>69</v>
      </c>
      <c r="X478" s="615">
        <f>IFERROR(SUM(X461:X476),"0")</f>
        <v>80</v>
      </c>
      <c r="Y478" s="615">
        <f>IFERROR(SUM(Y461:Y476),"0")</f>
        <v>84.47999999999999</v>
      </c>
      <c r="Z478" s="38"/>
      <c r="AA478" s="616"/>
      <c r="AB478" s="616"/>
      <c r="AC478" s="616"/>
    </row>
    <row r="479" spans="1:68" ht="14.25" hidden="1" customHeight="1" x14ac:dyDescent="0.25">
      <c r="A479" s="621" t="s">
        <v>137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25">
        <v>4607091388930</v>
      </c>
      <c r="E480" s="626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8"/>
      <c r="R480" s="628"/>
      <c r="S480" s="628"/>
      <c r="T480" s="629"/>
      <c r="U480" s="35"/>
      <c r="V480" s="35"/>
      <c r="W480" s="36" t="s">
        <v>69</v>
      </c>
      <c r="X480" s="613">
        <v>30</v>
      </c>
      <c r="Y480" s="614">
        <f>IFERROR(IF(X480="",0,CEILING((X480/$H480),1)*$H480),"")</f>
        <v>31.68</v>
      </c>
      <c r="Z480" s="37">
        <f>IFERROR(IF(Y480=0,"",ROUNDUP(Y480/H480,0)*0.01196),"")</f>
        <v>7.1760000000000004E-2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32.04545454545454</v>
      </c>
      <c r="BN480" s="64">
        <f>IFERROR(Y480*I480/H480,"0")</f>
        <v>33.839999999999996</v>
      </c>
      <c r="BO480" s="64">
        <f>IFERROR(1/J480*(X480/H480),"0")</f>
        <v>5.4632867132867136E-2</v>
      </c>
      <c r="BP480" s="64">
        <f>IFERROR(1/J480*(Y480/H480),"0")</f>
        <v>5.7692307692307696E-2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25">
        <v>4680115886407</v>
      </c>
      <c r="E481" s="626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8"/>
      <c r="R481" s="628"/>
      <c r="S481" s="628"/>
      <c r="T481" s="629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25">
        <v>4680115880054</v>
      </c>
      <c r="E482" s="626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8"/>
      <c r="R482" s="628"/>
      <c r="S482" s="628"/>
      <c r="T482" s="629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53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4"/>
      <c r="P483" s="639" t="s">
        <v>86</v>
      </c>
      <c r="Q483" s="640"/>
      <c r="R483" s="640"/>
      <c r="S483" s="640"/>
      <c r="T483" s="640"/>
      <c r="U483" s="640"/>
      <c r="V483" s="641"/>
      <c r="W483" s="38" t="s">
        <v>87</v>
      </c>
      <c r="X483" s="615">
        <f>IFERROR(X480/H480,"0")+IFERROR(X481/H481,"0")+IFERROR(X482/H482,"0")</f>
        <v>5.6818181818181817</v>
      </c>
      <c r="Y483" s="615">
        <f>IFERROR(Y480/H480,"0")+IFERROR(Y481/H481,"0")+IFERROR(Y482/H482,"0")</f>
        <v>6</v>
      </c>
      <c r="Z483" s="615">
        <f>IFERROR(IF(Z480="",0,Z480),"0")+IFERROR(IF(Z481="",0,Z481),"0")+IFERROR(IF(Z482="",0,Z482),"0")</f>
        <v>7.1760000000000004E-2</v>
      </c>
      <c r="AA483" s="616"/>
      <c r="AB483" s="616"/>
      <c r="AC483" s="616"/>
    </row>
    <row r="484" spans="1:68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4"/>
      <c r="P484" s="639" t="s">
        <v>86</v>
      </c>
      <c r="Q484" s="640"/>
      <c r="R484" s="640"/>
      <c r="S484" s="640"/>
      <c r="T484" s="640"/>
      <c r="U484" s="640"/>
      <c r="V484" s="641"/>
      <c r="W484" s="38" t="s">
        <v>69</v>
      </c>
      <c r="X484" s="615">
        <f>IFERROR(SUM(X480:X482),"0")</f>
        <v>30</v>
      </c>
      <c r="Y484" s="615">
        <f>IFERROR(SUM(Y480:Y482),"0")</f>
        <v>31.68</v>
      </c>
      <c r="Z484" s="38"/>
      <c r="AA484" s="616"/>
      <c r="AB484" s="616"/>
      <c r="AC484" s="616"/>
    </row>
    <row r="485" spans="1:68" ht="14.25" hidden="1" customHeight="1" x14ac:dyDescent="0.25">
      <c r="A485" s="621" t="s">
        <v>148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25">
        <v>4680115883116</v>
      </c>
      <c r="E486" s="626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5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8"/>
      <c r="R486" s="628"/>
      <c r="S486" s="628"/>
      <c r="T486" s="629"/>
      <c r="U486" s="35"/>
      <c r="V486" s="35"/>
      <c r="W486" s="36" t="s">
        <v>69</v>
      </c>
      <c r="X486" s="613">
        <v>15</v>
      </c>
      <c r="Y486" s="614">
        <f t="shared" ref="Y486:Y494" si="74">IFERROR(IF(X486="",0,CEILING((X486/$H486),1)*$H486),"")</f>
        <v>15.84</v>
      </c>
      <c r="Z486" s="37">
        <f>IFERROR(IF(Y486=0,"",ROUNDUP(Y486/H486,0)*0.01196),"")</f>
        <v>3.5880000000000002E-2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16.02272727272727</v>
      </c>
      <c r="BN486" s="64">
        <f t="shared" ref="BN486:BN494" si="76">IFERROR(Y486*I486/H486,"0")</f>
        <v>16.919999999999998</v>
      </c>
      <c r="BO486" s="64">
        <f t="shared" ref="BO486:BO494" si="77">IFERROR(1/J486*(X486/H486),"0")</f>
        <v>2.7316433566433568E-2</v>
      </c>
      <c r="BP486" s="64">
        <f t="shared" ref="BP486:BP494" si="78">IFERROR(1/J486*(Y486/H486),"0")</f>
        <v>2.8846153846153848E-2</v>
      </c>
    </row>
    <row r="487" spans="1:68" ht="27" hidden="1" customHeight="1" x14ac:dyDescent="0.25">
      <c r="A487" s="54" t="s">
        <v>749</v>
      </c>
      <c r="B487" s="54" t="s">
        <v>750</v>
      </c>
      <c r="C487" s="32">
        <v>4301031350</v>
      </c>
      <c r="D487" s="625">
        <v>4680115883093</v>
      </c>
      <c r="E487" s="626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8"/>
      <c r="R487" s="628"/>
      <c r="S487" s="628"/>
      <c r="T487" s="629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hidden="1" customHeight="1" x14ac:dyDescent="0.25">
      <c r="A488" s="54" t="s">
        <v>752</v>
      </c>
      <c r="B488" s="54" t="s">
        <v>753</v>
      </c>
      <c r="C488" s="32">
        <v>4301031353</v>
      </c>
      <c r="D488" s="625">
        <v>4680115883109</v>
      </c>
      <c r="E488" s="626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3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8"/>
      <c r="R488" s="628"/>
      <c r="S488" s="628"/>
      <c r="T488" s="629"/>
      <c r="U488" s="35"/>
      <c r="V488" s="35"/>
      <c r="W488" s="36" t="s">
        <v>69</v>
      </c>
      <c r="X488" s="613">
        <v>0</v>
      </c>
      <c r="Y488" s="614">
        <f t="shared" si="74"/>
        <v>0</v>
      </c>
      <c r="Z488" s="37" t="str">
        <f>IFERROR(IF(Y488=0,"",ROUNDUP(Y488/H488,0)*0.01196),"")</f>
        <v/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25">
        <v>4680115886438</v>
      </c>
      <c r="E489" s="626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97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8"/>
      <c r="R489" s="628"/>
      <c r="S489" s="628"/>
      <c r="T489" s="629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hidden="1" customHeight="1" x14ac:dyDescent="0.25">
      <c r="A490" s="54" t="s">
        <v>757</v>
      </c>
      <c r="B490" s="54" t="s">
        <v>758</v>
      </c>
      <c r="C490" s="32">
        <v>4301031419</v>
      </c>
      <c r="D490" s="625">
        <v>4680115882072</v>
      </c>
      <c r="E490" s="626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8"/>
      <c r="R490" s="628"/>
      <c r="S490" s="628"/>
      <c r="T490" s="629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25">
        <v>4680115882072</v>
      </c>
      <c r="E491" s="626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8"/>
      <c r="R491" s="628"/>
      <c r="S491" s="628"/>
      <c r="T491" s="629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25">
        <v>4680115882102</v>
      </c>
      <c r="E492" s="626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8"/>
      <c r="R492" s="628"/>
      <c r="S492" s="628"/>
      <c r="T492" s="629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2">
        <v>4301031417</v>
      </c>
      <c r="D493" s="625">
        <v>4680115882096</v>
      </c>
      <c r="E493" s="626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8"/>
      <c r="R493" s="628"/>
      <c r="S493" s="628"/>
      <c r="T493" s="629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25">
        <v>4680115882096</v>
      </c>
      <c r="E494" s="626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8"/>
      <c r="R494" s="628"/>
      <c r="S494" s="628"/>
      <c r="T494" s="629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3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4"/>
      <c r="P495" s="639" t="s">
        <v>86</v>
      </c>
      <c r="Q495" s="640"/>
      <c r="R495" s="640"/>
      <c r="S495" s="640"/>
      <c r="T495" s="640"/>
      <c r="U495" s="640"/>
      <c r="V495" s="64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2.8409090909090908</v>
      </c>
      <c r="Y495" s="615">
        <f>IFERROR(Y486/H486,"0")+IFERROR(Y487/H487,"0")+IFERROR(Y488/H488,"0")+IFERROR(Y489/H489,"0")+IFERROR(Y490/H490,"0")+IFERROR(Y491/H491,"0")+IFERROR(Y492/H492,"0")+IFERROR(Y493/H493,"0")+IFERROR(Y494/H494,"0")</f>
        <v>3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3.5880000000000002E-2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4"/>
      <c r="P496" s="639" t="s">
        <v>86</v>
      </c>
      <c r="Q496" s="640"/>
      <c r="R496" s="640"/>
      <c r="S496" s="640"/>
      <c r="T496" s="640"/>
      <c r="U496" s="640"/>
      <c r="V496" s="641"/>
      <c r="W496" s="38" t="s">
        <v>69</v>
      </c>
      <c r="X496" s="615">
        <f>IFERROR(SUM(X486:X494),"0")</f>
        <v>15</v>
      </c>
      <c r="Y496" s="615">
        <f>IFERROR(SUM(Y486:Y494),"0")</f>
        <v>15.84</v>
      </c>
      <c r="Z496" s="38"/>
      <c r="AA496" s="616"/>
      <c r="AB496" s="616"/>
      <c r="AC496" s="616"/>
    </row>
    <row r="497" spans="1:68" ht="14.25" hidden="1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25">
        <v>4607091383409</v>
      </c>
      <c r="E498" s="626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8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8"/>
      <c r="R498" s="628"/>
      <c r="S498" s="628"/>
      <c r="T498" s="629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25">
        <v>4607091383416</v>
      </c>
      <c r="E499" s="626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8"/>
      <c r="R499" s="628"/>
      <c r="S499" s="628"/>
      <c r="T499" s="629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25">
        <v>4680115883536</v>
      </c>
      <c r="E500" s="626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8"/>
      <c r="R500" s="628"/>
      <c r="S500" s="628"/>
      <c r="T500" s="629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53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4"/>
      <c r="P501" s="639" t="s">
        <v>86</v>
      </c>
      <c r="Q501" s="640"/>
      <c r="R501" s="640"/>
      <c r="S501" s="640"/>
      <c r="T501" s="640"/>
      <c r="U501" s="640"/>
      <c r="V501" s="64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4"/>
      <c r="P502" s="639" t="s">
        <v>86</v>
      </c>
      <c r="Q502" s="640"/>
      <c r="R502" s="640"/>
      <c r="S502" s="640"/>
      <c r="T502" s="640"/>
      <c r="U502" s="640"/>
      <c r="V502" s="64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21" t="s">
        <v>174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25">
        <v>4680115885035</v>
      </c>
      <c r="E504" s="626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8"/>
      <c r="R504" s="628"/>
      <c r="S504" s="628"/>
      <c r="T504" s="629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25">
        <v>4680115885936</v>
      </c>
      <c r="E505" s="626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6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8"/>
      <c r="R505" s="628"/>
      <c r="S505" s="628"/>
      <c r="T505" s="629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53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4"/>
      <c r="P506" s="639" t="s">
        <v>86</v>
      </c>
      <c r="Q506" s="640"/>
      <c r="R506" s="640"/>
      <c r="S506" s="640"/>
      <c r="T506" s="640"/>
      <c r="U506" s="640"/>
      <c r="V506" s="64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4"/>
      <c r="P507" s="639" t="s">
        <v>86</v>
      </c>
      <c r="Q507" s="640"/>
      <c r="R507" s="640"/>
      <c r="S507" s="640"/>
      <c r="T507" s="640"/>
      <c r="U507" s="640"/>
      <c r="V507" s="64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697" t="s">
        <v>779</v>
      </c>
      <c r="B508" s="698"/>
      <c r="C508" s="698"/>
      <c r="D508" s="698"/>
      <c r="E508" s="698"/>
      <c r="F508" s="698"/>
      <c r="G508" s="698"/>
      <c r="H508" s="698"/>
      <c r="I508" s="698"/>
      <c r="J508" s="698"/>
      <c r="K508" s="698"/>
      <c r="L508" s="698"/>
      <c r="M508" s="698"/>
      <c r="N508" s="698"/>
      <c r="O508" s="698"/>
      <c r="P508" s="698"/>
      <c r="Q508" s="698"/>
      <c r="R508" s="698"/>
      <c r="S508" s="698"/>
      <c r="T508" s="698"/>
      <c r="U508" s="698"/>
      <c r="V508" s="698"/>
      <c r="W508" s="698"/>
      <c r="X508" s="698"/>
      <c r="Y508" s="698"/>
      <c r="Z508" s="698"/>
      <c r="AA508" s="49"/>
      <c r="AB508" s="49"/>
      <c r="AC508" s="49"/>
    </row>
    <row r="509" spans="1:68" ht="16.5" hidden="1" customHeight="1" x14ac:dyDescent="0.25">
      <c r="A509" s="630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hidden="1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25">
        <v>4640242181011</v>
      </c>
      <c r="E511" s="626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976" t="s">
        <v>782</v>
      </c>
      <c r="Q511" s="628"/>
      <c r="R511" s="628"/>
      <c r="S511" s="628"/>
      <c r="T511" s="629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25">
        <v>4640242180441</v>
      </c>
      <c r="E512" s="626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91" t="s">
        <v>786</v>
      </c>
      <c r="Q512" s="628"/>
      <c r="R512" s="628"/>
      <c r="S512" s="628"/>
      <c r="T512" s="629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25">
        <v>4640242180564</v>
      </c>
      <c r="E513" s="626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6" t="s">
        <v>790</v>
      </c>
      <c r="Q513" s="628"/>
      <c r="R513" s="628"/>
      <c r="S513" s="628"/>
      <c r="T513" s="629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53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4"/>
      <c r="P514" s="639" t="s">
        <v>86</v>
      </c>
      <c r="Q514" s="640"/>
      <c r="R514" s="640"/>
      <c r="S514" s="640"/>
      <c r="T514" s="640"/>
      <c r="U514" s="640"/>
      <c r="V514" s="64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4"/>
      <c r="P515" s="639" t="s">
        <v>86</v>
      </c>
      <c r="Q515" s="640"/>
      <c r="R515" s="640"/>
      <c r="S515" s="640"/>
      <c r="T515" s="640"/>
      <c r="U515" s="640"/>
      <c r="V515" s="64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21" t="s">
        <v>137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25">
        <v>4640242180519</v>
      </c>
      <c r="E517" s="626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0" t="s">
        <v>794</v>
      </c>
      <c r="Q517" s="628"/>
      <c r="R517" s="628"/>
      <c r="S517" s="628"/>
      <c r="T517" s="629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25">
        <v>4640242180519</v>
      </c>
      <c r="E518" s="626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8"/>
      <c r="R518" s="628"/>
      <c r="S518" s="628"/>
      <c r="T518" s="629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25">
        <v>4640242180526</v>
      </c>
      <c r="E519" s="626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2" t="s">
        <v>801</v>
      </c>
      <c r="Q519" s="628"/>
      <c r="R519" s="628"/>
      <c r="S519" s="628"/>
      <c r="T519" s="629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25">
        <v>4640242181363</v>
      </c>
      <c r="E520" s="626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8"/>
      <c r="R520" s="628"/>
      <c r="S520" s="628"/>
      <c r="T520" s="629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53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4"/>
      <c r="P521" s="639" t="s">
        <v>86</v>
      </c>
      <c r="Q521" s="640"/>
      <c r="R521" s="640"/>
      <c r="S521" s="640"/>
      <c r="T521" s="640"/>
      <c r="U521" s="640"/>
      <c r="V521" s="64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4"/>
      <c r="P522" s="639" t="s">
        <v>86</v>
      </c>
      <c r="Q522" s="640"/>
      <c r="R522" s="640"/>
      <c r="S522" s="640"/>
      <c r="T522" s="640"/>
      <c r="U522" s="640"/>
      <c r="V522" s="64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21" t="s">
        <v>148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25">
        <v>4640242180816</v>
      </c>
      <c r="E524" s="626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5" t="s">
        <v>808</v>
      </c>
      <c r="Q524" s="628"/>
      <c r="R524" s="628"/>
      <c r="S524" s="628"/>
      <c r="T524" s="629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25">
        <v>4640242180595</v>
      </c>
      <c r="E525" s="626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41" t="s">
        <v>812</v>
      </c>
      <c r="Q525" s="628"/>
      <c r="R525" s="628"/>
      <c r="S525" s="628"/>
      <c r="T525" s="629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53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4"/>
      <c r="P526" s="639" t="s">
        <v>86</v>
      </c>
      <c r="Q526" s="640"/>
      <c r="R526" s="640"/>
      <c r="S526" s="640"/>
      <c r="T526" s="640"/>
      <c r="U526" s="640"/>
      <c r="V526" s="64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4"/>
      <c r="P527" s="639" t="s">
        <v>86</v>
      </c>
      <c r="Q527" s="640"/>
      <c r="R527" s="640"/>
      <c r="S527" s="640"/>
      <c r="T527" s="640"/>
      <c r="U527" s="640"/>
      <c r="V527" s="64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hidden="1" customHeight="1" x14ac:dyDescent="0.25">
      <c r="A529" s="54" t="s">
        <v>814</v>
      </c>
      <c r="B529" s="54" t="s">
        <v>815</v>
      </c>
      <c r="C529" s="32">
        <v>4301051887</v>
      </c>
      <c r="D529" s="625">
        <v>4640242180533</v>
      </c>
      <c r="E529" s="626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940" t="s">
        <v>816</v>
      </c>
      <c r="Q529" s="628"/>
      <c r="R529" s="628"/>
      <c r="S529" s="628"/>
      <c r="T529" s="629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4301052046</v>
      </c>
      <c r="D530" s="625">
        <v>4640242180533</v>
      </c>
      <c r="E530" s="626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22" t="s">
        <v>816</v>
      </c>
      <c r="Q530" s="628"/>
      <c r="R530" s="628"/>
      <c r="S530" s="628"/>
      <c r="T530" s="629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653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4"/>
      <c r="P531" s="639" t="s">
        <v>86</v>
      </c>
      <c r="Q531" s="640"/>
      <c r="R531" s="640"/>
      <c r="S531" s="640"/>
      <c r="T531" s="640"/>
      <c r="U531" s="640"/>
      <c r="V531" s="64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hidden="1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4"/>
      <c r="P532" s="639" t="s">
        <v>86</v>
      </c>
      <c r="Q532" s="640"/>
      <c r="R532" s="640"/>
      <c r="S532" s="640"/>
      <c r="T532" s="640"/>
      <c r="U532" s="640"/>
      <c r="V532" s="64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hidden="1" customHeight="1" x14ac:dyDescent="0.25">
      <c r="A533" s="621" t="s">
        <v>174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4301060496</v>
      </c>
      <c r="D534" s="625">
        <v>4640242180120</v>
      </c>
      <c r="E534" s="626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668" t="s">
        <v>821</v>
      </c>
      <c r="Q534" s="628"/>
      <c r="R534" s="628"/>
      <c r="S534" s="628"/>
      <c r="T534" s="629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4301060485</v>
      </c>
      <c r="D535" s="625">
        <v>4640242180120</v>
      </c>
      <c r="E535" s="626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21" t="s">
        <v>824</v>
      </c>
      <c r="Q535" s="628"/>
      <c r="R535" s="628"/>
      <c r="S535" s="628"/>
      <c r="T535" s="629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4301060498</v>
      </c>
      <c r="D536" s="625">
        <v>4640242180137</v>
      </c>
      <c r="E536" s="626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663" t="s">
        <v>827</v>
      </c>
      <c r="Q536" s="628"/>
      <c r="R536" s="628"/>
      <c r="S536" s="628"/>
      <c r="T536" s="629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4301060486</v>
      </c>
      <c r="D537" s="625">
        <v>4640242180137</v>
      </c>
      <c r="E537" s="626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908" t="s">
        <v>830</v>
      </c>
      <c r="Q537" s="628"/>
      <c r="R537" s="628"/>
      <c r="S537" s="628"/>
      <c r="T537" s="629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53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4"/>
      <c r="P538" s="639" t="s">
        <v>86</v>
      </c>
      <c r="Q538" s="640"/>
      <c r="R538" s="640"/>
      <c r="S538" s="640"/>
      <c r="T538" s="640"/>
      <c r="U538" s="640"/>
      <c r="V538" s="64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4"/>
      <c r="P539" s="639" t="s">
        <v>86</v>
      </c>
      <c r="Q539" s="640"/>
      <c r="R539" s="640"/>
      <c r="S539" s="640"/>
      <c r="T539" s="640"/>
      <c r="U539" s="640"/>
      <c r="V539" s="64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0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hidden="1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25">
        <v>4640242180045</v>
      </c>
      <c r="E542" s="626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8"/>
      <c r="R542" s="628"/>
      <c r="S542" s="628"/>
      <c r="T542" s="629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53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4"/>
      <c r="P543" s="639" t="s">
        <v>86</v>
      </c>
      <c r="Q543" s="640"/>
      <c r="R543" s="640"/>
      <c r="S543" s="640"/>
      <c r="T543" s="640"/>
      <c r="U543" s="640"/>
      <c r="V543" s="64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4"/>
      <c r="P544" s="639" t="s">
        <v>86</v>
      </c>
      <c r="Q544" s="640"/>
      <c r="R544" s="640"/>
      <c r="S544" s="640"/>
      <c r="T544" s="640"/>
      <c r="U544" s="640"/>
      <c r="V544" s="64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21" t="s">
        <v>137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25">
        <v>4640242180090</v>
      </c>
      <c r="E546" s="626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24" t="s">
        <v>838</v>
      </c>
      <c r="Q546" s="628"/>
      <c r="R546" s="628"/>
      <c r="S546" s="628"/>
      <c r="T546" s="629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3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4"/>
      <c r="P547" s="639" t="s">
        <v>86</v>
      </c>
      <c r="Q547" s="640"/>
      <c r="R547" s="640"/>
      <c r="S547" s="640"/>
      <c r="T547" s="640"/>
      <c r="U547" s="640"/>
      <c r="V547" s="64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4"/>
      <c r="P548" s="639" t="s">
        <v>86</v>
      </c>
      <c r="Q548" s="640"/>
      <c r="R548" s="640"/>
      <c r="S548" s="640"/>
      <c r="T548" s="640"/>
      <c r="U548" s="640"/>
      <c r="V548" s="64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21" t="s">
        <v>148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25">
        <v>4640242180076</v>
      </c>
      <c r="E550" s="626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825" t="s">
        <v>842</v>
      </c>
      <c r="Q550" s="628"/>
      <c r="R550" s="628"/>
      <c r="S550" s="628"/>
      <c r="T550" s="629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53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4"/>
      <c r="P551" s="639" t="s">
        <v>86</v>
      </c>
      <c r="Q551" s="640"/>
      <c r="R551" s="640"/>
      <c r="S551" s="640"/>
      <c r="T551" s="640"/>
      <c r="U551" s="640"/>
      <c r="V551" s="64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4"/>
      <c r="P552" s="639" t="s">
        <v>86</v>
      </c>
      <c r="Q552" s="640"/>
      <c r="R552" s="640"/>
      <c r="S552" s="640"/>
      <c r="T552" s="640"/>
      <c r="U552" s="640"/>
      <c r="V552" s="64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4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8"/>
      <c r="P553" s="694" t="s">
        <v>844</v>
      </c>
      <c r="Q553" s="695"/>
      <c r="R553" s="695"/>
      <c r="S553" s="695"/>
      <c r="T553" s="695"/>
      <c r="U553" s="695"/>
      <c r="V553" s="645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3556.15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3633.22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8"/>
      <c r="P554" s="694" t="s">
        <v>845</v>
      </c>
      <c r="Q554" s="695"/>
      <c r="R554" s="695"/>
      <c r="S554" s="695"/>
      <c r="T554" s="695"/>
      <c r="U554" s="695"/>
      <c r="V554" s="645"/>
      <c r="W554" s="38" t="s">
        <v>69</v>
      </c>
      <c r="X554" s="615">
        <f>IFERROR(SUM(BM22:BM550),"0")</f>
        <v>3726.2375963705249</v>
      </c>
      <c r="Y554" s="615">
        <f>IFERROR(SUM(BN22:BN550),"0")</f>
        <v>3807.3760000000007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8"/>
      <c r="P555" s="694" t="s">
        <v>846</v>
      </c>
      <c r="Q555" s="695"/>
      <c r="R555" s="695"/>
      <c r="S555" s="695"/>
      <c r="T555" s="695"/>
      <c r="U555" s="695"/>
      <c r="V555" s="645"/>
      <c r="W555" s="38" t="s">
        <v>847</v>
      </c>
      <c r="X555" s="39">
        <f>ROUNDUP(SUM(BO22:BO550),0)</f>
        <v>6</v>
      </c>
      <c r="Y555" s="39">
        <f>ROUNDUP(SUM(BP22:BP550),0)</f>
        <v>6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8"/>
      <c r="P556" s="694" t="s">
        <v>848</v>
      </c>
      <c r="Q556" s="695"/>
      <c r="R556" s="695"/>
      <c r="S556" s="695"/>
      <c r="T556" s="695"/>
      <c r="U556" s="695"/>
      <c r="V556" s="645"/>
      <c r="W556" s="38" t="s">
        <v>69</v>
      </c>
      <c r="X556" s="615">
        <f>GrossWeightTotal+PalletQtyTotal*25</f>
        <v>3876.2375963705249</v>
      </c>
      <c r="Y556" s="615">
        <f>GrossWeightTotalR+PalletQtyTotalR*25</f>
        <v>3957.3760000000007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8"/>
      <c r="P557" s="694" t="s">
        <v>849</v>
      </c>
      <c r="Q557" s="695"/>
      <c r="R557" s="695"/>
      <c r="S557" s="695"/>
      <c r="T557" s="695"/>
      <c r="U557" s="695"/>
      <c r="V557" s="645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489.59605444023236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502</v>
      </c>
      <c r="Z557" s="38"/>
      <c r="AA557" s="616"/>
      <c r="AB557" s="616"/>
      <c r="AC557" s="616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8"/>
      <c r="P558" s="694" t="s">
        <v>850</v>
      </c>
      <c r="Q558" s="695"/>
      <c r="R558" s="695"/>
      <c r="S558" s="695"/>
      <c r="T558" s="695"/>
      <c r="U558" s="695"/>
      <c r="V558" s="645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6.8401399999999999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3" t="s">
        <v>94</v>
      </c>
      <c r="D560" s="706"/>
      <c r="E560" s="706"/>
      <c r="F560" s="706"/>
      <c r="G560" s="706"/>
      <c r="H560" s="707"/>
      <c r="I560" s="623" t="s">
        <v>271</v>
      </c>
      <c r="J560" s="706"/>
      <c r="K560" s="706"/>
      <c r="L560" s="706"/>
      <c r="M560" s="706"/>
      <c r="N560" s="706"/>
      <c r="O560" s="706"/>
      <c r="P560" s="706"/>
      <c r="Q560" s="706"/>
      <c r="R560" s="706"/>
      <c r="S560" s="706"/>
      <c r="T560" s="706"/>
      <c r="U560" s="707"/>
      <c r="V560" s="623" t="s">
        <v>572</v>
      </c>
      <c r="W560" s="707"/>
      <c r="X560" s="623" t="s">
        <v>637</v>
      </c>
      <c r="Y560" s="706"/>
      <c r="Z560" s="706"/>
      <c r="AA560" s="707"/>
      <c r="AB560" s="610" t="s">
        <v>702</v>
      </c>
      <c r="AC560" s="623" t="s">
        <v>779</v>
      </c>
      <c r="AD560" s="707"/>
      <c r="AF560" s="611"/>
    </row>
    <row r="561" spans="1:32" ht="14.25" customHeight="1" thickTop="1" x14ac:dyDescent="0.2">
      <c r="A561" s="840" t="s">
        <v>853</v>
      </c>
      <c r="B561" s="623" t="s">
        <v>63</v>
      </c>
      <c r="C561" s="623" t="s">
        <v>95</v>
      </c>
      <c r="D561" s="623" t="s">
        <v>116</v>
      </c>
      <c r="E561" s="623" t="s">
        <v>181</v>
      </c>
      <c r="F561" s="623" t="s">
        <v>208</v>
      </c>
      <c r="G561" s="623" t="s">
        <v>247</v>
      </c>
      <c r="H561" s="623" t="s">
        <v>94</v>
      </c>
      <c r="I561" s="623" t="s">
        <v>272</v>
      </c>
      <c r="J561" s="623" t="s">
        <v>315</v>
      </c>
      <c r="K561" s="623" t="s">
        <v>376</v>
      </c>
      <c r="L561" s="623" t="s">
        <v>420</v>
      </c>
      <c r="M561" s="623" t="s">
        <v>438</v>
      </c>
      <c r="N561" s="611"/>
      <c r="O561" s="623" t="s">
        <v>451</v>
      </c>
      <c r="P561" s="623" t="s">
        <v>463</v>
      </c>
      <c r="Q561" s="623" t="s">
        <v>470</v>
      </c>
      <c r="R561" s="623" t="s">
        <v>474</v>
      </c>
      <c r="S561" s="623" t="s">
        <v>480</v>
      </c>
      <c r="T561" s="623" t="s">
        <v>485</v>
      </c>
      <c r="U561" s="623" t="s">
        <v>559</v>
      </c>
      <c r="V561" s="623" t="s">
        <v>573</v>
      </c>
      <c r="W561" s="623" t="s">
        <v>607</v>
      </c>
      <c r="X561" s="623" t="s">
        <v>638</v>
      </c>
      <c r="Y561" s="623" t="s">
        <v>670</v>
      </c>
      <c r="Z561" s="623" t="s">
        <v>688</v>
      </c>
      <c r="AA561" s="623" t="s">
        <v>695</v>
      </c>
      <c r="AB561" s="623" t="s">
        <v>702</v>
      </c>
      <c r="AC561" s="623" t="s">
        <v>779</v>
      </c>
      <c r="AD561" s="623" t="s">
        <v>831</v>
      </c>
      <c r="AF561" s="611"/>
    </row>
    <row r="562" spans="1:32" ht="13.5" customHeight="1" thickBot="1" x14ac:dyDescent="0.25">
      <c r="A562" s="841"/>
      <c r="B562" s="624"/>
      <c r="C562" s="624"/>
      <c r="D562" s="624"/>
      <c r="E562" s="624"/>
      <c r="F562" s="624"/>
      <c r="G562" s="624"/>
      <c r="H562" s="624"/>
      <c r="I562" s="624"/>
      <c r="J562" s="624"/>
      <c r="K562" s="624"/>
      <c r="L562" s="624"/>
      <c r="M562" s="624"/>
      <c r="N562" s="611"/>
      <c r="O562" s="624"/>
      <c r="P562" s="624"/>
      <c r="Q562" s="624"/>
      <c r="R562" s="624"/>
      <c r="S562" s="624"/>
      <c r="T562" s="624"/>
      <c r="U562" s="624"/>
      <c r="V562" s="624"/>
      <c r="W562" s="624"/>
      <c r="X562" s="624"/>
      <c r="Y562" s="624"/>
      <c r="Z562" s="624"/>
      <c r="AA562" s="624"/>
      <c r="AB562" s="624"/>
      <c r="AC562" s="624"/>
      <c r="AD562" s="624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285.20000000000005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503.4</v>
      </c>
      <c r="E563" s="47">
        <f>IFERROR(Y86*1,"0")+IFERROR(Y87*1,"0")+IFERROR(Y88*1,"0")+IFERROR(Y92*1,"0")+IFERROR(Y93*1,"0")+IFERROR(Y94*1,"0")+IFERROR(Y95*1,"0")+IFERROR(Y96*1,"0")+IFERROR(Y97*1,"0")+IFERROR(Y98*1,"0")+IFERROR(Y99*1,"0")</f>
        <v>187.20000000000005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50.400000000000006</v>
      </c>
      <c r="G563" s="47">
        <f>IFERROR(Y133*1,"0")+IFERROR(Y134*1,"0")+IFERROR(Y138*1,"0")+IFERROR(Y139*1,"0")+IFERROR(Y143*1,"0")+IFERROR(Y144*1,"0")</f>
        <v>28.96</v>
      </c>
      <c r="H563" s="47">
        <f>IFERROR(Y149*1,"0")+IFERROR(Y153*1,"0")+IFERROR(Y154*1,"0")+IFERROR(Y155*1,"0")</f>
        <v>48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21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156.6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21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153.89999999999998</v>
      </c>
      <c r="U563" s="47">
        <f>IFERROR(Y351*1,"0")+IFERROR(Y355*1,"0")+IFERROR(Y356*1,"0")+IFERROR(Y357*1,"0")</f>
        <v>8.4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510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1484.2599999999998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21.3</v>
      </c>
      <c r="Y563" s="47">
        <f>IFERROR(Y432*1,"0")+IFERROR(Y433*1,"0")+IFERROR(Y437*1,"0")+IFERROR(Y438*1,"0")+IFERROR(Y439*1,"0")+IFERROR(Y440*1,"0")</f>
        <v>21.6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132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88"/>
        <filter val="10,00"/>
        <filter val="10,50"/>
        <filter val="100,00"/>
        <filter val="109,00"/>
        <filter val="12,00"/>
        <filter val="12,82"/>
        <filter val="14,52"/>
        <filter val="142,50"/>
        <filter val="15,00"/>
        <filter val="15,15"/>
        <filter val="15,24"/>
        <filter val="150,00"/>
        <filter val="160,00"/>
        <filter val="195,00"/>
        <filter val="2,84"/>
        <filter val="20,00"/>
        <filter val="20,50"/>
        <filter val="200,00"/>
        <filter val="21,00"/>
        <filter val="22,50"/>
        <filter val="26,39"/>
        <filter val="280,00"/>
        <filter val="297,50"/>
        <filter val="3 556,15"/>
        <filter val="3 726,24"/>
        <filter val="3 876,24"/>
        <filter val="3,33"/>
        <filter val="3,70"/>
        <filter val="3,75"/>
        <filter val="30,00"/>
        <filter val="30,56"/>
        <filter val="300,00"/>
        <filter val="34,00"/>
        <filter val="36,20"/>
        <filter val="38,52"/>
        <filter val="40,00"/>
        <filter val="45,00"/>
        <filter val="489,60"/>
        <filter val="5,25"/>
        <filter val="5,68"/>
        <filter val="5,95"/>
        <filter val="50,00"/>
        <filter val="50,50"/>
        <filter val="500,00"/>
        <filter val="510,00"/>
        <filter val="580,00"/>
        <filter val="6"/>
        <filter val="6,48"/>
        <filter val="6,85"/>
        <filter val="6,98"/>
        <filter val="60,00"/>
        <filter val="600,00"/>
        <filter val="67,50"/>
        <filter val="7,00"/>
        <filter val="70,00"/>
        <filter val="80,00"/>
        <filter val="860,00"/>
        <filter val="88,89"/>
        <filter val="9,00"/>
        <filter val="9,90"/>
        <filter val="99,26"/>
      </filters>
    </filterColumn>
    <filterColumn colId="29" showButton="0"/>
    <filterColumn colId="30" showButton="0"/>
  </autoFilter>
  <mergeCells count="986"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A102:Z102"/>
    <mergeCell ref="P348:V348"/>
    <mergeCell ref="P113:T113"/>
    <mergeCell ref="P263:V263"/>
    <mergeCell ref="A126:Z126"/>
    <mergeCell ref="P489:T489"/>
    <mergeCell ref="P511:T511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D60:E60"/>
    <mergeCell ref="A190:O191"/>
    <mergeCell ref="P231:T231"/>
    <mergeCell ref="P302:T302"/>
    <mergeCell ref="D472:E472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D473:E473"/>
    <mergeCell ref="P437:T437"/>
    <mergeCell ref="P144:T144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245:V245"/>
    <mergeCell ref="P73:T73"/>
    <mergeCell ref="P445:T445"/>
    <mergeCell ref="P90:V90"/>
    <mergeCell ref="P224:V224"/>
    <mergeCell ref="P89:V89"/>
    <mergeCell ref="P453:V453"/>
    <mergeCell ref="P379:T37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D38:E38"/>
    <mergeCell ref="D52:E52"/>
    <mergeCell ref="P434:V434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P118:T118"/>
    <mergeCell ref="P416:T416"/>
    <mergeCell ref="P167:T167"/>
    <mergeCell ref="D88:E88"/>
    <mergeCell ref="D26:E26"/>
    <mergeCell ref="A459:Z459"/>
    <mergeCell ref="P403:T40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6:C6"/>
    <mergeCell ref="P286:T286"/>
    <mergeCell ref="A34:Z34"/>
    <mergeCell ref="W17:W18"/>
    <mergeCell ref="H9:I9"/>
    <mergeCell ref="A36:Z36"/>
    <mergeCell ref="P408:V408"/>
    <mergeCell ref="D325:E325"/>
    <mergeCell ref="P288:V288"/>
    <mergeCell ref="P557:V557"/>
    <mergeCell ref="P136:V136"/>
    <mergeCell ref="A135:O136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A553:O558"/>
    <mergeCell ref="P524:T524"/>
    <mergeCell ref="A483:O484"/>
    <mergeCell ref="G561:G562"/>
    <mergeCell ref="I560:U560"/>
    <mergeCell ref="P314:V314"/>
    <mergeCell ref="A272:Z272"/>
    <mergeCell ref="P216:T216"/>
    <mergeCell ref="D422:E422"/>
    <mergeCell ref="AB561:AB562"/>
    <mergeCell ref="D396:E396"/>
    <mergeCell ref="P15:T16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Q8:R8"/>
    <mergeCell ref="P311:T311"/>
    <mergeCell ref="D183:E183"/>
    <mergeCell ref="P438:T438"/>
    <mergeCell ref="P267:T267"/>
    <mergeCell ref="D419:E419"/>
    <mergeCell ref="D248:E248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D504:E504"/>
    <mergeCell ref="A551:O552"/>
    <mergeCell ref="D500:E500"/>
    <mergeCell ref="D529:E529"/>
    <mergeCell ref="A549:Z549"/>
    <mergeCell ref="D468:E468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487:T487"/>
    <mergeCell ref="A235:O236"/>
    <mergeCell ref="P87:T87"/>
    <mergeCell ref="P451:T451"/>
    <mergeCell ref="D201:E201"/>
    <mergeCell ref="A375:O376"/>
    <mergeCell ref="D188:E188"/>
    <mergeCell ref="A341:O342"/>
    <mergeCell ref="P260:T260"/>
    <mergeCell ref="P211:T211"/>
    <mergeCell ref="P309:T309"/>
    <mergeCell ref="A206:O207"/>
    <mergeCell ref="D59:E59"/>
    <mergeCell ref="D178:E178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P512:T512"/>
    <mergeCell ref="P491:T491"/>
    <mergeCell ref="P24:T24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270:O271"/>
    <mergeCell ref="P530:T530"/>
    <mergeCell ref="A28:O29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333:T333"/>
    <mergeCell ref="P184:V184"/>
    <mergeCell ref="D367:E367"/>
    <mergeCell ref="A192:Z192"/>
    <mergeCell ref="D465:E465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153:E153"/>
    <mergeCell ref="D420:E42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9:C9"/>
    <mergeCell ref="D373:E373"/>
    <mergeCell ref="D202:E202"/>
    <mergeCell ref="D58:E5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D105:E105"/>
    <mergeCell ref="D170:E170"/>
    <mergeCell ref="P303:V303"/>
    <mergeCell ref="P72:T72"/>
    <mergeCell ref="P199:T199"/>
    <mergeCell ref="D120:E120"/>
    <mergeCell ref="A315:Z315"/>
    <mergeCell ref="P297:T297"/>
    <mergeCell ref="P112:T112"/>
    <mergeCell ref="A116:Z116"/>
    <mergeCell ref="D231:E231"/>
    <mergeCell ref="P214:T214"/>
    <mergeCell ref="D86:E86"/>
    <mergeCell ref="D213:E213"/>
    <mergeCell ref="D243:E243"/>
    <mergeCell ref="D99:E99"/>
    <mergeCell ref="D80:E80"/>
    <mergeCell ref="D194:E194"/>
    <mergeCell ref="D172:E172"/>
    <mergeCell ref="P138:T138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P49:T49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P405:V405"/>
    <mergeCell ref="D222:E222"/>
    <mergeCell ref="A295:Z295"/>
    <mergeCell ref="D107:E107"/>
    <mergeCell ref="P291:T291"/>
    <mergeCell ref="P439:T439"/>
    <mergeCell ref="P42:V42"/>
    <mergeCell ref="P284:V284"/>
    <mergeCell ref="P107:T107"/>
    <mergeCell ref="P129:V129"/>
    <mergeCell ref="P63:V63"/>
    <mergeCell ref="P465:T465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64:Z64"/>
    <mergeCell ref="D249:E249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L561:L562"/>
    <mergeCell ref="P527:V527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534:T534"/>
    <mergeCell ref="P363:T363"/>
    <mergeCell ref="X561:X562"/>
    <mergeCell ref="A91:Z91"/>
    <mergeCell ref="Z561:Z562"/>
    <mergeCell ref="A460:Z460"/>
    <mergeCell ref="A454:Z454"/>
    <mergeCell ref="C560:H560"/>
    <mergeCell ref="D215:E215"/>
    <mergeCell ref="P188:T188"/>
    <mergeCell ref="P195:V195"/>
    <mergeCell ref="P536:T536"/>
    <mergeCell ref="P371:V371"/>
    <mergeCell ref="D550:E550"/>
    <mergeCell ref="P123:T123"/>
    <mergeCell ref="P358:V358"/>
    <mergeCell ref="P202:T202"/>
    <mergeCell ref="D123:E123"/>
    <mergeCell ref="P544:V544"/>
    <mergeCell ref="P283:V283"/>
    <mergeCell ref="D537:E537"/>
    <mergeCell ref="P505:T505"/>
    <mergeCell ref="A182:Z182"/>
    <mergeCell ref="A223:O224"/>
    <mergeCell ref="A358:O359"/>
    <mergeCell ref="P228:T228"/>
    <mergeCell ref="P433:T433"/>
    <mergeCell ref="D276:E276"/>
    <mergeCell ref="P353:V353"/>
    <mergeCell ref="A349:Z349"/>
    <mergeCell ref="P323:T323"/>
    <mergeCell ref="P463:T463"/>
    <mergeCell ref="P428:V428"/>
    <mergeCell ref="P420:T420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8:V68"/>
    <mergeCell ref="P364:T364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P149:T149"/>
    <mergeCell ref="D95:E95"/>
    <mergeCell ref="U17:V17"/>
    <mergeCell ref="D331:E331"/>
    <mergeCell ref="X17:X18"/>
    <mergeCell ref="D286:E286"/>
    <mergeCell ref="A21:Z21"/>
    <mergeCell ref="A57:Z57"/>
    <mergeCell ref="D121:E121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Y17:Y18"/>
    <mergeCell ref="D355:E355"/>
    <mergeCell ref="D561:D562"/>
    <mergeCell ref="D455:E455"/>
    <mergeCell ref="D475:E475"/>
    <mergeCell ref="P486:T486"/>
    <mergeCell ref="P121:T121"/>
    <mergeCell ref="P357:T357"/>
    <mergeCell ref="P344:T344"/>
    <mergeCell ref="D216:E21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2025-05-20T10:28:25Z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