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E817E9-3C88-4400-8C3C-25E44D552D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X532" i="2"/>
  <c r="X531" i="2"/>
  <c r="BO530" i="2"/>
  <c r="BM530" i="2"/>
  <c r="Y530" i="2"/>
  <c r="BN530" i="2" s="1"/>
  <c r="BP529" i="2"/>
  <c r="BO529" i="2"/>
  <c r="BN529" i="2"/>
  <c r="BM529" i="2"/>
  <c r="Z529" i="2"/>
  <c r="Y529" i="2"/>
  <c r="Y532" i="2" s="1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M519" i="2"/>
  <c r="Y519" i="2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Z486" i="2" s="1"/>
  <c r="P486" i="2"/>
  <c r="X484" i="2"/>
  <c r="X483" i="2"/>
  <c r="BO482" i="2"/>
  <c r="BM482" i="2"/>
  <c r="Y482" i="2"/>
  <c r="P482" i="2"/>
  <c r="BO481" i="2"/>
  <c r="BM481" i="2"/>
  <c r="Y481" i="2"/>
  <c r="BN481" i="2" s="1"/>
  <c r="P481" i="2"/>
  <c r="BO480" i="2"/>
  <c r="BM480" i="2"/>
  <c r="Y480" i="2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BP446" i="2" s="1"/>
  <c r="P446" i="2"/>
  <c r="BO445" i="2"/>
  <c r="BM445" i="2"/>
  <c r="Y445" i="2"/>
  <c r="P445" i="2"/>
  <c r="X442" i="2"/>
  <c r="X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BN414" i="2" s="1"/>
  <c r="P414" i="2"/>
  <c r="BO413" i="2"/>
  <c r="BM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BN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5" i="2"/>
  <c r="X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Z374" i="2" s="1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BN365" i="2" s="1"/>
  <c r="P365" i="2"/>
  <c r="BO364" i="2"/>
  <c r="BM364" i="2"/>
  <c r="Y364" i="2"/>
  <c r="BP364" i="2" s="1"/>
  <c r="P364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X353" i="2"/>
  <c r="X352" i="2"/>
  <c r="BO351" i="2"/>
  <c r="BM351" i="2"/>
  <c r="Y351" i="2"/>
  <c r="Y352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Z340" i="2" s="1"/>
  <c r="P340" i="2"/>
  <c r="BO339" i="2"/>
  <c r="BM339" i="2"/>
  <c r="Y339" i="2"/>
  <c r="P339" i="2"/>
  <c r="BO338" i="2"/>
  <c r="BM338" i="2"/>
  <c r="Y338" i="2"/>
  <c r="Z338" i="2" s="1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P331" i="2"/>
  <c r="X329" i="2"/>
  <c r="X328" i="2"/>
  <c r="BO327" i="2"/>
  <c r="BM327" i="2"/>
  <c r="Y327" i="2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BN307" i="2" s="1"/>
  <c r="P307" i="2"/>
  <c r="X304" i="2"/>
  <c r="X303" i="2"/>
  <c r="BO302" i="2"/>
  <c r="BM302" i="2"/>
  <c r="Y302" i="2"/>
  <c r="S563" i="2" s="1"/>
  <c r="P302" i="2"/>
  <c r="X299" i="2"/>
  <c r="X298" i="2"/>
  <c r="BO297" i="2"/>
  <c r="BM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X283" i="2"/>
  <c r="BO282" i="2"/>
  <c r="BM282" i="2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O248" i="2"/>
  <c r="BM248" i="2"/>
  <c r="Y248" i="2"/>
  <c r="Z248" i="2" s="1"/>
  <c r="P248" i="2"/>
  <c r="BO247" i="2"/>
  <c r="BM247" i="2"/>
  <c r="Y247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O183" i="2"/>
  <c r="BM183" i="2"/>
  <c r="Y183" i="2"/>
  <c r="X181" i="2"/>
  <c r="X180" i="2"/>
  <c r="BO179" i="2"/>
  <c r="BM179" i="2"/>
  <c r="Y179" i="2"/>
  <c r="BN179" i="2" s="1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O154" i="2"/>
  <c r="BM154" i="2"/>
  <c r="Y154" i="2"/>
  <c r="BN154" i="2" s="1"/>
  <c r="P154" i="2"/>
  <c r="BO153" i="2"/>
  <c r="BM153" i="2"/>
  <c r="Y153" i="2"/>
  <c r="P153" i="2"/>
  <c r="X151" i="2"/>
  <c r="X150" i="2"/>
  <c r="BO149" i="2"/>
  <c r="BM149" i="2"/>
  <c r="Y149" i="2"/>
  <c r="Y150" i="2" s="1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P134" i="2"/>
  <c r="BO133" i="2"/>
  <c r="BM133" i="2"/>
  <c r="Y133" i="2"/>
  <c r="BP133" i="2" s="1"/>
  <c r="P133" i="2"/>
  <c r="X130" i="2"/>
  <c r="X129" i="2"/>
  <c r="BO128" i="2"/>
  <c r="BM128" i="2"/>
  <c r="Y128" i="2"/>
  <c r="BN128" i="2" s="1"/>
  <c r="P128" i="2"/>
  <c r="BO127" i="2"/>
  <c r="BM127" i="2"/>
  <c r="Y127" i="2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X63" i="2"/>
  <c r="X62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N22" i="2" s="1"/>
  <c r="P22" i="2"/>
  <c r="H10" i="2"/>
  <c r="A9" i="2"/>
  <c r="J9" i="2" s="1"/>
  <c r="D7" i="2"/>
  <c r="Q6" i="2"/>
  <c r="P2" i="2"/>
  <c r="Z439" i="2" l="1"/>
  <c r="Z378" i="2"/>
  <c r="BN378" i="2"/>
  <c r="Y380" i="2"/>
  <c r="Z470" i="2"/>
  <c r="BN470" i="2"/>
  <c r="BP40" i="2"/>
  <c r="Z166" i="2"/>
  <c r="BP194" i="2"/>
  <c r="Y342" i="2"/>
  <c r="BP338" i="2"/>
  <c r="Z400" i="2"/>
  <c r="BN400" i="2"/>
  <c r="BP401" i="2"/>
  <c r="Z446" i="2"/>
  <c r="BN446" i="2"/>
  <c r="BP51" i="2"/>
  <c r="BP76" i="2"/>
  <c r="Z97" i="2"/>
  <c r="BN97" i="2"/>
  <c r="BP99" i="2"/>
  <c r="Y109" i="2"/>
  <c r="Z168" i="2"/>
  <c r="BN168" i="2"/>
  <c r="BP178" i="2"/>
  <c r="BP233" i="2"/>
  <c r="BP248" i="2"/>
  <c r="BP251" i="2"/>
  <c r="Z282" i="2"/>
  <c r="Z283" i="2" s="1"/>
  <c r="Z326" i="2"/>
  <c r="BP351" i="2"/>
  <c r="BP363" i="2"/>
  <c r="BP390" i="2"/>
  <c r="BP414" i="2"/>
  <c r="Y442" i="2"/>
  <c r="Z440" i="2"/>
  <c r="BN440" i="2"/>
  <c r="Z468" i="2"/>
  <c r="BP481" i="2"/>
  <c r="Z500" i="2"/>
  <c r="F10" i="2"/>
  <c r="Y63" i="2"/>
  <c r="BP105" i="2"/>
  <c r="BN105" i="2"/>
  <c r="Z105" i="2"/>
  <c r="BN134" i="2"/>
  <c r="BP134" i="2"/>
  <c r="Y140" i="2"/>
  <c r="BP138" i="2"/>
  <c r="BN138" i="2"/>
  <c r="Z138" i="2"/>
  <c r="Z140" i="2" s="1"/>
  <c r="BN144" i="2"/>
  <c r="BP144" i="2"/>
  <c r="Y185" i="2"/>
  <c r="BP183" i="2"/>
  <c r="BN204" i="2"/>
  <c r="BP204" i="2"/>
  <c r="BN209" i="2"/>
  <c r="BP209" i="2"/>
  <c r="BP210" i="2"/>
  <c r="BN210" i="2"/>
  <c r="Z210" i="2"/>
  <c r="BN247" i="2"/>
  <c r="BP247" i="2"/>
  <c r="BN267" i="2"/>
  <c r="BP267" i="2"/>
  <c r="Y299" i="2"/>
  <c r="Z297" i="2"/>
  <c r="BN327" i="2"/>
  <c r="Z327" i="2"/>
  <c r="BP366" i="2"/>
  <c r="BN366" i="2"/>
  <c r="Z366" i="2"/>
  <c r="BN373" i="2"/>
  <c r="BP373" i="2"/>
  <c r="BN391" i="2"/>
  <c r="BP391" i="2"/>
  <c r="BP422" i="2"/>
  <c r="BN422" i="2"/>
  <c r="Z422" i="2"/>
  <c r="Y447" i="2"/>
  <c r="Z445" i="2"/>
  <c r="Z447" i="2" s="1"/>
  <c r="BN471" i="2"/>
  <c r="BP471" i="2"/>
  <c r="BN480" i="2"/>
  <c r="BP480" i="2"/>
  <c r="BN491" i="2"/>
  <c r="BP491" i="2"/>
  <c r="BP519" i="2"/>
  <c r="BN519" i="2"/>
  <c r="Z519" i="2"/>
  <c r="BP26" i="2"/>
  <c r="BP49" i="2"/>
  <c r="Z52" i="2"/>
  <c r="BP61" i="2"/>
  <c r="BP67" i="2"/>
  <c r="BN94" i="2"/>
  <c r="BP94" i="2"/>
  <c r="BN111" i="2"/>
  <c r="BP111" i="2"/>
  <c r="BN113" i="2"/>
  <c r="Y115" i="2"/>
  <c r="BN119" i="2"/>
  <c r="Z119" i="2"/>
  <c r="BP127" i="2"/>
  <c r="Y130" i="2"/>
  <c r="Y135" i="2"/>
  <c r="BN199" i="2"/>
  <c r="BP199" i="2"/>
  <c r="BN202" i="2"/>
  <c r="Z202" i="2"/>
  <c r="BN217" i="2"/>
  <c r="Z243" i="2"/>
  <c r="Z244" i="2" s="1"/>
  <c r="BP243" i="2"/>
  <c r="BN260" i="2"/>
  <c r="BN318" i="2"/>
  <c r="BP318" i="2"/>
  <c r="BP327" i="2"/>
  <c r="BN333" i="2"/>
  <c r="BN340" i="2"/>
  <c r="BP340" i="2"/>
  <c r="BN351" i="2"/>
  <c r="Y353" i="2"/>
  <c r="Z351" i="2"/>
  <c r="Z352" i="2" s="1"/>
  <c r="Y385" i="2"/>
  <c r="Y384" i="2"/>
  <c r="BP383" i="2"/>
  <c r="BN383" i="2"/>
  <c r="Z383" i="2"/>
  <c r="Z384" i="2" s="1"/>
  <c r="BN388" i="2"/>
  <c r="Z388" i="2"/>
  <c r="Y394" i="2"/>
  <c r="BP389" i="2"/>
  <c r="BP413" i="2"/>
  <c r="BN413" i="2"/>
  <c r="Z413" i="2"/>
  <c r="BN455" i="2"/>
  <c r="BP455" i="2"/>
  <c r="Y456" i="2"/>
  <c r="Y457" i="2"/>
  <c r="BP469" i="2"/>
  <c r="BN469" i="2"/>
  <c r="Z469" i="2"/>
  <c r="Z482" i="2"/>
  <c r="BP482" i="2"/>
  <c r="Y495" i="2"/>
  <c r="BN490" i="2"/>
  <c r="Z490" i="2"/>
  <c r="BN120" i="2"/>
  <c r="K563" i="2"/>
  <c r="BN261" i="2"/>
  <c r="BN274" i="2"/>
  <c r="BP274" i="2"/>
  <c r="BP282" i="2"/>
  <c r="Y283" i="2"/>
  <c r="BN302" i="2"/>
  <c r="BP302" i="2"/>
  <c r="Y303" i="2"/>
  <c r="Y304" i="2"/>
  <c r="BN396" i="2"/>
  <c r="BP396" i="2"/>
  <c r="Y397" i="2"/>
  <c r="Y398" i="2"/>
  <c r="BP439" i="2"/>
  <c r="Y477" i="2"/>
  <c r="BN467" i="2"/>
  <c r="BP467" i="2"/>
  <c r="BN472" i="2"/>
  <c r="BP472" i="2"/>
  <c r="BN475" i="2"/>
  <c r="BN486" i="2"/>
  <c r="BP486" i="2"/>
  <c r="BN487" i="2"/>
  <c r="BN492" i="2"/>
  <c r="BP492" i="2"/>
  <c r="BP500" i="2"/>
  <c r="Y531" i="2"/>
  <c r="Z323" i="2"/>
  <c r="BP200" i="2"/>
  <c r="Y77" i="2"/>
  <c r="BP73" i="2"/>
  <c r="BP92" i="2"/>
  <c r="Z92" i="2"/>
  <c r="BP323" i="2"/>
  <c r="BN356" i="2"/>
  <c r="BP356" i="2"/>
  <c r="BN317" i="2"/>
  <c r="Y335" i="2"/>
  <c r="BP332" i="2"/>
  <c r="Z154" i="2"/>
  <c r="BP154" i="2"/>
  <c r="Y157" i="2"/>
  <c r="BP166" i="2"/>
  <c r="BN256" i="2"/>
  <c r="Z256" i="2"/>
  <c r="Z307" i="2"/>
  <c r="BN311" i="2"/>
  <c r="BN54" i="2"/>
  <c r="Z261" i="2"/>
  <c r="Z3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7" i="2"/>
  <c r="BP286" i="2"/>
  <c r="Z317" i="2"/>
  <c r="Z333" i="2"/>
  <c r="Z339" i="2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Y29" i="2"/>
  <c r="Y45" i="2"/>
  <c r="BN53" i="2"/>
  <c r="BP65" i="2"/>
  <c r="BP75" i="2"/>
  <c r="BN86" i="2"/>
  <c r="Y89" i="2"/>
  <c r="BN112" i="2"/>
  <c r="BN122" i="2"/>
  <c r="Z133" i="2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Y478" i="2"/>
  <c r="Y515" i="2"/>
  <c r="Z530" i="2"/>
  <c r="Z531" i="2" s="1"/>
  <c r="I563" i="2"/>
  <c r="Z37" i="2"/>
  <c r="Y314" i="2"/>
  <c r="BP511" i="2"/>
  <c r="BN535" i="2"/>
  <c r="J563" i="2"/>
  <c r="Z41" i="2" l="1"/>
  <c r="Z82" i="2"/>
  <c r="Z135" i="2"/>
  <c r="Z129" i="2"/>
  <c r="Z223" i="2"/>
  <c r="Z434" i="2"/>
  <c r="Z145" i="2"/>
  <c r="Z393" i="2"/>
  <c r="Z278" i="2"/>
  <c r="Z341" i="2"/>
  <c r="Z124" i="2"/>
  <c r="Z100" i="2"/>
  <c r="Z77" i="2"/>
  <c r="Z270" i="2"/>
  <c r="Z320" i="2"/>
  <c r="Z334" i="2"/>
  <c r="Z370" i="2"/>
  <c r="X556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<sst xmlns="http://schemas.openxmlformats.org/spreadsheetml/2006/main" count="4131" uniqueCount="872">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</sst>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1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1" t="s">
        <v>26</v>
      </c>
      <c r="E1" s="961"/>
      <c r="F1" s="961"/>
      <c r="G1" s="14" t="s">
        <v>66</v>
      </c>
      <c r="H1" s="961" t="s">
        <v>46</v>
      </c>
      <c r="I1" s="961"/>
      <c r="J1" s="961"/>
      <c r="K1" s="961"/>
      <c r="L1" s="961"/>
      <c r="M1" s="961"/>
      <c r="N1" s="961"/>
      <c r="O1" s="961"/>
      <c r="P1" s="961"/>
      <c r="Q1" s="961"/>
      <c r="R1" s="962" t="s">
        <v>67</v>
      </c>
      <c r="S1" s="963"/>
      <c r="T1" s="96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4"/>
      <c r="R2" s="964"/>
      <c r="S2" s="964"/>
      <c r="T2" s="964"/>
      <c r="U2" s="964"/>
      <c r="V2" s="964"/>
      <c r="W2" s="96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4"/>
      <c r="Q3" s="964"/>
      <c r="R3" s="964"/>
      <c r="S3" s="964"/>
      <c r="T3" s="964"/>
      <c r="U3" s="964"/>
      <c r="V3" s="964"/>
      <c r="W3" s="96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3" t="s">
        <v>8</v>
      </c>
      <c r="B5" s="943"/>
      <c r="C5" s="943"/>
      <c r="D5" s="965"/>
      <c r="E5" s="965"/>
      <c r="F5" s="966" t="s">
        <v>14</v>
      </c>
      <c r="G5" s="966"/>
      <c r="H5" s="965" t="s">
        <v>871</v>
      </c>
      <c r="I5" s="965"/>
      <c r="J5" s="965"/>
      <c r="K5" s="965"/>
      <c r="L5" s="965"/>
      <c r="M5" s="965"/>
      <c r="N5" s="69"/>
      <c r="P5" s="26" t="s">
        <v>4</v>
      </c>
      <c r="Q5" s="967">
        <v>45799</v>
      </c>
      <c r="R5" s="967"/>
      <c r="T5" s="968" t="s">
        <v>3</v>
      </c>
      <c r="U5" s="969"/>
      <c r="V5" s="970" t="s">
        <v>857</v>
      </c>
      <c r="W5" s="971"/>
      <c r="AB5" s="57"/>
      <c r="AC5" s="57"/>
      <c r="AD5" s="57"/>
      <c r="AE5" s="57"/>
    </row>
    <row r="6" spans="1:32" s="17" customFormat="1" ht="24" customHeight="1" x14ac:dyDescent="0.2">
      <c r="A6" s="943" t="s">
        <v>1</v>
      </c>
      <c r="B6" s="943"/>
      <c r="C6" s="943"/>
      <c r="D6" s="944" t="s">
        <v>75</v>
      </c>
      <c r="E6" s="944"/>
      <c r="F6" s="944"/>
      <c r="G6" s="944"/>
      <c r="H6" s="944"/>
      <c r="I6" s="944"/>
      <c r="J6" s="944"/>
      <c r="K6" s="944"/>
      <c r="L6" s="944"/>
      <c r="M6" s="944"/>
      <c r="N6" s="70"/>
      <c r="P6" s="26" t="s">
        <v>27</v>
      </c>
      <c r="Q6" s="945" t="str">
        <f>IF(Q5=0," ",CHOOSE(WEEKDAY(Q5,2),"Понедельник","Вторник","Среда","Четверг","Пятница","Суббота","Воскресенье"))</f>
        <v>Четверг</v>
      </c>
      <c r="R6" s="945"/>
      <c r="T6" s="946" t="s">
        <v>5</v>
      </c>
      <c r="U6" s="947"/>
      <c r="V6" s="948" t="s">
        <v>69</v>
      </c>
      <c r="W6" s="9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4" t="str">
        <f>IFERROR(VLOOKUP(DeliveryAddress,Table,3,0),1)</f>
        <v>1</v>
      </c>
      <c r="E7" s="955"/>
      <c r="F7" s="955"/>
      <c r="G7" s="955"/>
      <c r="H7" s="955"/>
      <c r="I7" s="955"/>
      <c r="J7" s="955"/>
      <c r="K7" s="955"/>
      <c r="L7" s="955"/>
      <c r="M7" s="956"/>
      <c r="N7" s="71"/>
      <c r="P7" s="26"/>
      <c r="Q7" s="46"/>
      <c r="R7" s="46"/>
      <c r="T7" s="946"/>
      <c r="U7" s="947"/>
      <c r="V7" s="950"/>
      <c r="W7" s="951"/>
      <c r="AB7" s="57"/>
      <c r="AC7" s="57"/>
      <c r="AD7" s="57"/>
      <c r="AE7" s="57"/>
    </row>
    <row r="8" spans="1:32" s="17" customFormat="1" ht="25.5" customHeight="1" x14ac:dyDescent="0.2">
      <c r="A8" s="957" t="s">
        <v>57</v>
      </c>
      <c r="B8" s="957"/>
      <c r="C8" s="957"/>
      <c r="D8" s="958" t="s">
        <v>76</v>
      </c>
      <c r="E8" s="958"/>
      <c r="F8" s="958"/>
      <c r="G8" s="958"/>
      <c r="H8" s="958"/>
      <c r="I8" s="958"/>
      <c r="J8" s="958"/>
      <c r="K8" s="958"/>
      <c r="L8" s="958"/>
      <c r="M8" s="958"/>
      <c r="N8" s="72"/>
      <c r="P8" s="26" t="s">
        <v>11</v>
      </c>
      <c r="Q8" s="941">
        <v>0.45833333333333331</v>
      </c>
      <c r="R8" s="941"/>
      <c r="T8" s="946"/>
      <c r="U8" s="947"/>
      <c r="V8" s="950"/>
      <c r="W8" s="951"/>
      <c r="AB8" s="57"/>
      <c r="AC8" s="57"/>
      <c r="AD8" s="57"/>
      <c r="AE8" s="57"/>
    </row>
    <row r="9" spans="1:32" s="17" customFormat="1" ht="39.950000000000003" customHeight="1" x14ac:dyDescent="0.2">
      <c r="A9" s="9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3"/>
      <c r="C9" s="933"/>
      <c r="D9" s="934" t="s">
        <v>45</v>
      </c>
      <c r="E9" s="935"/>
      <c r="F9" s="9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3"/>
      <c r="H9" s="959" t="str">
        <f>IF(AND($A$9="Тип доверенности/получателя при получении в адресе перегруза:",$D$9="Разовая доверенность"),"Введите ФИО","")</f>
        <v/>
      </c>
      <c r="I9" s="959"/>
      <c r="J9" s="9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9"/>
      <c r="L9" s="959"/>
      <c r="M9" s="959"/>
      <c r="N9" s="67"/>
      <c r="P9" s="29" t="s">
        <v>15</v>
      </c>
      <c r="Q9" s="960"/>
      <c r="R9" s="960"/>
      <c r="T9" s="946"/>
      <c r="U9" s="947"/>
      <c r="V9" s="952"/>
      <c r="W9" s="95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3"/>
      <c r="C10" s="933"/>
      <c r="D10" s="934"/>
      <c r="E10" s="935"/>
      <c r="F10" s="9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3"/>
      <c r="H10" s="936" t="str">
        <f>IFERROR(VLOOKUP($D$10,Proxy,2,FALSE),"")</f>
        <v/>
      </c>
      <c r="I10" s="936"/>
      <c r="J10" s="936"/>
      <c r="K10" s="936"/>
      <c r="L10" s="936"/>
      <c r="M10" s="936"/>
      <c r="N10" s="68"/>
      <c r="P10" s="29" t="s">
        <v>32</v>
      </c>
      <c r="Q10" s="937"/>
      <c r="R10" s="937"/>
      <c r="U10" s="26" t="s">
        <v>12</v>
      </c>
      <c r="V10" s="938" t="s">
        <v>70</v>
      </c>
      <c r="W10" s="93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0"/>
      <c r="R11" s="940"/>
      <c r="U11" s="26" t="s">
        <v>28</v>
      </c>
      <c r="V11" s="919" t="s">
        <v>54</v>
      </c>
      <c r="W11" s="9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18" t="s">
        <v>71</v>
      </c>
      <c r="B12" s="918"/>
      <c r="C12" s="918"/>
      <c r="D12" s="918"/>
      <c r="E12" s="918"/>
      <c r="F12" s="918"/>
      <c r="G12" s="918"/>
      <c r="H12" s="918"/>
      <c r="I12" s="918"/>
      <c r="J12" s="918"/>
      <c r="K12" s="918"/>
      <c r="L12" s="918"/>
      <c r="M12" s="918"/>
      <c r="N12" s="73"/>
      <c r="P12" s="26" t="s">
        <v>30</v>
      </c>
      <c r="Q12" s="941"/>
      <c r="R12" s="941"/>
      <c r="S12" s="27"/>
      <c r="T12"/>
      <c r="U12" s="26" t="s">
        <v>45</v>
      </c>
      <c r="V12" s="942"/>
      <c r="W12" s="942"/>
      <c r="X12"/>
      <c r="AB12" s="57"/>
      <c r="AC12" s="57"/>
      <c r="AD12" s="57"/>
      <c r="AE12" s="57"/>
    </row>
    <row r="13" spans="1:32" s="17" customFormat="1" ht="23.25" customHeight="1" x14ac:dyDescent="0.2">
      <c r="A13" s="918" t="s">
        <v>72</v>
      </c>
      <c r="B13" s="918"/>
      <c r="C13" s="918"/>
      <c r="D13" s="918"/>
      <c r="E13" s="918"/>
      <c r="F13" s="918"/>
      <c r="G13" s="918"/>
      <c r="H13" s="918"/>
      <c r="I13" s="918"/>
      <c r="J13" s="918"/>
      <c r="K13" s="918"/>
      <c r="L13" s="918"/>
      <c r="M13" s="918"/>
      <c r="N13" s="73"/>
      <c r="O13" s="29"/>
      <c r="P13" s="29" t="s">
        <v>31</v>
      </c>
      <c r="Q13" s="919"/>
      <c r="R13" s="9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18" t="s">
        <v>73</v>
      </c>
      <c r="B14" s="918"/>
      <c r="C14" s="918"/>
      <c r="D14" s="918"/>
      <c r="E14" s="918"/>
      <c r="F14" s="918"/>
      <c r="G14" s="918"/>
      <c r="H14" s="918"/>
      <c r="I14" s="918"/>
      <c r="J14" s="918"/>
      <c r="K14" s="918"/>
      <c r="L14" s="918"/>
      <c r="M14" s="91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0" t="s">
        <v>74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0"/>
      <c r="N15" s="74"/>
      <c r="O15"/>
      <c r="P15" s="921" t="s">
        <v>60</v>
      </c>
      <c r="Q15" s="921"/>
      <c r="R15" s="921"/>
      <c r="S15" s="921"/>
      <c r="T15" s="92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2"/>
      <c r="Q16" s="922"/>
      <c r="R16" s="922"/>
      <c r="S16" s="922"/>
      <c r="T16" s="9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4" t="s">
        <v>58</v>
      </c>
      <c r="B17" s="904" t="s">
        <v>48</v>
      </c>
      <c r="C17" s="925" t="s">
        <v>47</v>
      </c>
      <c r="D17" s="927" t="s">
        <v>49</v>
      </c>
      <c r="E17" s="928"/>
      <c r="F17" s="904" t="s">
        <v>21</v>
      </c>
      <c r="G17" s="904" t="s">
        <v>24</v>
      </c>
      <c r="H17" s="904" t="s">
        <v>22</v>
      </c>
      <c r="I17" s="904" t="s">
        <v>23</v>
      </c>
      <c r="J17" s="904" t="s">
        <v>16</v>
      </c>
      <c r="K17" s="904" t="s">
        <v>65</v>
      </c>
      <c r="L17" s="904" t="s">
        <v>63</v>
      </c>
      <c r="M17" s="904" t="s">
        <v>2</v>
      </c>
      <c r="N17" s="904" t="s">
        <v>62</v>
      </c>
      <c r="O17" s="904" t="s">
        <v>25</v>
      </c>
      <c r="P17" s="927" t="s">
        <v>17</v>
      </c>
      <c r="Q17" s="931"/>
      <c r="R17" s="931"/>
      <c r="S17" s="931"/>
      <c r="T17" s="928"/>
      <c r="U17" s="923" t="s">
        <v>55</v>
      </c>
      <c r="V17" s="924"/>
      <c r="W17" s="904" t="s">
        <v>6</v>
      </c>
      <c r="X17" s="904" t="s">
        <v>41</v>
      </c>
      <c r="Y17" s="906" t="s">
        <v>53</v>
      </c>
      <c r="Z17" s="908" t="s">
        <v>18</v>
      </c>
      <c r="AA17" s="910" t="s">
        <v>59</v>
      </c>
      <c r="AB17" s="910" t="s">
        <v>19</v>
      </c>
      <c r="AC17" s="910" t="s">
        <v>64</v>
      </c>
      <c r="AD17" s="912" t="s">
        <v>56</v>
      </c>
      <c r="AE17" s="913"/>
      <c r="AF17" s="914"/>
      <c r="AG17" s="77"/>
      <c r="BD17" s="76" t="s">
        <v>61</v>
      </c>
    </row>
    <row r="18" spans="1:68" ht="14.25" customHeight="1" x14ac:dyDescent="0.2">
      <c r="A18" s="905"/>
      <c r="B18" s="905"/>
      <c r="C18" s="926"/>
      <c r="D18" s="929"/>
      <c r="E18" s="930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29"/>
      <c r="Q18" s="932"/>
      <c r="R18" s="932"/>
      <c r="S18" s="932"/>
      <c r="T18" s="930"/>
      <c r="U18" s="78" t="s">
        <v>44</v>
      </c>
      <c r="V18" s="78" t="s">
        <v>43</v>
      </c>
      <c r="W18" s="905"/>
      <c r="X18" s="905"/>
      <c r="Y18" s="907"/>
      <c r="Z18" s="909"/>
      <c r="AA18" s="911"/>
      <c r="AB18" s="911"/>
      <c r="AC18" s="911"/>
      <c r="AD18" s="915"/>
      <c r="AE18" s="916"/>
      <c r="AF18" s="917"/>
      <c r="AG18" s="77"/>
      <c r="BD18" s="76"/>
    </row>
    <row r="19" spans="1:68" ht="27.75" hidden="1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2"/>
      <c r="AB19" s="52"/>
      <c r="AC19" s="52"/>
    </row>
    <row r="20" spans="1:68" ht="16.5" hidden="1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2"/>
      <c r="AB20" s="62"/>
      <c r="AC20" s="62"/>
    </row>
    <row r="21" spans="1:68" ht="14.25" hidden="1" customHeight="1" x14ac:dyDescent="0.25">
      <c r="A21" s="625" t="s">
        <v>78</v>
      </c>
      <c r="B21" s="625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5"/>
      <c r="O21" s="625"/>
      <c r="P21" s="625"/>
      <c r="Q21" s="625"/>
      <c r="R21" s="625"/>
      <c r="S21" s="625"/>
      <c r="T21" s="625"/>
      <c r="U21" s="625"/>
      <c r="V21" s="625"/>
      <c r="W21" s="625"/>
      <c r="X21" s="625"/>
      <c r="Y21" s="625"/>
      <c r="Z21" s="625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26">
        <v>4680115885912</v>
      </c>
      <c r="E22" s="6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26">
        <v>4607091388237</v>
      </c>
      <c r="E23" s="6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626">
        <v>4680115886230</v>
      </c>
      <c r="E24" s="626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626">
        <v>4680115886247</v>
      </c>
      <c r="E25" s="626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626">
        <v>4680115885905</v>
      </c>
      <c r="E26" s="62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626">
        <v>4607091388244</v>
      </c>
      <c r="E27" s="62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8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3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24"/>
      <c r="P28" s="620" t="s">
        <v>40</v>
      </c>
      <c r="Q28" s="621"/>
      <c r="R28" s="621"/>
      <c r="S28" s="621"/>
      <c r="T28" s="621"/>
      <c r="U28" s="621"/>
      <c r="V28" s="622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24"/>
      <c r="P29" s="620" t="s">
        <v>40</v>
      </c>
      <c r="Q29" s="621"/>
      <c r="R29" s="621"/>
      <c r="S29" s="621"/>
      <c r="T29" s="621"/>
      <c r="U29" s="621"/>
      <c r="V29" s="622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5" t="s">
        <v>99</v>
      </c>
      <c r="B30" s="625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5"/>
      <c r="O30" s="625"/>
      <c r="P30" s="625"/>
      <c r="Q30" s="625"/>
      <c r="R30" s="625"/>
      <c r="S30" s="625"/>
      <c r="T30" s="625"/>
      <c r="U30" s="625"/>
      <c r="V30" s="625"/>
      <c r="W30" s="625"/>
      <c r="X30" s="625"/>
      <c r="Y30" s="625"/>
      <c r="Z30" s="625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626">
        <v>4607091388503</v>
      </c>
      <c r="E31" s="626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8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3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24"/>
      <c r="P32" s="620" t="s">
        <v>40</v>
      </c>
      <c r="Q32" s="621"/>
      <c r="R32" s="621"/>
      <c r="S32" s="621"/>
      <c r="T32" s="621"/>
      <c r="U32" s="621"/>
      <c r="V32" s="622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24"/>
      <c r="P33" s="620" t="s">
        <v>40</v>
      </c>
      <c r="Q33" s="621"/>
      <c r="R33" s="621"/>
      <c r="S33" s="621"/>
      <c r="T33" s="621"/>
      <c r="U33" s="621"/>
      <c r="V33" s="622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53" t="s">
        <v>105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52"/>
      <c r="AB34" s="52"/>
      <c r="AC34" s="52"/>
    </row>
    <row r="35" spans="1:68" ht="16.5" hidden="1" customHeight="1" x14ac:dyDescent="0.25">
      <c r="A35" s="635" t="s">
        <v>106</v>
      </c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2"/>
      <c r="AB35" s="62"/>
      <c r="AC35" s="62"/>
    </row>
    <row r="36" spans="1:68" ht="14.25" hidden="1" customHeight="1" x14ac:dyDescent="0.25">
      <c r="A36" s="625" t="s">
        <v>107</v>
      </c>
      <c r="B36" s="625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5"/>
      <c r="O36" s="625"/>
      <c r="P36" s="625"/>
      <c r="Q36" s="625"/>
      <c r="R36" s="625"/>
      <c r="S36" s="625"/>
      <c r="T36" s="625"/>
      <c r="U36" s="625"/>
      <c r="V36" s="625"/>
      <c r="W36" s="625"/>
      <c r="X36" s="625"/>
      <c r="Y36" s="625"/>
      <c r="Z36" s="625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6">
        <v>4607091385670</v>
      </c>
      <c r="E37" s="626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7" t="s">
        <v>45</v>
      </c>
      <c r="V37" s="37" t="s">
        <v>45</v>
      </c>
      <c r="W37" s="38" t="s">
        <v>0</v>
      </c>
      <c r="X37" s="56">
        <v>600</v>
      </c>
      <c r="Y37" s="53">
        <f>IFERROR(IF(X37="",0,CEILING((X37/$H37),1)*$H37),"")</f>
        <v>604.80000000000007</v>
      </c>
      <c r="Z37" s="39">
        <f>IFERROR(IF(Y37=0,"",ROUNDUP(Y37/H37,0)*0.01898),"")</f>
        <v>1.06288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624.16666666666663</v>
      </c>
      <c r="BN37" s="75">
        <f>IFERROR(Y37*I37/H37,"0")</f>
        <v>629.16000000000008</v>
      </c>
      <c r="BO37" s="75">
        <f>IFERROR(1/J37*(X37/H37),"0")</f>
        <v>0.86805555555555547</v>
      </c>
      <c r="BP37" s="75">
        <f>IFERROR(1/J37*(Y37/H37),"0")</f>
        <v>0.875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6">
        <v>4607091385687</v>
      </c>
      <c r="E38" s="62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626">
        <v>4680115882539</v>
      </c>
      <c r="E39" s="62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626">
        <v>4680115883949</v>
      </c>
      <c r="E40" s="6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3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4"/>
      <c r="P41" s="620" t="s">
        <v>40</v>
      </c>
      <c r="Q41" s="621"/>
      <c r="R41" s="621"/>
      <c r="S41" s="621"/>
      <c r="T41" s="621"/>
      <c r="U41" s="621"/>
      <c r="V41" s="622"/>
      <c r="W41" s="40" t="s">
        <v>39</v>
      </c>
      <c r="X41" s="41">
        <f>IFERROR(X37/H37,"0")+IFERROR(X38/H38,"0")+IFERROR(X39/H39,"0")+IFERROR(X40/H40,"0")</f>
        <v>79.555555555555543</v>
      </c>
      <c r="Y41" s="41">
        <f>IFERROR(Y37/H37,"0")+IFERROR(Y38/H38,"0")+IFERROR(Y39/H39,"0")+IFERROR(Y40/H40,"0")</f>
        <v>80</v>
      </c>
      <c r="Z41" s="41">
        <f>IFERROR(IF(Z37="",0,Z37),"0")+IFERROR(IF(Z38="",0,Z38),"0")+IFERROR(IF(Z39="",0,Z39),"0")+IFERROR(IF(Z40="",0,Z40),"0")</f>
        <v>1.2793600000000001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24"/>
      <c r="P42" s="620" t="s">
        <v>40</v>
      </c>
      <c r="Q42" s="621"/>
      <c r="R42" s="621"/>
      <c r="S42" s="621"/>
      <c r="T42" s="621"/>
      <c r="U42" s="621"/>
      <c r="V42" s="622"/>
      <c r="W42" s="40" t="s">
        <v>0</v>
      </c>
      <c r="X42" s="41">
        <f>IFERROR(SUM(X37:X40),"0")</f>
        <v>696</v>
      </c>
      <c r="Y42" s="41">
        <f>IFERROR(SUM(Y37:Y40),"0")</f>
        <v>700.80000000000007</v>
      </c>
      <c r="Z42" s="40"/>
      <c r="AA42" s="64"/>
      <c r="AB42" s="64"/>
      <c r="AC42" s="64"/>
    </row>
    <row r="43" spans="1:68" ht="14.25" hidden="1" customHeight="1" x14ac:dyDescent="0.25">
      <c r="A43" s="625" t="s">
        <v>78</v>
      </c>
      <c r="B43" s="625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5"/>
      <c r="X43" s="625"/>
      <c r="Y43" s="625"/>
      <c r="Z43" s="625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626">
        <v>4680115884915</v>
      </c>
      <c r="E44" s="62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3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24"/>
      <c r="P45" s="620" t="s">
        <v>40</v>
      </c>
      <c r="Q45" s="621"/>
      <c r="R45" s="621"/>
      <c r="S45" s="621"/>
      <c r="T45" s="621"/>
      <c r="U45" s="621"/>
      <c r="V45" s="622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24"/>
      <c r="P46" s="620" t="s">
        <v>40</v>
      </c>
      <c r="Q46" s="621"/>
      <c r="R46" s="621"/>
      <c r="S46" s="621"/>
      <c r="T46" s="621"/>
      <c r="U46" s="621"/>
      <c r="V46" s="622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5" t="s">
        <v>127</v>
      </c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2"/>
      <c r="AB47" s="62"/>
      <c r="AC47" s="62"/>
    </row>
    <row r="48" spans="1:68" ht="14.25" hidden="1" customHeight="1" x14ac:dyDescent="0.25">
      <c r="A48" s="625" t="s">
        <v>107</v>
      </c>
      <c r="B48" s="625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25"/>
      <c r="R48" s="625"/>
      <c r="S48" s="625"/>
      <c r="T48" s="625"/>
      <c r="U48" s="625"/>
      <c r="V48" s="625"/>
      <c r="W48" s="625"/>
      <c r="X48" s="625"/>
      <c r="Y48" s="625"/>
      <c r="Z48" s="625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626">
        <v>4680115885882</v>
      </c>
      <c r="E49" s="62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6">
        <v>4680115881426</v>
      </c>
      <c r="E50" s="62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7" t="s">
        <v>45</v>
      </c>
      <c r="V50" s="37" t="s">
        <v>45</v>
      </c>
      <c r="W50" s="38" t="s">
        <v>0</v>
      </c>
      <c r="X50" s="56">
        <v>1382.4</v>
      </c>
      <c r="Y50" s="53">
        <f t="shared" si="6"/>
        <v>1382.4</v>
      </c>
      <c r="Z50" s="39">
        <f>IFERROR(IF(Y50=0,"",ROUNDUP(Y50/H50,0)*0.01898),"")</f>
        <v>2.42944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1438.08</v>
      </c>
      <c r="BN50" s="75">
        <f t="shared" si="8"/>
        <v>1438.08</v>
      </c>
      <c r="BO50" s="75">
        <f t="shared" si="9"/>
        <v>2</v>
      </c>
      <c r="BP50" s="75">
        <f t="shared" si="10"/>
        <v>2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626">
        <v>4680115880283</v>
      </c>
      <c r="E51" s="62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626">
        <v>4680115881525</v>
      </c>
      <c r="E52" s="62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626">
        <v>4680115885899</v>
      </c>
      <c r="E53" s="626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6">
        <v>4680115881419</v>
      </c>
      <c r="E54" s="626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7" t="s">
        <v>45</v>
      </c>
      <c r="V54" s="37" t="s">
        <v>45</v>
      </c>
      <c r="W54" s="38" t="s">
        <v>0</v>
      </c>
      <c r="X54" s="56">
        <v>2376</v>
      </c>
      <c r="Y54" s="53">
        <f t="shared" si="6"/>
        <v>2376</v>
      </c>
      <c r="Z54" s="39">
        <f>IFERROR(IF(Y54=0,"",ROUNDUP(Y54/H54,0)*0.00902),"")</f>
        <v>4.7625600000000006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2486.8799999999997</v>
      </c>
      <c r="BN54" s="75">
        <f t="shared" si="8"/>
        <v>2486.8799999999997</v>
      </c>
      <c r="BO54" s="75">
        <f t="shared" si="9"/>
        <v>4</v>
      </c>
      <c r="BP54" s="75">
        <f t="shared" si="10"/>
        <v>4</v>
      </c>
    </row>
    <row r="55" spans="1:68" x14ac:dyDescent="0.2">
      <c r="A55" s="623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24"/>
      <c r="P55" s="620" t="s">
        <v>40</v>
      </c>
      <c r="Q55" s="621"/>
      <c r="R55" s="621"/>
      <c r="S55" s="621"/>
      <c r="T55" s="621"/>
      <c r="U55" s="621"/>
      <c r="V55" s="622"/>
      <c r="W55" s="40" t="s">
        <v>39</v>
      </c>
      <c r="X55" s="41">
        <f>IFERROR(X49/H49,"0")+IFERROR(X50/H50,"0")+IFERROR(X51/H51,"0")+IFERROR(X52/H52,"0")+IFERROR(X53/H53,"0")+IFERROR(X54/H54,"0")</f>
        <v>656</v>
      </c>
      <c r="Y55" s="41">
        <f>IFERROR(Y49/H49,"0")+IFERROR(Y50/H50,"0")+IFERROR(Y51/H51,"0")+IFERROR(Y52/H52,"0")+IFERROR(Y53/H53,"0")+IFERROR(Y54/H54,"0")</f>
        <v>656</v>
      </c>
      <c r="Z55" s="41">
        <f>IFERROR(IF(Z49="",0,Z49),"0")+IFERROR(IF(Z50="",0,Z50),"0")+IFERROR(IF(Z51="",0,Z51),"0")+IFERROR(IF(Z52="",0,Z52),"0")+IFERROR(IF(Z53="",0,Z53),"0")+IFERROR(IF(Z54="",0,Z54),"0")</f>
        <v>7.1920000000000002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24"/>
      <c r="P56" s="620" t="s">
        <v>40</v>
      </c>
      <c r="Q56" s="621"/>
      <c r="R56" s="621"/>
      <c r="S56" s="621"/>
      <c r="T56" s="621"/>
      <c r="U56" s="621"/>
      <c r="V56" s="622"/>
      <c r="W56" s="40" t="s">
        <v>0</v>
      </c>
      <c r="X56" s="41">
        <f>IFERROR(SUM(X49:X54),"0")</f>
        <v>3758.4</v>
      </c>
      <c r="Y56" s="41">
        <f>IFERROR(SUM(Y49:Y54),"0")</f>
        <v>3758.4</v>
      </c>
      <c r="Z56" s="40"/>
      <c r="AA56" s="64"/>
      <c r="AB56" s="64"/>
      <c r="AC56" s="64"/>
    </row>
    <row r="57" spans="1:68" ht="14.25" hidden="1" customHeight="1" x14ac:dyDescent="0.25">
      <c r="A57" s="625" t="s">
        <v>148</v>
      </c>
      <c r="B57" s="625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5"/>
      <c r="O57" s="625"/>
      <c r="P57" s="625"/>
      <c r="Q57" s="625"/>
      <c r="R57" s="625"/>
      <c r="S57" s="625"/>
      <c r="T57" s="625"/>
      <c r="U57" s="625"/>
      <c r="V57" s="625"/>
      <c r="W57" s="625"/>
      <c r="X57" s="625"/>
      <c r="Y57" s="625"/>
      <c r="Z57" s="625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6">
        <v>4680115881440</v>
      </c>
      <c r="E58" s="626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7" t="s">
        <v>45</v>
      </c>
      <c r="V58" s="37" t="s">
        <v>45</v>
      </c>
      <c r="W58" s="38" t="s">
        <v>0</v>
      </c>
      <c r="X58" s="56">
        <v>1200</v>
      </c>
      <c r="Y58" s="53">
        <f>IFERROR(IF(X58="",0,CEILING((X58/$H58),1)*$H58),"")</f>
        <v>1209.6000000000001</v>
      </c>
      <c r="Z58" s="39">
        <f>IFERROR(IF(Y58=0,"",ROUNDUP(Y58/H58,0)*0.01898),"")</f>
        <v>2.1257600000000001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1248.3333333333333</v>
      </c>
      <c r="BN58" s="75">
        <f>IFERROR(Y58*I58/H58,"0")</f>
        <v>1258.3200000000002</v>
      </c>
      <c r="BO58" s="75">
        <f>IFERROR(1/J58*(X58/H58),"0")</f>
        <v>1.7361111111111109</v>
      </c>
      <c r="BP58" s="75">
        <f>IFERROR(1/J58*(Y58/H58),"0")</f>
        <v>1.75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626">
        <v>4680115882751</v>
      </c>
      <c r="E59" s="626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626">
        <v>4680115885950</v>
      </c>
      <c r="E60" s="626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626">
        <v>4680115881433</v>
      </c>
      <c r="E61" s="626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3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24"/>
      <c r="P62" s="620" t="s">
        <v>40</v>
      </c>
      <c r="Q62" s="621"/>
      <c r="R62" s="621"/>
      <c r="S62" s="621"/>
      <c r="T62" s="621"/>
      <c r="U62" s="621"/>
      <c r="V62" s="622"/>
      <c r="W62" s="40" t="s">
        <v>39</v>
      </c>
      <c r="X62" s="41">
        <f>IFERROR(X58/H58,"0")+IFERROR(X59/H59,"0")+IFERROR(X60/H60,"0")+IFERROR(X61/H61,"0")</f>
        <v>111.1111111111111</v>
      </c>
      <c r="Y62" s="41">
        <f>IFERROR(Y58/H58,"0")+IFERROR(Y59/H59,"0")+IFERROR(Y60/H60,"0")+IFERROR(Y61/H61,"0")</f>
        <v>112</v>
      </c>
      <c r="Z62" s="41">
        <f>IFERROR(IF(Z58="",0,Z58),"0")+IFERROR(IF(Z59="",0,Z59),"0")+IFERROR(IF(Z60="",0,Z60),"0")+IFERROR(IF(Z61="",0,Z61),"0")</f>
        <v>2.1257600000000001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24"/>
      <c r="P63" s="620" t="s">
        <v>40</v>
      </c>
      <c r="Q63" s="621"/>
      <c r="R63" s="621"/>
      <c r="S63" s="621"/>
      <c r="T63" s="621"/>
      <c r="U63" s="621"/>
      <c r="V63" s="622"/>
      <c r="W63" s="40" t="s">
        <v>0</v>
      </c>
      <c r="X63" s="41">
        <f>IFERROR(SUM(X58:X61),"0")</f>
        <v>1200</v>
      </c>
      <c r="Y63" s="41">
        <f>IFERROR(SUM(Y58:Y61),"0")</f>
        <v>1209.6000000000001</v>
      </c>
      <c r="Z63" s="40"/>
      <c r="AA63" s="64"/>
      <c r="AB63" s="64"/>
      <c r="AC63" s="64"/>
    </row>
    <row r="64" spans="1:68" ht="14.25" hidden="1" customHeight="1" x14ac:dyDescent="0.25">
      <c r="A64" s="625" t="s">
        <v>159</v>
      </c>
      <c r="B64" s="625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5"/>
      <c r="O64" s="625"/>
      <c r="P64" s="625"/>
      <c r="Q64" s="625"/>
      <c r="R64" s="625"/>
      <c r="S64" s="625"/>
      <c r="T64" s="625"/>
      <c r="U64" s="625"/>
      <c r="V64" s="625"/>
      <c r="W64" s="625"/>
      <c r="X64" s="625"/>
      <c r="Y64" s="625"/>
      <c r="Z64" s="625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626">
        <v>4680115885073</v>
      </c>
      <c r="E65" s="626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626">
        <v>4680115885059</v>
      </c>
      <c r="E66" s="626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626">
        <v>4680115885097</v>
      </c>
      <c r="E67" s="626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3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4"/>
      <c r="P68" s="620" t="s">
        <v>40</v>
      </c>
      <c r="Q68" s="621"/>
      <c r="R68" s="621"/>
      <c r="S68" s="621"/>
      <c r="T68" s="621"/>
      <c r="U68" s="621"/>
      <c r="V68" s="622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24"/>
      <c r="P69" s="620" t="s">
        <v>40</v>
      </c>
      <c r="Q69" s="621"/>
      <c r="R69" s="621"/>
      <c r="S69" s="621"/>
      <c r="T69" s="621"/>
      <c r="U69" s="621"/>
      <c r="V69" s="622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25" t="s">
        <v>78</v>
      </c>
      <c r="B70" s="625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5"/>
      <c r="O70" s="625"/>
      <c r="P70" s="625"/>
      <c r="Q70" s="625"/>
      <c r="R70" s="625"/>
      <c r="S70" s="625"/>
      <c r="T70" s="625"/>
      <c r="U70" s="625"/>
      <c r="V70" s="625"/>
      <c r="W70" s="625"/>
      <c r="X70" s="625"/>
      <c r="Y70" s="625"/>
      <c r="Z70" s="625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626">
        <v>4680115881891</v>
      </c>
      <c r="E71" s="626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626">
        <v>4680115885769</v>
      </c>
      <c r="E72" s="626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6">
        <v>4680115884410</v>
      </c>
      <c r="E73" s="626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626">
        <v>4680115884311</v>
      </c>
      <c r="E74" s="626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626">
        <v>4680115885929</v>
      </c>
      <c r="E75" s="626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626">
        <v>4680115884403</v>
      </c>
      <c r="E76" s="626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3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4"/>
      <c r="P77" s="620" t="s">
        <v>40</v>
      </c>
      <c r="Q77" s="621"/>
      <c r="R77" s="621"/>
      <c r="S77" s="621"/>
      <c r="T77" s="621"/>
      <c r="U77" s="621"/>
      <c r="V77" s="622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24"/>
      <c r="P78" s="620" t="s">
        <v>40</v>
      </c>
      <c r="Q78" s="621"/>
      <c r="R78" s="621"/>
      <c r="S78" s="621"/>
      <c r="T78" s="621"/>
      <c r="U78" s="621"/>
      <c r="V78" s="622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hidden="1" customHeight="1" x14ac:dyDescent="0.25">
      <c r="A79" s="625" t="s">
        <v>185</v>
      </c>
      <c r="B79" s="625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5"/>
      <c r="O79" s="625"/>
      <c r="P79" s="625"/>
      <c r="Q79" s="625"/>
      <c r="R79" s="625"/>
      <c r="S79" s="625"/>
      <c r="T79" s="625"/>
      <c r="U79" s="625"/>
      <c r="V79" s="625"/>
      <c r="W79" s="625"/>
      <c r="X79" s="625"/>
      <c r="Y79" s="625"/>
      <c r="Z79" s="625"/>
      <c r="AA79" s="63"/>
      <c r="AB79" s="63"/>
      <c r="AC79" s="63"/>
    </row>
    <row r="80" spans="1:68" ht="27" hidden="1" customHeight="1" x14ac:dyDescent="0.25">
      <c r="A80" s="60" t="s">
        <v>186</v>
      </c>
      <c r="B80" s="60" t="s">
        <v>187</v>
      </c>
      <c r="C80" s="34">
        <v>4301060455</v>
      </c>
      <c r="D80" s="626">
        <v>4680115881532</v>
      </c>
      <c r="E80" s="626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626">
        <v>4680115881464</v>
      </c>
      <c r="E81" s="626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3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24"/>
      <c r="P82" s="620" t="s">
        <v>40</v>
      </c>
      <c r="Q82" s="621"/>
      <c r="R82" s="621"/>
      <c r="S82" s="621"/>
      <c r="T82" s="621"/>
      <c r="U82" s="621"/>
      <c r="V82" s="622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24"/>
      <c r="P83" s="620" t="s">
        <v>40</v>
      </c>
      <c r="Q83" s="621"/>
      <c r="R83" s="621"/>
      <c r="S83" s="621"/>
      <c r="T83" s="621"/>
      <c r="U83" s="621"/>
      <c r="V83" s="622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5" t="s">
        <v>192</v>
      </c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2"/>
      <c r="AB84" s="62"/>
      <c r="AC84" s="62"/>
    </row>
    <row r="85" spans="1:68" ht="14.25" hidden="1" customHeight="1" x14ac:dyDescent="0.25">
      <c r="A85" s="625" t="s">
        <v>107</v>
      </c>
      <c r="B85" s="625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5"/>
      <c r="O85" s="625"/>
      <c r="P85" s="625"/>
      <c r="Q85" s="625"/>
      <c r="R85" s="625"/>
      <c r="S85" s="625"/>
      <c r="T85" s="625"/>
      <c r="U85" s="625"/>
      <c r="V85" s="625"/>
      <c r="W85" s="625"/>
      <c r="X85" s="625"/>
      <c r="Y85" s="625"/>
      <c r="Z85" s="625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6">
        <v>4680115881327</v>
      </c>
      <c r="E86" s="626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7" t="s">
        <v>45</v>
      </c>
      <c r="V86" s="37" t="s">
        <v>45</v>
      </c>
      <c r="W86" s="38" t="s">
        <v>0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626">
        <v>4680115881518</v>
      </c>
      <c r="E87" s="626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6">
        <v>4680115881303</v>
      </c>
      <c r="E88" s="626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7" t="s">
        <v>45</v>
      </c>
      <c r="V88" s="37" t="s">
        <v>45</v>
      </c>
      <c r="W88" s="38" t="s">
        <v>0</v>
      </c>
      <c r="X88" s="56">
        <v>270</v>
      </c>
      <c r="Y88" s="53">
        <f>IFERROR(IF(X88="",0,CEILING((X88/$H88),1)*$H88),"")</f>
        <v>270</v>
      </c>
      <c r="Z88" s="39">
        <f>IFERROR(IF(Y88=0,"",ROUNDUP(Y88/H88,0)*0.00902),"")</f>
        <v>0.54120000000000001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282.60000000000002</v>
      </c>
      <c r="BN88" s="75">
        <f>IFERROR(Y88*I88/H88,"0")</f>
        <v>282.60000000000002</v>
      </c>
      <c r="BO88" s="75">
        <f>IFERROR(1/J88*(X88/H88),"0")</f>
        <v>0.45454545454545459</v>
      </c>
      <c r="BP88" s="75">
        <f>IFERROR(1/J88*(Y88/H88),"0")</f>
        <v>0.45454545454545459</v>
      </c>
    </row>
    <row r="89" spans="1:68" x14ac:dyDescent="0.2">
      <c r="A89" s="623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24"/>
      <c r="P89" s="620" t="s">
        <v>40</v>
      </c>
      <c r="Q89" s="621"/>
      <c r="R89" s="621"/>
      <c r="S89" s="621"/>
      <c r="T89" s="621"/>
      <c r="U89" s="621"/>
      <c r="V89" s="622"/>
      <c r="W89" s="40" t="s">
        <v>39</v>
      </c>
      <c r="X89" s="41">
        <f>IFERROR(X86/H86,"0")+IFERROR(X87/H87,"0")+IFERROR(X88/H88,"0")</f>
        <v>78.518518518518519</v>
      </c>
      <c r="Y89" s="41">
        <f>IFERROR(Y86/H86,"0")+IFERROR(Y87/H87,"0")+IFERROR(Y88/H88,"0")</f>
        <v>79</v>
      </c>
      <c r="Z89" s="41">
        <f>IFERROR(IF(Z86="",0,Z86),"0")+IFERROR(IF(Z87="",0,Z87),"0")+IFERROR(IF(Z88="",0,Z88),"0")</f>
        <v>0.90182000000000007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24"/>
      <c r="P90" s="620" t="s">
        <v>40</v>
      </c>
      <c r="Q90" s="621"/>
      <c r="R90" s="621"/>
      <c r="S90" s="621"/>
      <c r="T90" s="621"/>
      <c r="U90" s="621"/>
      <c r="V90" s="622"/>
      <c r="W90" s="40" t="s">
        <v>0</v>
      </c>
      <c r="X90" s="41">
        <f>IFERROR(SUM(X86:X88),"0")</f>
        <v>470</v>
      </c>
      <c r="Y90" s="41">
        <f>IFERROR(SUM(Y86:Y88),"0")</f>
        <v>475.20000000000005</v>
      </c>
      <c r="Z90" s="40"/>
      <c r="AA90" s="64"/>
      <c r="AB90" s="64"/>
      <c r="AC90" s="64"/>
    </row>
    <row r="91" spans="1:68" ht="14.25" hidden="1" customHeight="1" x14ac:dyDescent="0.25">
      <c r="A91" s="625" t="s">
        <v>78</v>
      </c>
      <c r="B91" s="625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5"/>
      <c r="O91" s="625"/>
      <c r="P91" s="625"/>
      <c r="Q91" s="625"/>
      <c r="R91" s="625"/>
      <c r="S91" s="625"/>
      <c r="T91" s="625"/>
      <c r="U91" s="625"/>
      <c r="V91" s="625"/>
      <c r="W91" s="625"/>
      <c r="X91" s="625"/>
      <c r="Y91" s="625"/>
      <c r="Z91" s="625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26">
        <v>4607091386967</v>
      </c>
      <c r="E92" s="626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7" t="s">
        <v>45</v>
      </c>
      <c r="V92" s="37" t="s">
        <v>45</v>
      </c>
      <c r="W92" s="38" t="s">
        <v>0</v>
      </c>
      <c r="X92" s="56">
        <v>400</v>
      </c>
      <c r="Y92" s="53">
        <f t="shared" ref="Y92:Y99" si="16">IFERROR(IF(X92="",0,CEILING((X92/$H92),1)*$H92),"")</f>
        <v>403.20000000000005</v>
      </c>
      <c r="Z92" s="39">
        <f>IFERROR(IF(Y92=0,"",ROUNDUP(Y92/H92,0)*0.01898),"")</f>
        <v>0.91104000000000007</v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424.71428571428572</v>
      </c>
      <c r="BN92" s="75">
        <f t="shared" ref="BN92:BN99" si="18">IFERROR(Y92*I92/H92,"0")</f>
        <v>428.11200000000002</v>
      </c>
      <c r="BO92" s="75">
        <f t="shared" ref="BO92:BO99" si="19">IFERROR(1/J92*(X92/H92),"0")</f>
        <v>0.74404761904761907</v>
      </c>
      <c r="BP92" s="75">
        <f t="shared" ref="BP92:BP99" si="20">IFERROR(1/J92*(Y92/H92),"0")</f>
        <v>0.75</v>
      </c>
    </row>
    <row r="93" spans="1:68" ht="16.5" hidden="1" customHeight="1" x14ac:dyDescent="0.25">
      <c r="A93" s="60" t="s">
        <v>201</v>
      </c>
      <c r="B93" s="60" t="s">
        <v>204</v>
      </c>
      <c r="C93" s="34">
        <v>4301051712</v>
      </c>
      <c r="D93" s="626">
        <v>4607091386967</v>
      </c>
      <c r="E93" s="626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5" t="s">
        <v>205</v>
      </c>
      <c r="Q93" s="628"/>
      <c r="R93" s="628"/>
      <c r="S93" s="628"/>
      <c r="T93" s="62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626">
        <v>4607091386967</v>
      </c>
      <c r="E94" s="626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626">
        <v>4680115884953</v>
      </c>
      <c r="E95" s="626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210</v>
      </c>
      <c r="B96" s="60" t="s">
        <v>211</v>
      </c>
      <c r="C96" s="34">
        <v>4301051718</v>
      </c>
      <c r="D96" s="626">
        <v>4607091385731</v>
      </c>
      <c r="E96" s="626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86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8"/>
      <c r="R96" s="628"/>
      <c r="S96" s="628"/>
      <c r="T96" s="62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212</v>
      </c>
      <c r="C97" s="34">
        <v>4301052039</v>
      </c>
      <c r="D97" s="626">
        <v>4607091385731</v>
      </c>
      <c r="E97" s="626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8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8"/>
      <c r="R97" s="628"/>
      <c r="S97" s="628"/>
      <c r="T97" s="62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626">
        <v>4680115880894</v>
      </c>
      <c r="E98" s="626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217</v>
      </c>
      <c r="B99" s="60" t="s">
        <v>218</v>
      </c>
      <c r="C99" s="34">
        <v>4301051687</v>
      </c>
      <c r="D99" s="626">
        <v>4680115880214</v>
      </c>
      <c r="E99" s="626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3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24"/>
      <c r="P100" s="620" t="s">
        <v>40</v>
      </c>
      <c r="Q100" s="621"/>
      <c r="R100" s="621"/>
      <c r="S100" s="621"/>
      <c r="T100" s="621"/>
      <c r="U100" s="621"/>
      <c r="V100" s="622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47.61904761904762</v>
      </c>
      <c r="Y100" s="41">
        <f>IFERROR(Y92/H92,"0")+IFERROR(Y93/H93,"0")+IFERROR(Y94/H94,"0")+IFERROR(Y95/H95,"0")+IFERROR(Y96/H96,"0")+IFERROR(Y97/H97,"0")+IFERROR(Y98/H98,"0")+IFERROR(Y99/H99,"0")</f>
        <v>48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0.91104000000000007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24"/>
      <c r="P101" s="620" t="s">
        <v>40</v>
      </c>
      <c r="Q101" s="621"/>
      <c r="R101" s="621"/>
      <c r="S101" s="621"/>
      <c r="T101" s="621"/>
      <c r="U101" s="621"/>
      <c r="V101" s="622"/>
      <c r="W101" s="40" t="s">
        <v>0</v>
      </c>
      <c r="X101" s="41">
        <f>IFERROR(SUM(X92:X99),"0")</f>
        <v>400</v>
      </c>
      <c r="Y101" s="41">
        <f>IFERROR(SUM(Y92:Y99),"0")</f>
        <v>403.20000000000005</v>
      </c>
      <c r="Z101" s="40"/>
      <c r="AA101" s="64"/>
      <c r="AB101" s="64"/>
      <c r="AC101" s="64"/>
    </row>
    <row r="102" spans="1:68" ht="16.5" hidden="1" customHeight="1" x14ac:dyDescent="0.25">
      <c r="A102" s="635" t="s">
        <v>219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2"/>
      <c r="AB102" s="62"/>
      <c r="AC102" s="62"/>
    </row>
    <row r="103" spans="1:68" ht="14.25" hidden="1" customHeight="1" x14ac:dyDescent="0.25">
      <c r="A103" s="625" t="s">
        <v>107</v>
      </c>
      <c r="B103" s="625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5"/>
      <c r="X103" s="625"/>
      <c r="Y103" s="625"/>
      <c r="Z103" s="625"/>
      <c r="AA103" s="63"/>
      <c r="AB103" s="63"/>
      <c r="AC103" s="63"/>
    </row>
    <row r="104" spans="1:68" ht="16.5" hidden="1" customHeight="1" x14ac:dyDescent="0.25">
      <c r="A104" s="60" t="s">
        <v>220</v>
      </c>
      <c r="B104" s="60" t="s">
        <v>221</v>
      </c>
      <c r="C104" s="34">
        <v>4301011514</v>
      </c>
      <c r="D104" s="626">
        <v>4680115882133</v>
      </c>
      <c r="E104" s="626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626">
        <v>4680115880269</v>
      </c>
      <c r="E105" s="626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626">
        <v>4680115880429</v>
      </c>
      <c r="E106" s="62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626">
        <v>4680115881457</v>
      </c>
      <c r="E107" s="626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3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24"/>
      <c r="P108" s="620" t="s">
        <v>40</v>
      </c>
      <c r="Q108" s="621"/>
      <c r="R108" s="621"/>
      <c r="S108" s="621"/>
      <c r="T108" s="621"/>
      <c r="U108" s="621"/>
      <c r="V108" s="622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24"/>
      <c r="P109" s="620" t="s">
        <v>40</v>
      </c>
      <c r="Q109" s="621"/>
      <c r="R109" s="621"/>
      <c r="S109" s="621"/>
      <c r="T109" s="621"/>
      <c r="U109" s="621"/>
      <c r="V109" s="622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25" t="s">
        <v>148</v>
      </c>
      <c r="B110" s="625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5"/>
      <c r="O110" s="625"/>
      <c r="P110" s="625"/>
      <c r="Q110" s="625"/>
      <c r="R110" s="625"/>
      <c r="S110" s="625"/>
      <c r="T110" s="625"/>
      <c r="U110" s="625"/>
      <c r="V110" s="625"/>
      <c r="W110" s="625"/>
      <c r="X110" s="625"/>
      <c r="Y110" s="625"/>
      <c r="Z110" s="625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626">
        <v>4680115881488</v>
      </c>
      <c r="E111" s="626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626">
        <v>4680115882775</v>
      </c>
      <c r="E112" s="626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626">
        <v>4680115880658</v>
      </c>
      <c r="E113" s="626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3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24"/>
      <c r="P114" s="620" t="s">
        <v>40</v>
      </c>
      <c r="Q114" s="621"/>
      <c r="R114" s="621"/>
      <c r="S114" s="621"/>
      <c r="T114" s="621"/>
      <c r="U114" s="621"/>
      <c r="V114" s="622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24"/>
      <c r="P115" s="620" t="s">
        <v>40</v>
      </c>
      <c r="Q115" s="621"/>
      <c r="R115" s="621"/>
      <c r="S115" s="621"/>
      <c r="T115" s="621"/>
      <c r="U115" s="621"/>
      <c r="V115" s="622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25" t="s">
        <v>78</v>
      </c>
      <c r="B116" s="625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5"/>
      <c r="O116" s="625"/>
      <c r="P116" s="625"/>
      <c r="Q116" s="625"/>
      <c r="R116" s="625"/>
      <c r="S116" s="625"/>
      <c r="T116" s="625"/>
      <c r="U116" s="625"/>
      <c r="V116" s="625"/>
      <c r="W116" s="625"/>
      <c r="X116" s="625"/>
      <c r="Y116" s="625"/>
      <c r="Z116" s="625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6">
        <v>4607091385168</v>
      </c>
      <c r="E117" s="626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7" t="s">
        <v>45</v>
      </c>
      <c r="V117" s="37" t="s">
        <v>45</v>
      </c>
      <c r="W117" s="38" t="s">
        <v>0</v>
      </c>
      <c r="X117" s="56">
        <v>100</v>
      </c>
      <c r="Y117" s="53">
        <f t="shared" ref="Y117:Y123" si="21">IFERROR(IF(X117="",0,CEILING((X117/$H117),1)*$H117),"")</f>
        <v>105.3</v>
      </c>
      <c r="Z117" s="39">
        <f>IFERROR(IF(Y117=0,"",ROUNDUP(Y117/H117,0)*0.01898),"")</f>
        <v>0.24674000000000001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106.33333333333333</v>
      </c>
      <c r="BN117" s="75">
        <f t="shared" ref="BN117:BN123" si="23">IFERROR(Y117*I117/H117,"0")</f>
        <v>111.96900000000001</v>
      </c>
      <c r="BO117" s="75">
        <f t="shared" ref="BO117:BO123" si="24">IFERROR(1/J117*(X117/H117),"0")</f>
        <v>0.19290123456790123</v>
      </c>
      <c r="BP117" s="75">
        <f t="shared" ref="BP117:BP123" si="25">IFERROR(1/J117*(Y117/H117),"0")</f>
        <v>0.203125</v>
      </c>
    </row>
    <row r="118" spans="1:68" ht="16.5" hidden="1" customHeight="1" x14ac:dyDescent="0.25">
      <c r="A118" s="60" t="s">
        <v>236</v>
      </c>
      <c r="B118" s="60" t="s">
        <v>239</v>
      </c>
      <c r="C118" s="34">
        <v>4301051724</v>
      </c>
      <c r="D118" s="626">
        <v>4607091385168</v>
      </c>
      <c r="E118" s="626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626">
        <v>4607091385168</v>
      </c>
      <c r="E119" s="626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626">
        <v>4607091383256</v>
      </c>
      <c r="E120" s="626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626">
        <v>4607091385748</v>
      </c>
      <c r="E121" s="626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4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626">
        <v>4680115884533</v>
      </c>
      <c r="E122" s="626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626">
        <v>4680115882645</v>
      </c>
      <c r="E123" s="626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3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24"/>
      <c r="P124" s="620" t="s">
        <v>40</v>
      </c>
      <c r="Q124" s="621"/>
      <c r="R124" s="621"/>
      <c r="S124" s="621"/>
      <c r="T124" s="621"/>
      <c r="U124" s="621"/>
      <c r="V124" s="622"/>
      <c r="W124" s="40" t="s">
        <v>39</v>
      </c>
      <c r="X124" s="41">
        <f>IFERROR(X117/H117,"0")+IFERROR(X118/H118,"0")+IFERROR(X119/H119,"0")+IFERROR(X120/H120,"0")+IFERROR(X121/H121,"0")+IFERROR(X122/H122,"0")+IFERROR(X123/H123,"0")</f>
        <v>12.345679012345679</v>
      </c>
      <c r="Y124" s="41">
        <f>IFERROR(Y117/H117,"0")+IFERROR(Y118/H118,"0")+IFERROR(Y119/H119,"0")+IFERROR(Y120/H120,"0")+IFERROR(Y121/H121,"0")+IFERROR(Y122/H122,"0")+IFERROR(Y123/H123,"0")</f>
        <v>13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0.24674000000000001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24"/>
      <c r="P125" s="620" t="s">
        <v>40</v>
      </c>
      <c r="Q125" s="621"/>
      <c r="R125" s="621"/>
      <c r="S125" s="621"/>
      <c r="T125" s="621"/>
      <c r="U125" s="621"/>
      <c r="V125" s="622"/>
      <c r="W125" s="40" t="s">
        <v>0</v>
      </c>
      <c r="X125" s="41">
        <f>IFERROR(SUM(X117:X123),"0")</f>
        <v>100</v>
      </c>
      <c r="Y125" s="41">
        <f>IFERROR(SUM(Y117:Y123),"0")</f>
        <v>105.3</v>
      </c>
      <c r="Z125" s="40"/>
      <c r="AA125" s="64"/>
      <c r="AB125" s="64"/>
      <c r="AC125" s="64"/>
    </row>
    <row r="126" spans="1:68" ht="14.25" hidden="1" customHeight="1" x14ac:dyDescent="0.25">
      <c r="A126" s="625" t="s">
        <v>185</v>
      </c>
      <c r="B126" s="625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5"/>
      <c r="O126" s="625"/>
      <c r="P126" s="625"/>
      <c r="Q126" s="625"/>
      <c r="R126" s="625"/>
      <c r="S126" s="625"/>
      <c r="T126" s="625"/>
      <c r="U126" s="625"/>
      <c r="V126" s="625"/>
      <c r="W126" s="625"/>
      <c r="X126" s="625"/>
      <c r="Y126" s="625"/>
      <c r="Z126" s="625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626">
        <v>4680115882652</v>
      </c>
      <c r="E127" s="626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626">
        <v>4680115880238</v>
      </c>
      <c r="E128" s="626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3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24"/>
      <c r="P129" s="620" t="s">
        <v>40</v>
      </c>
      <c r="Q129" s="621"/>
      <c r="R129" s="621"/>
      <c r="S129" s="621"/>
      <c r="T129" s="621"/>
      <c r="U129" s="621"/>
      <c r="V129" s="622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24"/>
      <c r="P130" s="620" t="s">
        <v>40</v>
      </c>
      <c r="Q130" s="621"/>
      <c r="R130" s="621"/>
      <c r="S130" s="621"/>
      <c r="T130" s="621"/>
      <c r="U130" s="621"/>
      <c r="V130" s="622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5" t="s">
        <v>258</v>
      </c>
      <c r="B131" s="635"/>
      <c r="C131" s="635"/>
      <c r="D131" s="635"/>
      <c r="E131" s="635"/>
      <c r="F131" s="635"/>
      <c r="G131" s="635"/>
      <c r="H131" s="635"/>
      <c r="I131" s="635"/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2"/>
      <c r="AB131" s="62"/>
      <c r="AC131" s="62"/>
    </row>
    <row r="132" spans="1:68" ht="14.25" hidden="1" customHeight="1" x14ac:dyDescent="0.25">
      <c r="A132" s="625" t="s">
        <v>107</v>
      </c>
      <c r="B132" s="625"/>
      <c r="C132" s="625"/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5"/>
      <c r="S132" s="625"/>
      <c r="T132" s="625"/>
      <c r="U132" s="625"/>
      <c r="V132" s="625"/>
      <c r="W132" s="625"/>
      <c r="X132" s="625"/>
      <c r="Y132" s="625"/>
      <c r="Z132" s="625"/>
      <c r="AA132" s="63"/>
      <c r="AB132" s="63"/>
      <c r="AC132" s="63"/>
    </row>
    <row r="133" spans="1:68" ht="27" hidden="1" customHeight="1" x14ac:dyDescent="0.25">
      <c r="A133" s="60" t="s">
        <v>259</v>
      </c>
      <c r="B133" s="60" t="s">
        <v>260</v>
      </c>
      <c r="C133" s="34">
        <v>4301011564</v>
      </c>
      <c r="D133" s="626">
        <v>4680115882577</v>
      </c>
      <c r="E133" s="626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4301011562</v>
      </c>
      <c r="D134" s="626">
        <v>4680115882577</v>
      </c>
      <c r="E134" s="626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3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24"/>
      <c r="P135" s="620" t="s">
        <v>40</v>
      </c>
      <c r="Q135" s="621"/>
      <c r="R135" s="621"/>
      <c r="S135" s="621"/>
      <c r="T135" s="621"/>
      <c r="U135" s="621"/>
      <c r="V135" s="622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24"/>
      <c r="P136" s="620" t="s">
        <v>40</v>
      </c>
      <c r="Q136" s="621"/>
      <c r="R136" s="621"/>
      <c r="S136" s="621"/>
      <c r="T136" s="621"/>
      <c r="U136" s="621"/>
      <c r="V136" s="622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25" t="s">
        <v>159</v>
      </c>
      <c r="B137" s="625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5"/>
      <c r="O137" s="625"/>
      <c r="P137" s="625"/>
      <c r="Q137" s="625"/>
      <c r="R137" s="625"/>
      <c r="S137" s="625"/>
      <c r="T137" s="625"/>
      <c r="U137" s="625"/>
      <c r="V137" s="625"/>
      <c r="W137" s="625"/>
      <c r="X137" s="625"/>
      <c r="Y137" s="625"/>
      <c r="Z137" s="625"/>
      <c r="AA137" s="63"/>
      <c r="AB137" s="63"/>
      <c r="AC137" s="63"/>
    </row>
    <row r="138" spans="1:68" ht="27" hidden="1" customHeight="1" x14ac:dyDescent="0.25">
      <c r="A138" s="60" t="s">
        <v>263</v>
      </c>
      <c r="B138" s="60" t="s">
        <v>264</v>
      </c>
      <c r="C138" s="34">
        <v>4301031235</v>
      </c>
      <c r="D138" s="626">
        <v>4680115883444</v>
      </c>
      <c r="E138" s="626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626">
        <v>4680115883444</v>
      </c>
      <c r="E139" s="626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3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24"/>
      <c r="P140" s="620" t="s">
        <v>40</v>
      </c>
      <c r="Q140" s="621"/>
      <c r="R140" s="621"/>
      <c r="S140" s="621"/>
      <c r="T140" s="621"/>
      <c r="U140" s="621"/>
      <c r="V140" s="622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24"/>
      <c r="P141" s="620" t="s">
        <v>40</v>
      </c>
      <c r="Q141" s="621"/>
      <c r="R141" s="621"/>
      <c r="S141" s="621"/>
      <c r="T141" s="621"/>
      <c r="U141" s="621"/>
      <c r="V141" s="622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25" t="s">
        <v>78</v>
      </c>
      <c r="B142" s="625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5"/>
      <c r="O142" s="625"/>
      <c r="P142" s="625"/>
      <c r="Q142" s="625"/>
      <c r="R142" s="625"/>
      <c r="S142" s="625"/>
      <c r="T142" s="625"/>
      <c r="U142" s="625"/>
      <c r="V142" s="625"/>
      <c r="W142" s="625"/>
      <c r="X142" s="625"/>
      <c r="Y142" s="625"/>
      <c r="Z142" s="625"/>
      <c r="AA142" s="63"/>
      <c r="AB142" s="63"/>
      <c r="AC142" s="63"/>
    </row>
    <row r="143" spans="1:68" ht="16.5" hidden="1" customHeight="1" x14ac:dyDescent="0.25">
      <c r="A143" s="60" t="s">
        <v>267</v>
      </c>
      <c r="B143" s="60" t="s">
        <v>268</v>
      </c>
      <c r="C143" s="34">
        <v>4301051477</v>
      </c>
      <c r="D143" s="626">
        <v>4680115882584</v>
      </c>
      <c r="E143" s="626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626">
        <v>4680115882584</v>
      </c>
      <c r="E144" s="626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3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24"/>
      <c r="P145" s="620" t="s">
        <v>40</v>
      </c>
      <c r="Q145" s="621"/>
      <c r="R145" s="621"/>
      <c r="S145" s="621"/>
      <c r="T145" s="621"/>
      <c r="U145" s="621"/>
      <c r="V145" s="622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24"/>
      <c r="P146" s="620" t="s">
        <v>40</v>
      </c>
      <c r="Q146" s="621"/>
      <c r="R146" s="621"/>
      <c r="S146" s="621"/>
      <c r="T146" s="621"/>
      <c r="U146" s="621"/>
      <c r="V146" s="622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5" t="s">
        <v>105</v>
      </c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2"/>
      <c r="AB147" s="62"/>
      <c r="AC147" s="62"/>
    </row>
    <row r="148" spans="1:68" ht="14.25" hidden="1" customHeight="1" x14ac:dyDescent="0.25">
      <c r="A148" s="625" t="s">
        <v>107</v>
      </c>
      <c r="B148" s="625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5"/>
      <c r="O148" s="625"/>
      <c r="P148" s="625"/>
      <c r="Q148" s="625"/>
      <c r="R148" s="625"/>
      <c r="S148" s="625"/>
      <c r="T148" s="625"/>
      <c r="U148" s="625"/>
      <c r="V148" s="625"/>
      <c r="W148" s="625"/>
      <c r="X148" s="625"/>
      <c r="Y148" s="625"/>
      <c r="Z148" s="625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626">
        <v>4607091384604</v>
      </c>
      <c r="E149" s="626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3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24"/>
      <c r="P150" s="620" t="s">
        <v>40</v>
      </c>
      <c r="Q150" s="621"/>
      <c r="R150" s="621"/>
      <c r="S150" s="621"/>
      <c r="T150" s="621"/>
      <c r="U150" s="621"/>
      <c r="V150" s="622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24"/>
      <c r="P151" s="620" t="s">
        <v>40</v>
      </c>
      <c r="Q151" s="621"/>
      <c r="R151" s="621"/>
      <c r="S151" s="621"/>
      <c r="T151" s="621"/>
      <c r="U151" s="621"/>
      <c r="V151" s="622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5" t="s">
        <v>159</v>
      </c>
      <c r="B152" s="625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6">
        <v>4607091387667</v>
      </c>
      <c r="E153" s="626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7" t="s">
        <v>45</v>
      </c>
      <c r="V153" s="37" t="s">
        <v>45</v>
      </c>
      <c r="W153" s="38" t="s">
        <v>0</v>
      </c>
      <c r="X153" s="56">
        <v>60</v>
      </c>
      <c r="Y153" s="53">
        <f>IFERROR(IF(X153="",0,CEILING((X153/$H153),1)*$H153),"")</f>
        <v>63</v>
      </c>
      <c r="Z153" s="39">
        <f>IFERROR(IF(Y153=0,"",ROUNDUP(Y153/H153,0)*0.01898),"")</f>
        <v>0.13286000000000001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63.900000000000006</v>
      </c>
      <c r="BN153" s="75">
        <f>IFERROR(Y153*I153/H153,"0")</f>
        <v>67.094999999999999</v>
      </c>
      <c r="BO153" s="75">
        <f>IFERROR(1/J153*(X153/H153),"0")</f>
        <v>0.10416666666666667</v>
      </c>
      <c r="BP153" s="75">
        <f>IFERROR(1/J153*(Y153/H153),"0")</f>
        <v>0.109375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6">
        <v>4607091387636</v>
      </c>
      <c r="E154" s="626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7" t="s">
        <v>45</v>
      </c>
      <c r="V154" s="37" t="s">
        <v>45</v>
      </c>
      <c r="W154" s="38" t="s">
        <v>0</v>
      </c>
      <c r="X154" s="56">
        <v>30</v>
      </c>
      <c r="Y154" s="53">
        <f>IFERROR(IF(X154="",0,CEILING((X154/$H154),1)*$H154),"")</f>
        <v>33.6</v>
      </c>
      <c r="Z154" s="39">
        <f>IFERROR(IF(Y154=0,"",ROUNDUP(Y154/H154,0)*0.00651),"")</f>
        <v>5.2080000000000001E-2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31.928571428571427</v>
      </c>
      <c r="BN154" s="75">
        <f>IFERROR(Y154*I154/H154,"0")</f>
        <v>35.76</v>
      </c>
      <c r="BO154" s="75">
        <f>IFERROR(1/J154*(X154/H154),"0")</f>
        <v>3.924646781789639E-2</v>
      </c>
      <c r="BP154" s="75">
        <f>IFERROR(1/J154*(Y154/H154),"0")</f>
        <v>4.3956043956043959E-2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6">
        <v>4607091382426</v>
      </c>
      <c r="E155" s="626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623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24"/>
      <c r="P156" s="620" t="s">
        <v>40</v>
      </c>
      <c r="Q156" s="621"/>
      <c r="R156" s="621"/>
      <c r="S156" s="621"/>
      <c r="T156" s="621"/>
      <c r="U156" s="621"/>
      <c r="V156" s="622"/>
      <c r="W156" s="40" t="s">
        <v>39</v>
      </c>
      <c r="X156" s="41">
        <f>IFERROR(X153/H153,"0")+IFERROR(X154/H154,"0")+IFERROR(X155/H155,"0")</f>
        <v>31.587301587301589</v>
      </c>
      <c r="Y156" s="41">
        <f>IFERROR(Y153/H153,"0")+IFERROR(Y154/H154,"0")+IFERROR(Y155/H155,"0")</f>
        <v>33</v>
      </c>
      <c r="Z156" s="41">
        <f>IFERROR(IF(Z153="",0,Z153),"0")+IFERROR(IF(Z154="",0,Z154),"0")+IFERROR(IF(Z155="",0,Z155),"0")</f>
        <v>0.52658000000000005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24"/>
      <c r="P157" s="620" t="s">
        <v>40</v>
      </c>
      <c r="Q157" s="621"/>
      <c r="R157" s="621"/>
      <c r="S157" s="621"/>
      <c r="T157" s="621"/>
      <c r="U157" s="621"/>
      <c r="V157" s="622"/>
      <c r="W157" s="40" t="s">
        <v>0</v>
      </c>
      <c r="X157" s="41">
        <f>IFERROR(SUM(X153:X155),"0")</f>
        <v>250</v>
      </c>
      <c r="Y157" s="41">
        <f>IFERROR(SUM(Y153:Y155),"0")</f>
        <v>258.60000000000002</v>
      </c>
      <c r="Z157" s="40"/>
      <c r="AA157" s="64"/>
      <c r="AB157" s="64"/>
      <c r="AC157" s="64"/>
    </row>
    <row r="158" spans="1:68" ht="27.75" hidden="1" customHeight="1" x14ac:dyDescent="0.2">
      <c r="A158" s="653" t="s">
        <v>282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2"/>
      <c r="AB158" s="52"/>
      <c r="AC158" s="52"/>
    </row>
    <row r="159" spans="1:68" ht="16.5" hidden="1" customHeight="1" x14ac:dyDescent="0.25">
      <c r="A159" s="635" t="s">
        <v>283</v>
      </c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2"/>
      <c r="AB159" s="62"/>
      <c r="AC159" s="62"/>
    </row>
    <row r="160" spans="1:68" ht="14.25" hidden="1" customHeight="1" x14ac:dyDescent="0.25">
      <c r="A160" s="625" t="s">
        <v>148</v>
      </c>
      <c r="B160" s="625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5"/>
      <c r="O160" s="625"/>
      <c r="P160" s="625"/>
      <c r="Q160" s="625"/>
      <c r="R160" s="625"/>
      <c r="S160" s="625"/>
      <c r="T160" s="625"/>
      <c r="U160" s="625"/>
      <c r="V160" s="625"/>
      <c r="W160" s="625"/>
      <c r="X160" s="625"/>
      <c r="Y160" s="625"/>
      <c r="Z160" s="625"/>
      <c r="AA160" s="63"/>
      <c r="AB160" s="63"/>
      <c r="AC160" s="63"/>
    </row>
    <row r="161" spans="1:68" ht="27" hidden="1" customHeight="1" x14ac:dyDescent="0.25">
      <c r="A161" s="60" t="s">
        <v>284</v>
      </c>
      <c r="B161" s="60" t="s">
        <v>285</v>
      </c>
      <c r="C161" s="34">
        <v>4301020323</v>
      </c>
      <c r="D161" s="626">
        <v>4680115886223</v>
      </c>
      <c r="E161" s="626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23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24"/>
      <c r="P162" s="620" t="s">
        <v>40</v>
      </c>
      <c r="Q162" s="621"/>
      <c r="R162" s="621"/>
      <c r="S162" s="621"/>
      <c r="T162" s="621"/>
      <c r="U162" s="621"/>
      <c r="V162" s="622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24"/>
      <c r="P163" s="620" t="s">
        <v>40</v>
      </c>
      <c r="Q163" s="621"/>
      <c r="R163" s="621"/>
      <c r="S163" s="621"/>
      <c r="T163" s="621"/>
      <c r="U163" s="621"/>
      <c r="V163" s="622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25" t="s">
        <v>159</v>
      </c>
      <c r="B164" s="625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5"/>
      <c r="O164" s="625"/>
      <c r="P164" s="625"/>
      <c r="Q164" s="625"/>
      <c r="R164" s="625"/>
      <c r="S164" s="625"/>
      <c r="T164" s="625"/>
      <c r="U164" s="625"/>
      <c r="V164" s="625"/>
      <c r="W164" s="625"/>
      <c r="X164" s="625"/>
      <c r="Y164" s="625"/>
      <c r="Z164" s="625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4301031191</v>
      </c>
      <c r="D165" s="626">
        <v>4680115880993</v>
      </c>
      <c r="E165" s="626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26">
        <v>4680115881761</v>
      </c>
      <c r="E166" s="626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7" t="s">
        <v>45</v>
      </c>
      <c r="V166" s="37" t="s">
        <v>45</v>
      </c>
      <c r="W166" s="38" t="s">
        <v>0</v>
      </c>
      <c r="X166" s="56">
        <v>50</v>
      </c>
      <c r="Y166" s="53">
        <f t="shared" si="26"/>
        <v>50.400000000000006</v>
      </c>
      <c r="Z166" s="39">
        <f>IFERROR(IF(Y166=0,"",ROUNDUP(Y166/H166,0)*0.00902),"")</f>
        <v>0.10824</v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53.214285714285715</v>
      </c>
      <c r="BN166" s="75">
        <f t="shared" si="28"/>
        <v>53.64</v>
      </c>
      <c r="BO166" s="75">
        <f t="shared" si="29"/>
        <v>9.0187590187590191E-2</v>
      </c>
      <c r="BP166" s="75">
        <f t="shared" si="30"/>
        <v>9.0909090909090912E-2</v>
      </c>
    </row>
    <row r="167" spans="1:68" ht="27" hidden="1" customHeight="1" x14ac:dyDescent="0.25">
      <c r="A167" s="60" t="s">
        <v>293</v>
      </c>
      <c r="B167" s="60" t="s">
        <v>294</v>
      </c>
      <c r="C167" s="34">
        <v>4301031201</v>
      </c>
      <c r="D167" s="626">
        <v>4680115881563</v>
      </c>
      <c r="E167" s="626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hidden="1" customHeight="1" x14ac:dyDescent="0.25">
      <c r="A168" s="60" t="s">
        <v>296</v>
      </c>
      <c r="B168" s="60" t="s">
        <v>297</v>
      </c>
      <c r="C168" s="34">
        <v>4301031199</v>
      </c>
      <c r="D168" s="626">
        <v>4680115880986</v>
      </c>
      <c r="E168" s="626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298</v>
      </c>
      <c r="B169" s="60" t="s">
        <v>299</v>
      </c>
      <c r="C169" s="34">
        <v>4301031205</v>
      </c>
      <c r="D169" s="626">
        <v>4680115881785</v>
      </c>
      <c r="E169" s="626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300</v>
      </c>
      <c r="B170" s="60" t="s">
        <v>301</v>
      </c>
      <c r="C170" s="34">
        <v>4301031399</v>
      </c>
      <c r="D170" s="626">
        <v>4680115886537</v>
      </c>
      <c r="E170" s="626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8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303</v>
      </c>
      <c r="B171" s="60" t="s">
        <v>304</v>
      </c>
      <c r="C171" s="34">
        <v>4301031202</v>
      </c>
      <c r="D171" s="626">
        <v>4680115881679</v>
      </c>
      <c r="E171" s="626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8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305</v>
      </c>
      <c r="B172" s="60" t="s">
        <v>306</v>
      </c>
      <c r="C172" s="34">
        <v>4301031158</v>
      </c>
      <c r="D172" s="626">
        <v>4680115880191</v>
      </c>
      <c r="E172" s="626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8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307</v>
      </c>
      <c r="B173" s="60" t="s">
        <v>308</v>
      </c>
      <c r="C173" s="34">
        <v>4301031245</v>
      </c>
      <c r="D173" s="626">
        <v>4680115883963</v>
      </c>
      <c r="E173" s="626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3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24"/>
      <c r="P174" s="620" t="s">
        <v>40</v>
      </c>
      <c r="Q174" s="621"/>
      <c r="R174" s="621"/>
      <c r="S174" s="621"/>
      <c r="T174" s="621"/>
      <c r="U174" s="621"/>
      <c r="V174" s="622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11.904761904761905</v>
      </c>
      <c r="Y174" s="41">
        <f>IFERROR(Y165/H165,"0")+IFERROR(Y166/H166,"0")+IFERROR(Y167/H167,"0")+IFERROR(Y168/H168,"0")+IFERROR(Y169/H169,"0")+IFERROR(Y170/H170,"0")+IFERROR(Y171/H171,"0")+IFERROR(Y172/H172,"0")+IFERROR(Y173/H173,"0")</f>
        <v>12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0.10824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24"/>
      <c r="P175" s="620" t="s">
        <v>40</v>
      </c>
      <c r="Q175" s="621"/>
      <c r="R175" s="621"/>
      <c r="S175" s="621"/>
      <c r="T175" s="621"/>
      <c r="U175" s="621"/>
      <c r="V175" s="622"/>
      <c r="W175" s="40" t="s">
        <v>0</v>
      </c>
      <c r="X175" s="41">
        <f>IFERROR(SUM(X165:X173),"0")</f>
        <v>50</v>
      </c>
      <c r="Y175" s="41">
        <f>IFERROR(SUM(Y165:Y173),"0")</f>
        <v>50.400000000000006</v>
      </c>
      <c r="Z175" s="40"/>
      <c r="AA175" s="64"/>
      <c r="AB175" s="64"/>
      <c r="AC175" s="64"/>
    </row>
    <row r="176" spans="1:68" ht="14.25" hidden="1" customHeight="1" x14ac:dyDescent="0.25">
      <c r="A176" s="625" t="s">
        <v>99</v>
      </c>
      <c r="B176" s="625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5"/>
      <c r="O176" s="625"/>
      <c r="P176" s="625"/>
      <c r="Q176" s="625"/>
      <c r="R176" s="625"/>
      <c r="S176" s="625"/>
      <c r="T176" s="625"/>
      <c r="U176" s="625"/>
      <c r="V176" s="625"/>
      <c r="W176" s="625"/>
      <c r="X176" s="625"/>
      <c r="Y176" s="625"/>
      <c r="Z176" s="625"/>
      <c r="AA176" s="63"/>
      <c r="AB176" s="63"/>
      <c r="AC176" s="63"/>
    </row>
    <row r="177" spans="1:68" ht="27" hidden="1" customHeight="1" x14ac:dyDescent="0.25">
      <c r="A177" s="60" t="s">
        <v>310</v>
      </c>
      <c r="B177" s="60" t="s">
        <v>311</v>
      </c>
      <c r="C177" s="34">
        <v>4301032053</v>
      </c>
      <c r="D177" s="626">
        <v>4680115886780</v>
      </c>
      <c r="E177" s="626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8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315</v>
      </c>
      <c r="B178" s="60" t="s">
        <v>316</v>
      </c>
      <c r="C178" s="34">
        <v>4301032051</v>
      </c>
      <c r="D178" s="626">
        <v>4680115886742</v>
      </c>
      <c r="E178" s="626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822" t="s">
        <v>317</v>
      </c>
      <c r="Q178" s="628"/>
      <c r="R178" s="628"/>
      <c r="S178" s="628"/>
      <c r="T178" s="62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319</v>
      </c>
      <c r="B179" s="60" t="s">
        <v>320</v>
      </c>
      <c r="C179" s="34">
        <v>4301032052</v>
      </c>
      <c r="D179" s="626">
        <v>4680115886766</v>
      </c>
      <c r="E179" s="626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823" t="s">
        <v>321</v>
      </c>
      <c r="Q179" s="628"/>
      <c r="R179" s="628"/>
      <c r="S179" s="628"/>
      <c r="T179" s="62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23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24"/>
      <c r="P180" s="620" t="s">
        <v>40</v>
      </c>
      <c r="Q180" s="621"/>
      <c r="R180" s="621"/>
      <c r="S180" s="621"/>
      <c r="T180" s="621"/>
      <c r="U180" s="621"/>
      <c r="V180" s="622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24"/>
      <c r="P181" s="620" t="s">
        <v>40</v>
      </c>
      <c r="Q181" s="621"/>
      <c r="R181" s="621"/>
      <c r="S181" s="621"/>
      <c r="T181" s="621"/>
      <c r="U181" s="621"/>
      <c r="V181" s="622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25" t="s">
        <v>322</v>
      </c>
      <c r="B182" s="625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5"/>
      <c r="O182" s="625"/>
      <c r="P182" s="625"/>
      <c r="Q182" s="625"/>
      <c r="R182" s="625"/>
      <c r="S182" s="625"/>
      <c r="T182" s="625"/>
      <c r="U182" s="625"/>
      <c r="V182" s="625"/>
      <c r="W182" s="625"/>
      <c r="X182" s="625"/>
      <c r="Y182" s="625"/>
      <c r="Z182" s="625"/>
      <c r="AA182" s="63"/>
      <c r="AB182" s="63"/>
      <c r="AC182" s="63"/>
    </row>
    <row r="183" spans="1:68" ht="27" hidden="1" customHeight="1" x14ac:dyDescent="0.25">
      <c r="A183" s="60" t="s">
        <v>323</v>
      </c>
      <c r="B183" s="60" t="s">
        <v>324</v>
      </c>
      <c r="C183" s="34">
        <v>4301170013</v>
      </c>
      <c r="D183" s="626">
        <v>4680115886797</v>
      </c>
      <c r="E183" s="626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820" t="s">
        <v>325</v>
      </c>
      <c r="Q183" s="628"/>
      <c r="R183" s="628"/>
      <c r="S183" s="628"/>
      <c r="T183" s="62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3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24"/>
      <c r="P184" s="620" t="s">
        <v>40</v>
      </c>
      <c r="Q184" s="621"/>
      <c r="R184" s="621"/>
      <c r="S184" s="621"/>
      <c r="T184" s="621"/>
      <c r="U184" s="621"/>
      <c r="V184" s="622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24"/>
      <c r="P185" s="620" t="s">
        <v>40</v>
      </c>
      <c r="Q185" s="621"/>
      <c r="R185" s="621"/>
      <c r="S185" s="621"/>
      <c r="T185" s="621"/>
      <c r="U185" s="621"/>
      <c r="V185" s="622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5" t="s">
        <v>326</v>
      </c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2"/>
      <c r="AB186" s="62"/>
      <c r="AC186" s="62"/>
    </row>
    <row r="187" spans="1:68" ht="14.25" hidden="1" customHeight="1" x14ac:dyDescent="0.25">
      <c r="A187" s="625" t="s">
        <v>107</v>
      </c>
      <c r="B187" s="625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5"/>
      <c r="O187" s="625"/>
      <c r="P187" s="625"/>
      <c r="Q187" s="625"/>
      <c r="R187" s="625"/>
      <c r="S187" s="625"/>
      <c r="T187" s="625"/>
      <c r="U187" s="625"/>
      <c r="V187" s="625"/>
      <c r="W187" s="625"/>
      <c r="X187" s="625"/>
      <c r="Y187" s="625"/>
      <c r="Z187" s="625"/>
      <c r="AA187" s="63"/>
      <c r="AB187" s="63"/>
      <c r="AC187" s="63"/>
    </row>
    <row r="188" spans="1:68" ht="16.5" hidden="1" customHeight="1" x14ac:dyDescent="0.25">
      <c r="A188" s="60" t="s">
        <v>327</v>
      </c>
      <c r="B188" s="60" t="s">
        <v>328</v>
      </c>
      <c r="C188" s="34">
        <v>4301011450</v>
      </c>
      <c r="D188" s="626">
        <v>4680115881402</v>
      </c>
      <c r="E188" s="626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330</v>
      </c>
      <c r="B189" s="60" t="s">
        <v>331</v>
      </c>
      <c r="C189" s="34">
        <v>4301011768</v>
      </c>
      <c r="D189" s="626">
        <v>4680115881396</v>
      </c>
      <c r="E189" s="626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8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23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24"/>
      <c r="P190" s="620" t="s">
        <v>40</v>
      </c>
      <c r="Q190" s="621"/>
      <c r="R190" s="621"/>
      <c r="S190" s="621"/>
      <c r="T190" s="621"/>
      <c r="U190" s="621"/>
      <c r="V190" s="622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24"/>
      <c r="P191" s="620" t="s">
        <v>40</v>
      </c>
      <c r="Q191" s="621"/>
      <c r="R191" s="621"/>
      <c r="S191" s="621"/>
      <c r="T191" s="621"/>
      <c r="U191" s="621"/>
      <c r="V191" s="622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25" t="s">
        <v>148</v>
      </c>
      <c r="B192" s="625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5"/>
      <c r="O192" s="625"/>
      <c r="P192" s="625"/>
      <c r="Q192" s="625"/>
      <c r="R192" s="625"/>
      <c r="S192" s="625"/>
      <c r="T192" s="625"/>
      <c r="U192" s="625"/>
      <c r="V192" s="625"/>
      <c r="W192" s="625"/>
      <c r="X192" s="625"/>
      <c r="Y192" s="625"/>
      <c r="Z192" s="625"/>
      <c r="AA192" s="63"/>
      <c r="AB192" s="63"/>
      <c r="AC192" s="63"/>
    </row>
    <row r="193" spans="1:68" ht="16.5" hidden="1" customHeight="1" x14ac:dyDescent="0.25">
      <c r="A193" s="60" t="s">
        <v>332</v>
      </c>
      <c r="B193" s="60" t="s">
        <v>333</v>
      </c>
      <c r="C193" s="34">
        <v>4301020262</v>
      </c>
      <c r="D193" s="626">
        <v>4680115882935</v>
      </c>
      <c r="E193" s="626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335</v>
      </c>
      <c r="B194" s="60" t="s">
        <v>336</v>
      </c>
      <c r="C194" s="34">
        <v>4301020220</v>
      </c>
      <c r="D194" s="626">
        <v>4680115880764</v>
      </c>
      <c r="E194" s="626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23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24"/>
      <c r="P195" s="620" t="s">
        <v>40</v>
      </c>
      <c r="Q195" s="621"/>
      <c r="R195" s="621"/>
      <c r="S195" s="621"/>
      <c r="T195" s="621"/>
      <c r="U195" s="621"/>
      <c r="V195" s="622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24"/>
      <c r="P196" s="620" t="s">
        <v>40</v>
      </c>
      <c r="Q196" s="621"/>
      <c r="R196" s="621"/>
      <c r="S196" s="621"/>
      <c r="T196" s="621"/>
      <c r="U196" s="621"/>
      <c r="V196" s="622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25" t="s">
        <v>159</v>
      </c>
      <c r="B197" s="625"/>
      <c r="C197" s="625"/>
      <c r="D197" s="625"/>
      <c r="E197" s="625"/>
      <c r="F197" s="625"/>
      <c r="G197" s="625"/>
      <c r="H197" s="625"/>
      <c r="I197" s="625"/>
      <c r="J197" s="625"/>
      <c r="K197" s="625"/>
      <c r="L197" s="625"/>
      <c r="M197" s="625"/>
      <c r="N197" s="625"/>
      <c r="O197" s="625"/>
      <c r="P197" s="625"/>
      <c r="Q197" s="625"/>
      <c r="R197" s="625"/>
      <c r="S197" s="625"/>
      <c r="T197" s="625"/>
      <c r="U197" s="625"/>
      <c r="V197" s="625"/>
      <c r="W197" s="625"/>
      <c r="X197" s="625"/>
      <c r="Y197" s="625"/>
      <c r="Z197" s="625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26">
        <v>4680115882683</v>
      </c>
      <c r="E198" s="626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7" t="s">
        <v>45</v>
      </c>
      <c r="V198" s="37" t="s">
        <v>45</v>
      </c>
      <c r="W198" s="38" t="s">
        <v>0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hidden="1" customHeight="1" x14ac:dyDescent="0.25">
      <c r="A199" s="60" t="s">
        <v>340</v>
      </c>
      <c r="B199" s="60" t="s">
        <v>341</v>
      </c>
      <c r="C199" s="34">
        <v>4301031230</v>
      </c>
      <c r="D199" s="626">
        <v>4680115882690</v>
      </c>
      <c r="E199" s="6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26">
        <v>4680115882669</v>
      </c>
      <c r="E200" s="6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7" t="s">
        <v>45</v>
      </c>
      <c r="V200" s="37" t="s">
        <v>45</v>
      </c>
      <c r="W200" s="38" t="s">
        <v>0</v>
      </c>
      <c r="X200" s="56">
        <v>150</v>
      </c>
      <c r="Y200" s="53">
        <f t="shared" si="31"/>
        <v>151.20000000000002</v>
      </c>
      <c r="Z200" s="39">
        <f>IFERROR(IF(Y200=0,"",ROUNDUP(Y200/H200,0)*0.00902),"")</f>
        <v>0.25256000000000001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155.83333333333331</v>
      </c>
      <c r="BN200" s="75">
        <f t="shared" si="33"/>
        <v>157.08000000000001</v>
      </c>
      <c r="BO200" s="75">
        <f t="shared" si="34"/>
        <v>0.21043771043771042</v>
      </c>
      <c r="BP200" s="75">
        <f t="shared" si="35"/>
        <v>0.21212121212121213</v>
      </c>
    </row>
    <row r="201" spans="1:68" ht="27" hidden="1" customHeight="1" x14ac:dyDescent="0.25">
      <c r="A201" s="60" t="s">
        <v>346</v>
      </c>
      <c r="B201" s="60" t="s">
        <v>347</v>
      </c>
      <c r="C201" s="34">
        <v>4301031221</v>
      </c>
      <c r="D201" s="626">
        <v>4680115882676</v>
      </c>
      <c r="E201" s="6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349</v>
      </c>
      <c r="B202" s="60" t="s">
        <v>350</v>
      </c>
      <c r="C202" s="34">
        <v>4301031223</v>
      </c>
      <c r="D202" s="626">
        <v>4680115884014</v>
      </c>
      <c r="E202" s="626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351</v>
      </c>
      <c r="B203" s="60" t="s">
        <v>352</v>
      </c>
      <c r="C203" s="34">
        <v>4301031222</v>
      </c>
      <c r="D203" s="626">
        <v>4680115884007</v>
      </c>
      <c r="E203" s="626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353</v>
      </c>
      <c r="B204" s="60" t="s">
        <v>354</v>
      </c>
      <c r="C204" s="34">
        <v>4301031229</v>
      </c>
      <c r="D204" s="626">
        <v>4680115884038</v>
      </c>
      <c r="E204" s="6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355</v>
      </c>
      <c r="B205" s="60" t="s">
        <v>356</v>
      </c>
      <c r="C205" s="34">
        <v>4301031225</v>
      </c>
      <c r="D205" s="626">
        <v>4680115884021</v>
      </c>
      <c r="E205" s="6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3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24"/>
      <c r="P206" s="620" t="s">
        <v>40</v>
      </c>
      <c r="Q206" s="621"/>
      <c r="R206" s="621"/>
      <c r="S206" s="621"/>
      <c r="T206" s="621"/>
      <c r="U206" s="621"/>
      <c r="V206" s="62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55.55555555555555</v>
      </c>
      <c r="Y206" s="41">
        <f>IFERROR(Y198/H198,"0")+IFERROR(Y199/H199,"0")+IFERROR(Y200/H200,"0")+IFERROR(Y201/H201,"0")+IFERROR(Y202/H202,"0")+IFERROR(Y203/H203,"0")+IFERROR(Y204/H204,"0")+IFERROR(Y205/H205,"0")</f>
        <v>56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0.50512000000000001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24"/>
      <c r="P207" s="620" t="s">
        <v>40</v>
      </c>
      <c r="Q207" s="621"/>
      <c r="R207" s="621"/>
      <c r="S207" s="621"/>
      <c r="T207" s="621"/>
      <c r="U207" s="621"/>
      <c r="V207" s="622"/>
      <c r="W207" s="40" t="s">
        <v>0</v>
      </c>
      <c r="X207" s="41">
        <f>IFERROR(SUM(X198:X205),"0")</f>
        <v>300</v>
      </c>
      <c r="Y207" s="41">
        <f>IFERROR(SUM(Y198:Y205),"0")</f>
        <v>302.40000000000003</v>
      </c>
      <c r="Z207" s="40"/>
      <c r="AA207" s="64"/>
      <c r="AB207" s="64"/>
      <c r="AC207" s="64"/>
    </row>
    <row r="208" spans="1:68" ht="14.25" hidden="1" customHeight="1" x14ac:dyDescent="0.25">
      <c r="A208" s="625" t="s">
        <v>78</v>
      </c>
      <c r="B208" s="625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5"/>
      <c r="O208" s="625"/>
      <c r="P208" s="625"/>
      <c r="Q208" s="625"/>
      <c r="R208" s="625"/>
      <c r="S208" s="625"/>
      <c r="T208" s="625"/>
      <c r="U208" s="625"/>
      <c r="V208" s="625"/>
      <c r="W208" s="625"/>
      <c r="X208" s="625"/>
      <c r="Y208" s="625"/>
      <c r="Z208" s="625"/>
      <c r="AA208" s="63"/>
      <c r="AB208" s="63"/>
      <c r="AC208" s="63"/>
    </row>
    <row r="209" spans="1:68" ht="27" hidden="1" customHeight="1" x14ac:dyDescent="0.25">
      <c r="A209" s="60" t="s">
        <v>357</v>
      </c>
      <c r="B209" s="60" t="s">
        <v>358</v>
      </c>
      <c r="C209" s="34">
        <v>4301051408</v>
      </c>
      <c r="D209" s="626">
        <v>4680115881594</v>
      </c>
      <c r="E209" s="626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8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360</v>
      </c>
      <c r="B210" s="60" t="s">
        <v>361</v>
      </c>
      <c r="C210" s="34">
        <v>4301051411</v>
      </c>
      <c r="D210" s="626">
        <v>4680115881617</v>
      </c>
      <c r="E210" s="626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8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363</v>
      </c>
      <c r="B211" s="60" t="s">
        <v>364</v>
      </c>
      <c r="C211" s="34">
        <v>4301051656</v>
      </c>
      <c r="D211" s="626">
        <v>4680115880573</v>
      </c>
      <c r="E211" s="626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8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hidden="1" customHeight="1" x14ac:dyDescent="0.25">
      <c r="A212" s="60" t="s">
        <v>366</v>
      </c>
      <c r="B212" s="60" t="s">
        <v>367</v>
      </c>
      <c r="C212" s="34">
        <v>4301051407</v>
      </c>
      <c r="D212" s="626">
        <v>4680115882195</v>
      </c>
      <c r="E212" s="626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368</v>
      </c>
      <c r="B213" s="60" t="s">
        <v>369</v>
      </c>
      <c r="C213" s="34">
        <v>4301051752</v>
      </c>
      <c r="D213" s="626">
        <v>4680115882607</v>
      </c>
      <c r="E213" s="626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hidden="1" customHeight="1" x14ac:dyDescent="0.25">
      <c r="A214" s="60" t="s">
        <v>371</v>
      </c>
      <c r="B214" s="60" t="s">
        <v>372</v>
      </c>
      <c r="C214" s="34">
        <v>4301051666</v>
      </c>
      <c r="D214" s="626">
        <v>4680115880092</v>
      </c>
      <c r="E214" s="626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4301051668</v>
      </c>
      <c r="D215" s="626">
        <v>4680115880221</v>
      </c>
      <c r="E215" s="626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375</v>
      </c>
      <c r="B216" s="60" t="s">
        <v>376</v>
      </c>
      <c r="C216" s="34">
        <v>4301051945</v>
      </c>
      <c r="D216" s="626">
        <v>4680115880504</v>
      </c>
      <c r="E216" s="6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4301051410</v>
      </c>
      <c r="D217" s="626">
        <v>4680115882164</v>
      </c>
      <c r="E217" s="626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idden="1" x14ac:dyDescent="0.2">
      <c r="A218" s="623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4"/>
      <c r="P218" s="620" t="s">
        <v>40</v>
      </c>
      <c r="Q218" s="621"/>
      <c r="R218" s="621"/>
      <c r="S218" s="621"/>
      <c r="T218" s="621"/>
      <c r="U218" s="621"/>
      <c r="V218" s="622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24"/>
      <c r="P219" s="620" t="s">
        <v>40</v>
      </c>
      <c r="Q219" s="621"/>
      <c r="R219" s="621"/>
      <c r="S219" s="621"/>
      <c r="T219" s="621"/>
      <c r="U219" s="621"/>
      <c r="V219" s="622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hidden="1" customHeight="1" x14ac:dyDescent="0.25">
      <c r="A220" s="625" t="s">
        <v>185</v>
      </c>
      <c r="B220" s="625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5"/>
      <c r="O220" s="625"/>
      <c r="P220" s="625"/>
      <c r="Q220" s="625"/>
      <c r="R220" s="625"/>
      <c r="S220" s="625"/>
      <c r="T220" s="625"/>
      <c r="U220" s="625"/>
      <c r="V220" s="625"/>
      <c r="W220" s="625"/>
      <c r="X220" s="625"/>
      <c r="Y220" s="625"/>
      <c r="Z220" s="625"/>
      <c r="AA220" s="63"/>
      <c r="AB220" s="63"/>
      <c r="AC220" s="63"/>
    </row>
    <row r="221" spans="1:68" ht="27" hidden="1" customHeight="1" x14ac:dyDescent="0.25">
      <c r="A221" s="60" t="s">
        <v>381</v>
      </c>
      <c r="B221" s="60" t="s">
        <v>382</v>
      </c>
      <c r="C221" s="34">
        <v>4301060463</v>
      </c>
      <c r="D221" s="626">
        <v>4680115880818</v>
      </c>
      <c r="E221" s="62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384</v>
      </c>
      <c r="B222" s="60" t="s">
        <v>385</v>
      </c>
      <c r="C222" s="34">
        <v>4301060389</v>
      </c>
      <c r="D222" s="626">
        <v>4680115880801</v>
      </c>
      <c r="E222" s="626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23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24"/>
      <c r="P223" s="620" t="s">
        <v>40</v>
      </c>
      <c r="Q223" s="621"/>
      <c r="R223" s="621"/>
      <c r="S223" s="621"/>
      <c r="T223" s="621"/>
      <c r="U223" s="621"/>
      <c r="V223" s="622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24"/>
      <c r="P224" s="620" t="s">
        <v>40</v>
      </c>
      <c r="Q224" s="621"/>
      <c r="R224" s="621"/>
      <c r="S224" s="621"/>
      <c r="T224" s="621"/>
      <c r="U224" s="621"/>
      <c r="V224" s="622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5" t="s">
        <v>387</v>
      </c>
      <c r="B225" s="635"/>
      <c r="C225" s="635"/>
      <c r="D225" s="635"/>
      <c r="E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2"/>
      <c r="AB225" s="62"/>
      <c r="AC225" s="62"/>
    </row>
    <row r="226" spans="1:68" ht="14.25" hidden="1" customHeight="1" x14ac:dyDescent="0.25">
      <c r="A226" s="625" t="s">
        <v>107</v>
      </c>
      <c r="B226" s="625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5"/>
      <c r="O226" s="625"/>
      <c r="P226" s="625"/>
      <c r="Q226" s="625"/>
      <c r="R226" s="625"/>
      <c r="S226" s="625"/>
      <c r="T226" s="625"/>
      <c r="U226" s="625"/>
      <c r="V226" s="625"/>
      <c r="W226" s="625"/>
      <c r="X226" s="625"/>
      <c r="Y226" s="625"/>
      <c r="Z226" s="625"/>
      <c r="AA226" s="63"/>
      <c r="AB226" s="63"/>
      <c r="AC226" s="63"/>
    </row>
    <row r="227" spans="1:68" ht="27" hidden="1" customHeight="1" x14ac:dyDescent="0.25">
      <c r="A227" s="60" t="s">
        <v>388</v>
      </c>
      <c r="B227" s="60" t="s">
        <v>389</v>
      </c>
      <c r="C227" s="34">
        <v>4301011826</v>
      </c>
      <c r="D227" s="626">
        <v>4680115884137</v>
      </c>
      <c r="E227" s="626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7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388</v>
      </c>
      <c r="B228" s="60" t="s">
        <v>391</v>
      </c>
      <c r="C228" s="34">
        <v>4301011942</v>
      </c>
      <c r="D228" s="626">
        <v>4680115884137</v>
      </c>
      <c r="E228" s="626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7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394</v>
      </c>
      <c r="B229" s="60" t="s">
        <v>395</v>
      </c>
      <c r="C229" s="34">
        <v>4301011724</v>
      </c>
      <c r="D229" s="626">
        <v>4680115884236</v>
      </c>
      <c r="E229" s="626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7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397</v>
      </c>
      <c r="B230" s="60" t="s">
        <v>398</v>
      </c>
      <c r="C230" s="34">
        <v>4301011721</v>
      </c>
      <c r="D230" s="626">
        <v>4680115884175</v>
      </c>
      <c r="E230" s="626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7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397</v>
      </c>
      <c r="B231" s="60" t="s">
        <v>400</v>
      </c>
      <c r="C231" s="34">
        <v>4301011941</v>
      </c>
      <c r="D231" s="626">
        <v>4680115884175</v>
      </c>
      <c r="E231" s="626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7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401</v>
      </c>
      <c r="B232" s="60" t="s">
        <v>402</v>
      </c>
      <c r="C232" s="34">
        <v>4301011824</v>
      </c>
      <c r="D232" s="626">
        <v>4680115884144</v>
      </c>
      <c r="E232" s="626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403</v>
      </c>
      <c r="B233" s="60" t="s">
        <v>404</v>
      </c>
      <c r="C233" s="34">
        <v>4301011726</v>
      </c>
      <c r="D233" s="626">
        <v>4680115884182</v>
      </c>
      <c r="E233" s="626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405</v>
      </c>
      <c r="B234" s="60" t="s">
        <v>406</v>
      </c>
      <c r="C234" s="34">
        <v>4301011722</v>
      </c>
      <c r="D234" s="626">
        <v>4680115884205</v>
      </c>
      <c r="E234" s="626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7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23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24"/>
      <c r="P235" s="620" t="s">
        <v>40</v>
      </c>
      <c r="Q235" s="621"/>
      <c r="R235" s="621"/>
      <c r="S235" s="621"/>
      <c r="T235" s="621"/>
      <c r="U235" s="621"/>
      <c r="V235" s="622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24"/>
      <c r="P236" s="620" t="s">
        <v>40</v>
      </c>
      <c r="Q236" s="621"/>
      <c r="R236" s="621"/>
      <c r="S236" s="621"/>
      <c r="T236" s="621"/>
      <c r="U236" s="621"/>
      <c r="V236" s="622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25" t="s">
        <v>148</v>
      </c>
      <c r="B237" s="625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5"/>
      <c r="O237" s="625"/>
      <c r="P237" s="625"/>
      <c r="Q237" s="625"/>
      <c r="R237" s="625"/>
      <c r="S237" s="625"/>
      <c r="T237" s="625"/>
      <c r="U237" s="625"/>
      <c r="V237" s="625"/>
      <c r="W237" s="625"/>
      <c r="X237" s="625"/>
      <c r="Y237" s="625"/>
      <c r="Z237" s="625"/>
      <c r="AA237" s="63"/>
      <c r="AB237" s="63"/>
      <c r="AC237" s="63"/>
    </row>
    <row r="238" spans="1:68" ht="27" hidden="1" customHeight="1" x14ac:dyDescent="0.25">
      <c r="A238" s="60" t="s">
        <v>407</v>
      </c>
      <c r="B238" s="60" t="s">
        <v>408</v>
      </c>
      <c r="C238" s="34">
        <v>4301020377</v>
      </c>
      <c r="D238" s="626">
        <v>4680115885981</v>
      </c>
      <c r="E238" s="626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78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407</v>
      </c>
      <c r="B239" s="60" t="s">
        <v>410</v>
      </c>
      <c r="C239" s="34">
        <v>4301020340</v>
      </c>
      <c r="D239" s="626">
        <v>4680115885721</v>
      </c>
      <c r="E239" s="626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7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23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24"/>
      <c r="P240" s="620" t="s">
        <v>40</v>
      </c>
      <c r="Q240" s="621"/>
      <c r="R240" s="621"/>
      <c r="S240" s="621"/>
      <c r="T240" s="621"/>
      <c r="U240" s="621"/>
      <c r="V240" s="622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24"/>
      <c r="P241" s="620" t="s">
        <v>40</v>
      </c>
      <c r="Q241" s="621"/>
      <c r="R241" s="621"/>
      <c r="S241" s="621"/>
      <c r="T241" s="621"/>
      <c r="U241" s="621"/>
      <c r="V241" s="622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25" t="s">
        <v>411</v>
      </c>
      <c r="B242" s="625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5"/>
      <c r="O242" s="625"/>
      <c r="P242" s="625"/>
      <c r="Q242" s="625"/>
      <c r="R242" s="625"/>
      <c r="S242" s="625"/>
      <c r="T242" s="625"/>
      <c r="U242" s="625"/>
      <c r="V242" s="625"/>
      <c r="W242" s="625"/>
      <c r="X242" s="625"/>
      <c r="Y242" s="625"/>
      <c r="Z242" s="625"/>
      <c r="AA242" s="63"/>
      <c r="AB242" s="63"/>
      <c r="AC242" s="63"/>
    </row>
    <row r="243" spans="1:68" ht="27" hidden="1" customHeight="1" x14ac:dyDescent="0.25">
      <c r="A243" s="60" t="s">
        <v>412</v>
      </c>
      <c r="B243" s="60" t="s">
        <v>413</v>
      </c>
      <c r="C243" s="34">
        <v>4301040361</v>
      </c>
      <c r="D243" s="626">
        <v>4680115886803</v>
      </c>
      <c r="E243" s="626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3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24"/>
      <c r="P244" s="620" t="s">
        <v>40</v>
      </c>
      <c r="Q244" s="621"/>
      <c r="R244" s="621"/>
      <c r="S244" s="621"/>
      <c r="T244" s="621"/>
      <c r="U244" s="621"/>
      <c r="V244" s="622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24"/>
      <c r="P245" s="620" t="s">
        <v>40</v>
      </c>
      <c r="Q245" s="621"/>
      <c r="R245" s="621"/>
      <c r="S245" s="621"/>
      <c r="T245" s="621"/>
      <c r="U245" s="621"/>
      <c r="V245" s="622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25" t="s">
        <v>415</v>
      </c>
      <c r="B246" s="625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5"/>
      <c r="O246" s="625"/>
      <c r="P246" s="625"/>
      <c r="Q246" s="625"/>
      <c r="R246" s="625"/>
      <c r="S246" s="625"/>
      <c r="T246" s="625"/>
      <c r="U246" s="625"/>
      <c r="V246" s="625"/>
      <c r="W246" s="625"/>
      <c r="X246" s="625"/>
      <c r="Y246" s="625"/>
      <c r="Z246" s="625"/>
      <c r="AA246" s="63"/>
      <c r="AB246" s="63"/>
      <c r="AC246" s="63"/>
    </row>
    <row r="247" spans="1:68" ht="27" hidden="1" customHeight="1" x14ac:dyDescent="0.25">
      <c r="A247" s="60" t="s">
        <v>416</v>
      </c>
      <c r="B247" s="60" t="s">
        <v>417</v>
      </c>
      <c r="C247" s="34">
        <v>4301041004</v>
      </c>
      <c r="D247" s="626">
        <v>4680115886704</v>
      </c>
      <c r="E247" s="626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785" t="s">
        <v>418</v>
      </c>
      <c r="Q247" s="628"/>
      <c r="R247" s="628"/>
      <c r="S247" s="628"/>
      <c r="T247" s="62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420</v>
      </c>
      <c r="B248" s="60" t="s">
        <v>421</v>
      </c>
      <c r="C248" s="34">
        <v>4301041003</v>
      </c>
      <c r="D248" s="626">
        <v>4680115886681</v>
      </c>
      <c r="E248" s="626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78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422</v>
      </c>
      <c r="B249" s="60" t="s">
        <v>423</v>
      </c>
      <c r="C249" s="34">
        <v>4301041007</v>
      </c>
      <c r="D249" s="626">
        <v>4680115886735</v>
      </c>
      <c r="E249" s="626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781" t="s">
        <v>424</v>
      </c>
      <c r="Q249" s="628"/>
      <c r="R249" s="628"/>
      <c r="S249" s="628"/>
      <c r="T249" s="62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425</v>
      </c>
      <c r="B250" s="60" t="s">
        <v>426</v>
      </c>
      <c r="C250" s="34">
        <v>4301041006</v>
      </c>
      <c r="D250" s="626">
        <v>4680115886728</v>
      </c>
      <c r="E250" s="626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782" t="s">
        <v>427</v>
      </c>
      <c r="Q250" s="628"/>
      <c r="R250" s="628"/>
      <c r="S250" s="628"/>
      <c r="T250" s="629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428</v>
      </c>
      <c r="B251" s="60" t="s">
        <v>429</v>
      </c>
      <c r="C251" s="34">
        <v>4301041005</v>
      </c>
      <c r="D251" s="626">
        <v>4680115886711</v>
      </c>
      <c r="E251" s="626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783" t="s">
        <v>430</v>
      </c>
      <c r="Q251" s="628"/>
      <c r="R251" s="628"/>
      <c r="S251" s="628"/>
      <c r="T251" s="629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23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24"/>
      <c r="P252" s="620" t="s">
        <v>40</v>
      </c>
      <c r="Q252" s="621"/>
      <c r="R252" s="621"/>
      <c r="S252" s="621"/>
      <c r="T252" s="621"/>
      <c r="U252" s="621"/>
      <c r="V252" s="622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24"/>
      <c r="P253" s="620" t="s">
        <v>40</v>
      </c>
      <c r="Q253" s="621"/>
      <c r="R253" s="621"/>
      <c r="S253" s="621"/>
      <c r="T253" s="621"/>
      <c r="U253" s="621"/>
      <c r="V253" s="622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5" t="s">
        <v>431</v>
      </c>
      <c r="B254" s="635"/>
      <c r="C254" s="635"/>
      <c r="D254" s="635"/>
      <c r="E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2"/>
      <c r="AB254" s="62"/>
      <c r="AC254" s="62"/>
    </row>
    <row r="255" spans="1:68" ht="14.25" hidden="1" customHeight="1" x14ac:dyDescent="0.25">
      <c r="A255" s="625" t="s">
        <v>107</v>
      </c>
      <c r="B255" s="625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5"/>
      <c r="O255" s="625"/>
      <c r="P255" s="625"/>
      <c r="Q255" s="625"/>
      <c r="R255" s="625"/>
      <c r="S255" s="625"/>
      <c r="T255" s="625"/>
      <c r="U255" s="625"/>
      <c r="V255" s="625"/>
      <c r="W255" s="625"/>
      <c r="X255" s="625"/>
      <c r="Y255" s="625"/>
      <c r="Z255" s="625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26">
        <v>4680115885837</v>
      </c>
      <c r="E256" s="626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7" t="s">
        <v>45</v>
      </c>
      <c r="V256" s="37" t="s">
        <v>45</v>
      </c>
      <c r="W256" s="38" t="s">
        <v>0</v>
      </c>
      <c r="X256" s="56">
        <v>100</v>
      </c>
      <c r="Y256" s="53">
        <f t="shared" ref="Y256:Y261" si="47">IFERROR(IF(X256="",0,CEILING((X256/$H256),1)*$H256),"")</f>
        <v>108</v>
      </c>
      <c r="Z256" s="39">
        <f>IFERROR(IF(Y256=0,"",ROUNDUP(Y256/H256,0)*0.01898),"")</f>
        <v>0.1898</v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104.02777777777777</v>
      </c>
      <c r="BN256" s="75">
        <f t="shared" ref="BN256:BN261" si="49">IFERROR(Y256*I256/H256,"0")</f>
        <v>112.34999999999998</v>
      </c>
      <c r="BO256" s="75">
        <f t="shared" ref="BO256:BO261" si="50">IFERROR(1/J256*(X256/H256),"0")</f>
        <v>0.14467592592592593</v>
      </c>
      <c r="BP256" s="75">
        <f t="shared" ref="BP256:BP261" si="51">IFERROR(1/J256*(Y256/H256),"0")</f>
        <v>0.15625</v>
      </c>
    </row>
    <row r="257" spans="1:68" ht="27" hidden="1" customHeight="1" x14ac:dyDescent="0.25">
      <c r="A257" s="60" t="s">
        <v>435</v>
      </c>
      <c r="B257" s="60" t="s">
        <v>436</v>
      </c>
      <c r="C257" s="34">
        <v>4301011910</v>
      </c>
      <c r="D257" s="626">
        <v>4680115885806</v>
      </c>
      <c r="E257" s="626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7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435</v>
      </c>
      <c r="B258" s="60" t="s">
        <v>438</v>
      </c>
      <c r="C258" s="34">
        <v>4301011850</v>
      </c>
      <c r="D258" s="626">
        <v>4680115885806</v>
      </c>
      <c r="E258" s="626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7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440</v>
      </c>
      <c r="B259" s="60" t="s">
        <v>441</v>
      </c>
      <c r="C259" s="34">
        <v>4301011853</v>
      </c>
      <c r="D259" s="626">
        <v>4680115885851</v>
      </c>
      <c r="E259" s="626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7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443</v>
      </c>
      <c r="B260" s="60" t="s">
        <v>444</v>
      </c>
      <c r="C260" s="34">
        <v>4301011852</v>
      </c>
      <c r="D260" s="626">
        <v>4680115885844</v>
      </c>
      <c r="E260" s="626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26">
        <v>4680115885820</v>
      </c>
      <c r="E261" s="62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7" t="s">
        <v>45</v>
      </c>
      <c r="V261" s="37" t="s">
        <v>45</v>
      </c>
      <c r="W261" s="38" t="s">
        <v>0</v>
      </c>
      <c r="X261" s="56">
        <v>100</v>
      </c>
      <c r="Y261" s="53">
        <f t="shared" si="47"/>
        <v>100</v>
      </c>
      <c r="Z261" s="39">
        <f>IFERROR(IF(Y261=0,"",ROUNDUP(Y261/H261,0)*0.00902),"")</f>
        <v>0.22550000000000001</v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105.25</v>
      </c>
      <c r="BN261" s="75">
        <f t="shared" si="49"/>
        <v>105.25</v>
      </c>
      <c r="BO261" s="75">
        <f t="shared" si="50"/>
        <v>0.18939393939393939</v>
      </c>
      <c r="BP261" s="75">
        <f t="shared" si="51"/>
        <v>0.18939393939393939</v>
      </c>
    </row>
    <row r="262" spans="1:68" x14ac:dyDescent="0.2">
      <c r="A262" s="623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24"/>
      <c r="P262" s="620" t="s">
        <v>40</v>
      </c>
      <c r="Q262" s="621"/>
      <c r="R262" s="621"/>
      <c r="S262" s="621"/>
      <c r="T262" s="621"/>
      <c r="U262" s="621"/>
      <c r="V262" s="622"/>
      <c r="W262" s="40" t="s">
        <v>39</v>
      </c>
      <c r="X262" s="41">
        <f>IFERROR(X256/H256,"0")+IFERROR(X257/H257,"0")+IFERROR(X258/H258,"0")+IFERROR(X259/H259,"0")+IFERROR(X260/H260,"0")+IFERROR(X261/H261,"0")</f>
        <v>34.25925925925926</v>
      </c>
      <c r="Y262" s="41">
        <f>IFERROR(Y256/H256,"0")+IFERROR(Y257/H257,"0")+IFERROR(Y258/H258,"0")+IFERROR(Y259/H259,"0")+IFERROR(Y260/H260,"0")+IFERROR(Y261/H261,"0")</f>
        <v>35</v>
      </c>
      <c r="Z262" s="41">
        <f>IFERROR(IF(Z256="",0,Z256),"0")+IFERROR(IF(Z257="",0,Z257),"0")+IFERROR(IF(Z258="",0,Z258),"0")+IFERROR(IF(Z259="",0,Z259),"0")+IFERROR(IF(Z260="",0,Z260),"0")+IFERROR(IF(Z261="",0,Z261),"0")</f>
        <v>0.4153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24"/>
      <c r="P263" s="620" t="s">
        <v>40</v>
      </c>
      <c r="Q263" s="621"/>
      <c r="R263" s="621"/>
      <c r="S263" s="621"/>
      <c r="T263" s="621"/>
      <c r="U263" s="621"/>
      <c r="V263" s="622"/>
      <c r="W263" s="40" t="s">
        <v>0</v>
      </c>
      <c r="X263" s="41">
        <f>IFERROR(SUM(X256:X261),"0")</f>
        <v>200</v>
      </c>
      <c r="Y263" s="41">
        <f>IFERROR(SUM(Y256:Y261),"0")</f>
        <v>208</v>
      </c>
      <c r="Z263" s="40"/>
      <c r="AA263" s="64"/>
      <c r="AB263" s="64"/>
      <c r="AC263" s="64"/>
    </row>
    <row r="264" spans="1:68" ht="16.5" hidden="1" customHeight="1" x14ac:dyDescent="0.25">
      <c r="A264" s="635" t="s">
        <v>449</v>
      </c>
      <c r="B264" s="635"/>
      <c r="C264" s="635"/>
      <c r="D264" s="635"/>
      <c r="E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2"/>
      <c r="AB264" s="62"/>
      <c r="AC264" s="62"/>
    </row>
    <row r="265" spans="1:68" ht="14.25" hidden="1" customHeight="1" x14ac:dyDescent="0.25">
      <c r="A265" s="625" t="s">
        <v>107</v>
      </c>
      <c r="B265" s="625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5"/>
      <c r="O265" s="625"/>
      <c r="P265" s="625"/>
      <c r="Q265" s="625"/>
      <c r="R265" s="625"/>
      <c r="S265" s="625"/>
      <c r="T265" s="625"/>
      <c r="U265" s="625"/>
      <c r="V265" s="625"/>
      <c r="W265" s="625"/>
      <c r="X265" s="625"/>
      <c r="Y265" s="625"/>
      <c r="Z265" s="625"/>
      <c r="AA265" s="63"/>
      <c r="AB265" s="63"/>
      <c r="AC265" s="63"/>
    </row>
    <row r="266" spans="1:68" ht="27" hidden="1" customHeight="1" x14ac:dyDescent="0.25">
      <c r="A266" s="60" t="s">
        <v>450</v>
      </c>
      <c r="B266" s="60" t="s">
        <v>451</v>
      </c>
      <c r="C266" s="34">
        <v>4301011223</v>
      </c>
      <c r="D266" s="626">
        <v>4607091383423</v>
      </c>
      <c r="E266" s="626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452</v>
      </c>
      <c r="B267" s="60" t="s">
        <v>453</v>
      </c>
      <c r="C267" s="34">
        <v>4301012099</v>
      </c>
      <c r="D267" s="626">
        <v>4680115885691</v>
      </c>
      <c r="E267" s="6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455</v>
      </c>
      <c r="B268" s="60" t="s">
        <v>456</v>
      </c>
      <c r="C268" s="34">
        <v>4301012098</v>
      </c>
      <c r="D268" s="626">
        <v>4680115885660</v>
      </c>
      <c r="E268" s="62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458</v>
      </c>
      <c r="B269" s="60" t="s">
        <v>459</v>
      </c>
      <c r="C269" s="34">
        <v>4301012176</v>
      </c>
      <c r="D269" s="626">
        <v>4680115886773</v>
      </c>
      <c r="E269" s="626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774" t="s">
        <v>460</v>
      </c>
      <c r="Q269" s="628"/>
      <c r="R269" s="628"/>
      <c r="S269" s="628"/>
      <c r="T269" s="629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23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24"/>
      <c r="P270" s="620" t="s">
        <v>40</v>
      </c>
      <c r="Q270" s="621"/>
      <c r="R270" s="621"/>
      <c r="S270" s="621"/>
      <c r="T270" s="621"/>
      <c r="U270" s="621"/>
      <c r="V270" s="622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4"/>
      <c r="P271" s="620" t="s">
        <v>40</v>
      </c>
      <c r="Q271" s="621"/>
      <c r="R271" s="621"/>
      <c r="S271" s="621"/>
      <c r="T271" s="621"/>
      <c r="U271" s="621"/>
      <c r="V271" s="622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5" t="s">
        <v>462</v>
      </c>
      <c r="B272" s="635"/>
      <c r="C272" s="635"/>
      <c r="D272" s="635"/>
      <c r="E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2"/>
      <c r="AB272" s="62"/>
      <c r="AC272" s="62"/>
    </row>
    <row r="273" spans="1:68" ht="14.25" hidden="1" customHeight="1" x14ac:dyDescent="0.25">
      <c r="A273" s="625" t="s">
        <v>78</v>
      </c>
      <c r="B273" s="625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5"/>
      <c r="O273" s="625"/>
      <c r="P273" s="625"/>
      <c r="Q273" s="625"/>
      <c r="R273" s="625"/>
      <c r="S273" s="625"/>
      <c r="T273" s="625"/>
      <c r="U273" s="625"/>
      <c r="V273" s="625"/>
      <c r="W273" s="625"/>
      <c r="X273" s="625"/>
      <c r="Y273" s="625"/>
      <c r="Z273" s="625"/>
      <c r="AA273" s="63"/>
      <c r="AB273" s="63"/>
      <c r="AC273" s="63"/>
    </row>
    <row r="274" spans="1:68" ht="27" hidden="1" customHeight="1" x14ac:dyDescent="0.25">
      <c r="A274" s="60" t="s">
        <v>463</v>
      </c>
      <c r="B274" s="60" t="s">
        <v>464</v>
      </c>
      <c r="C274" s="34">
        <v>4301051893</v>
      </c>
      <c r="D274" s="626">
        <v>4680115886186</v>
      </c>
      <c r="E274" s="626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466</v>
      </c>
      <c r="B275" s="60" t="s">
        <v>467</v>
      </c>
      <c r="C275" s="34">
        <v>4301051795</v>
      </c>
      <c r="D275" s="626">
        <v>4680115881228</v>
      </c>
      <c r="E275" s="626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7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469</v>
      </c>
      <c r="B276" s="60" t="s">
        <v>470</v>
      </c>
      <c r="C276" s="34">
        <v>4301051388</v>
      </c>
      <c r="D276" s="626">
        <v>4680115881211</v>
      </c>
      <c r="E276" s="626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472</v>
      </c>
      <c r="B277" s="60" t="s">
        <v>473</v>
      </c>
      <c r="C277" s="34">
        <v>4301051386</v>
      </c>
      <c r="D277" s="626">
        <v>4680115881020</v>
      </c>
      <c r="E277" s="626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23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24"/>
      <c r="P278" s="620" t="s">
        <v>40</v>
      </c>
      <c r="Q278" s="621"/>
      <c r="R278" s="621"/>
      <c r="S278" s="621"/>
      <c r="T278" s="621"/>
      <c r="U278" s="621"/>
      <c r="V278" s="622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24"/>
      <c r="P279" s="620" t="s">
        <v>40</v>
      </c>
      <c r="Q279" s="621"/>
      <c r="R279" s="621"/>
      <c r="S279" s="621"/>
      <c r="T279" s="621"/>
      <c r="U279" s="621"/>
      <c r="V279" s="622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5" t="s">
        <v>474</v>
      </c>
      <c r="B280" s="635"/>
      <c r="C280" s="635"/>
      <c r="D280" s="635"/>
      <c r="E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2"/>
      <c r="AB280" s="62"/>
      <c r="AC280" s="62"/>
    </row>
    <row r="281" spans="1:68" ht="14.25" hidden="1" customHeight="1" x14ac:dyDescent="0.25">
      <c r="A281" s="625" t="s">
        <v>159</v>
      </c>
      <c r="B281" s="625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  <c r="AA281" s="63"/>
      <c r="AB281" s="63"/>
      <c r="AC281" s="63"/>
    </row>
    <row r="282" spans="1:68" ht="27" hidden="1" customHeight="1" x14ac:dyDescent="0.25">
      <c r="A282" s="60" t="s">
        <v>475</v>
      </c>
      <c r="B282" s="60" t="s">
        <v>476</v>
      </c>
      <c r="C282" s="34">
        <v>4301031307</v>
      </c>
      <c r="D282" s="626">
        <v>4680115880344</v>
      </c>
      <c r="E282" s="626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23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24"/>
      <c r="P283" s="620" t="s">
        <v>40</v>
      </c>
      <c r="Q283" s="621"/>
      <c r="R283" s="621"/>
      <c r="S283" s="621"/>
      <c r="T283" s="621"/>
      <c r="U283" s="621"/>
      <c r="V283" s="62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24"/>
      <c r="P284" s="620" t="s">
        <v>40</v>
      </c>
      <c r="Q284" s="621"/>
      <c r="R284" s="621"/>
      <c r="S284" s="621"/>
      <c r="T284" s="621"/>
      <c r="U284" s="621"/>
      <c r="V284" s="62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25" t="s">
        <v>78</v>
      </c>
      <c r="B285" s="625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5"/>
      <c r="O285" s="625"/>
      <c r="P285" s="625"/>
      <c r="Q285" s="625"/>
      <c r="R285" s="625"/>
      <c r="S285" s="625"/>
      <c r="T285" s="625"/>
      <c r="U285" s="625"/>
      <c r="V285" s="625"/>
      <c r="W285" s="625"/>
      <c r="X285" s="625"/>
      <c r="Y285" s="625"/>
      <c r="Z285" s="625"/>
      <c r="AA285" s="63"/>
      <c r="AB285" s="63"/>
      <c r="AC285" s="63"/>
    </row>
    <row r="286" spans="1:68" ht="27" hidden="1" customHeight="1" x14ac:dyDescent="0.25">
      <c r="A286" s="60" t="s">
        <v>478</v>
      </c>
      <c r="B286" s="60" t="s">
        <v>479</v>
      </c>
      <c r="C286" s="34">
        <v>4301051782</v>
      </c>
      <c r="D286" s="626">
        <v>4680115884618</v>
      </c>
      <c r="E286" s="626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3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24"/>
      <c r="P287" s="620" t="s">
        <v>40</v>
      </c>
      <c r="Q287" s="621"/>
      <c r="R287" s="621"/>
      <c r="S287" s="621"/>
      <c r="T287" s="621"/>
      <c r="U287" s="621"/>
      <c r="V287" s="622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24"/>
      <c r="P288" s="620" t="s">
        <v>40</v>
      </c>
      <c r="Q288" s="621"/>
      <c r="R288" s="621"/>
      <c r="S288" s="621"/>
      <c r="T288" s="621"/>
      <c r="U288" s="621"/>
      <c r="V288" s="622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5" t="s">
        <v>481</v>
      </c>
      <c r="B289" s="635"/>
      <c r="C289" s="635"/>
      <c r="D289" s="635"/>
      <c r="E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2"/>
      <c r="AB289" s="62"/>
      <c r="AC289" s="62"/>
    </row>
    <row r="290" spans="1:68" ht="14.25" hidden="1" customHeight="1" x14ac:dyDescent="0.25">
      <c r="A290" s="625" t="s">
        <v>78</v>
      </c>
      <c r="B290" s="625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5"/>
      <c r="O290" s="625"/>
      <c r="P290" s="625"/>
      <c r="Q290" s="625"/>
      <c r="R290" s="625"/>
      <c r="S290" s="625"/>
      <c r="T290" s="625"/>
      <c r="U290" s="625"/>
      <c r="V290" s="625"/>
      <c r="W290" s="625"/>
      <c r="X290" s="625"/>
      <c r="Y290" s="625"/>
      <c r="Z290" s="625"/>
      <c r="AA290" s="63"/>
      <c r="AB290" s="63"/>
      <c r="AC290" s="63"/>
    </row>
    <row r="291" spans="1:68" ht="27" hidden="1" customHeight="1" x14ac:dyDescent="0.25">
      <c r="A291" s="60" t="s">
        <v>482</v>
      </c>
      <c r="B291" s="60" t="s">
        <v>483</v>
      </c>
      <c r="C291" s="34">
        <v>4301051277</v>
      </c>
      <c r="D291" s="626">
        <v>4680115880511</v>
      </c>
      <c r="E291" s="626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7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23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24"/>
      <c r="P292" s="620" t="s">
        <v>40</v>
      </c>
      <c r="Q292" s="621"/>
      <c r="R292" s="621"/>
      <c r="S292" s="621"/>
      <c r="T292" s="621"/>
      <c r="U292" s="621"/>
      <c r="V292" s="622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24"/>
      <c r="P293" s="620" t="s">
        <v>40</v>
      </c>
      <c r="Q293" s="621"/>
      <c r="R293" s="621"/>
      <c r="S293" s="621"/>
      <c r="T293" s="621"/>
      <c r="U293" s="621"/>
      <c r="V293" s="622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5" t="s">
        <v>485</v>
      </c>
      <c r="B294" s="635"/>
      <c r="C294" s="635"/>
      <c r="D294" s="635"/>
      <c r="E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2"/>
      <c r="AB294" s="62"/>
      <c r="AC294" s="62"/>
    </row>
    <row r="295" spans="1:68" ht="14.25" hidden="1" customHeight="1" x14ac:dyDescent="0.25">
      <c r="A295" s="625" t="s">
        <v>159</v>
      </c>
      <c r="B295" s="625"/>
      <c r="C295" s="625"/>
      <c r="D295" s="625"/>
      <c r="E295" s="625"/>
      <c r="F295" s="625"/>
      <c r="G295" s="625"/>
      <c r="H295" s="625"/>
      <c r="I295" s="625"/>
      <c r="J295" s="625"/>
      <c r="K295" s="625"/>
      <c r="L295" s="625"/>
      <c r="M295" s="625"/>
      <c r="N295" s="625"/>
      <c r="O295" s="625"/>
      <c r="P295" s="625"/>
      <c r="Q295" s="625"/>
      <c r="R295" s="625"/>
      <c r="S295" s="625"/>
      <c r="T295" s="625"/>
      <c r="U295" s="625"/>
      <c r="V295" s="625"/>
      <c r="W295" s="625"/>
      <c r="X295" s="625"/>
      <c r="Y295" s="625"/>
      <c r="Z295" s="625"/>
      <c r="AA295" s="63"/>
      <c r="AB295" s="63"/>
      <c r="AC295" s="63"/>
    </row>
    <row r="296" spans="1:68" ht="27" hidden="1" customHeight="1" x14ac:dyDescent="0.25">
      <c r="A296" s="60" t="s">
        <v>486</v>
      </c>
      <c r="B296" s="60" t="s">
        <v>487</v>
      </c>
      <c r="C296" s="34">
        <v>4301031305</v>
      </c>
      <c r="D296" s="626">
        <v>4607091389845</v>
      </c>
      <c r="E296" s="626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489</v>
      </c>
      <c r="B297" s="60" t="s">
        <v>490</v>
      </c>
      <c r="C297" s="34">
        <v>4301031306</v>
      </c>
      <c r="D297" s="626">
        <v>4680115882881</v>
      </c>
      <c r="E297" s="626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7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23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24"/>
      <c r="P298" s="620" t="s">
        <v>40</v>
      </c>
      <c r="Q298" s="621"/>
      <c r="R298" s="621"/>
      <c r="S298" s="621"/>
      <c r="T298" s="621"/>
      <c r="U298" s="621"/>
      <c r="V298" s="622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24"/>
      <c r="P299" s="620" t="s">
        <v>40</v>
      </c>
      <c r="Q299" s="621"/>
      <c r="R299" s="621"/>
      <c r="S299" s="621"/>
      <c r="T299" s="621"/>
      <c r="U299" s="621"/>
      <c r="V299" s="622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5" t="s">
        <v>491</v>
      </c>
      <c r="B300" s="635"/>
      <c r="C300" s="635"/>
      <c r="D300" s="635"/>
      <c r="E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2"/>
      <c r="AB300" s="62"/>
      <c r="AC300" s="62"/>
    </row>
    <row r="301" spans="1:68" ht="14.25" hidden="1" customHeight="1" x14ac:dyDescent="0.25">
      <c r="A301" s="625" t="s">
        <v>107</v>
      </c>
      <c r="B301" s="625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5"/>
      <c r="O301" s="625"/>
      <c r="P301" s="625"/>
      <c r="Q301" s="625"/>
      <c r="R301" s="625"/>
      <c r="S301" s="625"/>
      <c r="T301" s="625"/>
      <c r="U301" s="625"/>
      <c r="V301" s="625"/>
      <c r="W301" s="625"/>
      <c r="X301" s="625"/>
      <c r="Y301" s="625"/>
      <c r="Z301" s="625"/>
      <c r="AA301" s="63"/>
      <c r="AB301" s="63"/>
      <c r="AC301" s="63"/>
    </row>
    <row r="302" spans="1:68" ht="27" hidden="1" customHeight="1" x14ac:dyDescent="0.25">
      <c r="A302" s="60" t="s">
        <v>492</v>
      </c>
      <c r="B302" s="60" t="s">
        <v>493</v>
      </c>
      <c r="C302" s="34">
        <v>4301011662</v>
      </c>
      <c r="D302" s="626">
        <v>4680115883703</v>
      </c>
      <c r="E302" s="626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23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24"/>
      <c r="P303" s="620" t="s">
        <v>40</v>
      </c>
      <c r="Q303" s="621"/>
      <c r="R303" s="621"/>
      <c r="S303" s="621"/>
      <c r="T303" s="621"/>
      <c r="U303" s="621"/>
      <c r="V303" s="622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24"/>
      <c r="P304" s="620" t="s">
        <v>40</v>
      </c>
      <c r="Q304" s="621"/>
      <c r="R304" s="621"/>
      <c r="S304" s="621"/>
      <c r="T304" s="621"/>
      <c r="U304" s="621"/>
      <c r="V304" s="622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5" t="s">
        <v>496</v>
      </c>
      <c r="B305" s="635"/>
      <c r="C305" s="635"/>
      <c r="D305" s="635"/>
      <c r="E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2"/>
      <c r="AB305" s="62"/>
      <c r="AC305" s="62"/>
    </row>
    <row r="306" spans="1:68" ht="14.25" hidden="1" customHeight="1" x14ac:dyDescent="0.25">
      <c r="A306" s="625" t="s">
        <v>107</v>
      </c>
      <c r="B306" s="625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5"/>
      <c r="O306" s="625"/>
      <c r="P306" s="625"/>
      <c r="Q306" s="625"/>
      <c r="R306" s="625"/>
      <c r="S306" s="625"/>
      <c r="T306" s="625"/>
      <c r="U306" s="625"/>
      <c r="V306" s="625"/>
      <c r="W306" s="625"/>
      <c r="X306" s="625"/>
      <c r="Y306" s="625"/>
      <c r="Z306" s="625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26">
        <v>4680115885615</v>
      </c>
      <c r="E307" s="626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7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7" t="s">
        <v>45</v>
      </c>
      <c r="V307" s="37" t="s">
        <v>45</v>
      </c>
      <c r="W307" s="38" t="s">
        <v>0</v>
      </c>
      <c r="X307" s="56">
        <v>100</v>
      </c>
      <c r="Y307" s="53">
        <f t="shared" ref="Y307:Y312" si="52">IFERROR(IF(X307="",0,CEILING((X307/$H307),1)*$H307),"")</f>
        <v>108</v>
      </c>
      <c r="Z307" s="39">
        <f>IFERROR(IF(Y307=0,"",ROUNDUP(Y307/H307,0)*0.01898),"")</f>
        <v>0.1898</v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104.02777777777777</v>
      </c>
      <c r="BN307" s="75">
        <f t="shared" ref="BN307:BN312" si="54">IFERROR(Y307*I307/H307,"0")</f>
        <v>112.34999999999998</v>
      </c>
      <c r="BO307" s="75">
        <f t="shared" ref="BO307:BO312" si="55">IFERROR(1/J307*(X307/H307),"0")</f>
        <v>0.14467592592592593</v>
      </c>
      <c r="BP307" s="75">
        <f t="shared" ref="BP307:BP312" si="56">IFERROR(1/J307*(Y307/H307),"0")</f>
        <v>0.15625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26">
        <v>4680115885554</v>
      </c>
      <c r="E308" s="626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7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7" t="s">
        <v>45</v>
      </c>
      <c r="V308" s="37" t="s">
        <v>45</v>
      </c>
      <c r="W308" s="38" t="s">
        <v>0</v>
      </c>
      <c r="X308" s="56">
        <v>1150</v>
      </c>
      <c r="Y308" s="53">
        <f t="shared" si="52"/>
        <v>1155.6000000000001</v>
      </c>
      <c r="Z308" s="39">
        <f>IFERROR(IF(Y308=0,"",ROUNDUP(Y308/H308,0)*0.02039),"")</f>
        <v>2.1817299999999999</v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1201.1111111111111</v>
      </c>
      <c r="BN308" s="75">
        <f t="shared" si="54"/>
        <v>1206.96</v>
      </c>
      <c r="BO308" s="75">
        <f t="shared" si="55"/>
        <v>2.2183641975308639</v>
      </c>
      <c r="BP308" s="75">
        <f t="shared" si="56"/>
        <v>2.2291666666666665</v>
      </c>
    </row>
    <row r="309" spans="1:68" ht="27" hidden="1" customHeight="1" x14ac:dyDescent="0.25">
      <c r="A309" s="60" t="s">
        <v>500</v>
      </c>
      <c r="B309" s="60" t="s">
        <v>503</v>
      </c>
      <c r="C309" s="34">
        <v>4301012016</v>
      </c>
      <c r="D309" s="626">
        <v>4680115885554</v>
      </c>
      <c r="E309" s="626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7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26">
        <v>4680115885646</v>
      </c>
      <c r="E310" s="626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7" t="s">
        <v>45</v>
      </c>
      <c r="V310" s="37" t="s">
        <v>45</v>
      </c>
      <c r="W310" s="38" t="s">
        <v>0</v>
      </c>
      <c r="X310" s="56">
        <v>100</v>
      </c>
      <c r="Y310" s="53">
        <f t="shared" si="52"/>
        <v>108</v>
      </c>
      <c r="Z310" s="39">
        <f>IFERROR(IF(Y310=0,"",ROUNDUP(Y310/H310,0)*0.01898),"")</f>
        <v>0.1898</v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104.02777777777777</v>
      </c>
      <c r="BN310" s="75">
        <f t="shared" si="54"/>
        <v>112.34999999999998</v>
      </c>
      <c r="BO310" s="75">
        <f t="shared" si="55"/>
        <v>0.14467592592592593</v>
      </c>
      <c r="BP310" s="75">
        <f t="shared" si="56"/>
        <v>0.15625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26">
        <v>4680115885622</v>
      </c>
      <c r="E311" s="626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7" t="s">
        <v>45</v>
      </c>
      <c r="V311" s="37" t="s">
        <v>45</v>
      </c>
      <c r="W311" s="38" t="s">
        <v>0</v>
      </c>
      <c r="X311" s="56">
        <v>100</v>
      </c>
      <c r="Y311" s="53">
        <f t="shared" si="52"/>
        <v>100</v>
      </c>
      <c r="Z311" s="39">
        <f>IFERROR(IF(Y311=0,"",ROUNDUP(Y311/H311,0)*0.00902),"")</f>
        <v>0.22550000000000001</v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105.25</v>
      </c>
      <c r="BN311" s="75">
        <f t="shared" si="54"/>
        <v>105.25</v>
      </c>
      <c r="BO311" s="75">
        <f t="shared" si="55"/>
        <v>0.18939393939393939</v>
      </c>
      <c r="BP311" s="75">
        <f t="shared" si="56"/>
        <v>0.18939393939393939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26">
        <v>4680115885608</v>
      </c>
      <c r="E312" s="6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7" t="s">
        <v>45</v>
      </c>
      <c r="V312" s="37" t="s">
        <v>45</v>
      </c>
      <c r="W312" s="38" t="s">
        <v>0</v>
      </c>
      <c r="X312" s="56">
        <v>500</v>
      </c>
      <c r="Y312" s="53">
        <f t="shared" si="52"/>
        <v>500</v>
      </c>
      <c r="Z312" s="39">
        <f>IFERROR(IF(Y312=0,"",ROUNDUP(Y312/H312,0)*0.00902),"")</f>
        <v>1.1274999999999999</v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526.25</v>
      </c>
      <c r="BN312" s="75">
        <f t="shared" si="54"/>
        <v>526.25</v>
      </c>
      <c r="BO312" s="75">
        <f t="shared" si="55"/>
        <v>0.94696969696969702</v>
      </c>
      <c r="BP312" s="75">
        <f t="shared" si="56"/>
        <v>0.94696969696969702</v>
      </c>
    </row>
    <row r="313" spans="1:68" x14ac:dyDescent="0.2">
      <c r="A313" s="623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24"/>
      <c r="P313" s="620" t="s">
        <v>40</v>
      </c>
      <c r="Q313" s="621"/>
      <c r="R313" s="621"/>
      <c r="S313" s="621"/>
      <c r="T313" s="621"/>
      <c r="U313" s="621"/>
      <c r="V313" s="622"/>
      <c r="W313" s="40" t="s">
        <v>39</v>
      </c>
      <c r="X313" s="41">
        <f>IFERROR(X307/H307,"0")+IFERROR(X308/H308,"0")+IFERROR(X309/H309,"0")+IFERROR(X310/H310,"0")+IFERROR(X311/H311,"0")+IFERROR(X312/H312,"0")</f>
        <v>275</v>
      </c>
      <c r="Y313" s="41">
        <f>IFERROR(Y307/H307,"0")+IFERROR(Y308/H308,"0")+IFERROR(Y309/H309,"0")+IFERROR(Y310/H310,"0")+IFERROR(Y311/H311,"0")+IFERROR(Y312/H312,"0")</f>
        <v>277</v>
      </c>
      <c r="Z313" s="41">
        <f>IFERROR(IF(Z307="",0,Z307),"0")+IFERROR(IF(Z308="",0,Z308),"0")+IFERROR(IF(Z309="",0,Z309),"0")+IFERROR(IF(Z310="",0,Z310),"0")+IFERROR(IF(Z311="",0,Z311),"0")+IFERROR(IF(Z312="",0,Z312),"0")</f>
        <v>3.9143299999999996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24"/>
      <c r="P314" s="620" t="s">
        <v>40</v>
      </c>
      <c r="Q314" s="621"/>
      <c r="R314" s="621"/>
      <c r="S314" s="621"/>
      <c r="T314" s="621"/>
      <c r="U314" s="621"/>
      <c r="V314" s="622"/>
      <c r="W314" s="40" t="s">
        <v>0</v>
      </c>
      <c r="X314" s="41">
        <f>IFERROR(SUM(X307:X312),"0")</f>
        <v>1950</v>
      </c>
      <c r="Y314" s="41">
        <f>IFERROR(SUM(Y307:Y312),"0")</f>
        <v>1971.6000000000001</v>
      </c>
      <c r="Z314" s="40"/>
      <c r="AA314" s="64"/>
      <c r="AB314" s="64"/>
      <c r="AC314" s="64"/>
    </row>
    <row r="315" spans="1:68" ht="14.25" hidden="1" customHeight="1" x14ac:dyDescent="0.25">
      <c r="A315" s="625" t="s">
        <v>159</v>
      </c>
      <c r="B315" s="625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5"/>
      <c r="O315" s="625"/>
      <c r="P315" s="625"/>
      <c r="Q315" s="625"/>
      <c r="R315" s="625"/>
      <c r="S315" s="625"/>
      <c r="T315" s="625"/>
      <c r="U315" s="625"/>
      <c r="V315" s="625"/>
      <c r="W315" s="625"/>
      <c r="X315" s="625"/>
      <c r="Y315" s="625"/>
      <c r="Z315" s="625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26">
        <v>4607091387193</v>
      </c>
      <c r="E316" s="626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7" t="s">
        <v>45</v>
      </c>
      <c r="V316" s="37" t="s">
        <v>45</v>
      </c>
      <c r="W316" s="38" t="s">
        <v>0</v>
      </c>
      <c r="X316" s="56">
        <v>200</v>
      </c>
      <c r="Y316" s="53">
        <f>IFERROR(IF(X316="",0,CEILING((X316/$H316),1)*$H316),"")</f>
        <v>201.60000000000002</v>
      </c>
      <c r="Z316" s="39">
        <f>IFERROR(IF(Y316=0,"",ROUNDUP(Y316/H316,0)*0.00902),"")</f>
        <v>0.43296000000000001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212.85714285714286</v>
      </c>
      <c r="BN316" s="75">
        <f>IFERROR(Y316*I316/H316,"0")</f>
        <v>214.56</v>
      </c>
      <c r="BO316" s="75">
        <f>IFERROR(1/J316*(X316/H316),"0")</f>
        <v>0.36075036075036077</v>
      </c>
      <c r="BP316" s="75">
        <f>IFERROR(1/J316*(Y316/H316),"0")</f>
        <v>0.36363636363636365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26">
        <v>4607091387230</v>
      </c>
      <c r="E317" s="626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7" t="s">
        <v>45</v>
      </c>
      <c r="V317" s="37" t="s">
        <v>45</v>
      </c>
      <c r="W317" s="38" t="s">
        <v>0</v>
      </c>
      <c r="X317" s="56">
        <v>300</v>
      </c>
      <c r="Y317" s="53">
        <f>IFERROR(IF(X317="",0,CEILING((X317/$H317),1)*$H317),"")</f>
        <v>302.40000000000003</v>
      </c>
      <c r="Z317" s="39">
        <f>IFERROR(IF(Y317=0,"",ROUNDUP(Y317/H317,0)*0.00902),"")</f>
        <v>0.64944000000000002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319.28571428571428</v>
      </c>
      <c r="BN317" s="75">
        <f>IFERROR(Y317*I317/H317,"0")</f>
        <v>321.83999999999997</v>
      </c>
      <c r="BO317" s="75">
        <f>IFERROR(1/J317*(X317/H317),"0")</f>
        <v>0.54112554112554112</v>
      </c>
      <c r="BP317" s="75">
        <f>IFERROR(1/J317*(Y317/H317),"0")</f>
        <v>0.54545454545454541</v>
      </c>
    </row>
    <row r="318" spans="1:68" ht="27" hidden="1" customHeight="1" x14ac:dyDescent="0.25">
      <c r="A318" s="60" t="s">
        <v>519</v>
      </c>
      <c r="B318" s="60" t="s">
        <v>520</v>
      </c>
      <c r="C318" s="34">
        <v>4301031154</v>
      </c>
      <c r="D318" s="626">
        <v>4607091387292</v>
      </c>
      <c r="E318" s="626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26">
        <v>4607091387285</v>
      </c>
      <c r="E319" s="626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7" t="s">
        <v>45</v>
      </c>
      <c r="V319" s="37" t="s">
        <v>45</v>
      </c>
      <c r="W319" s="38" t="s">
        <v>0</v>
      </c>
      <c r="X319" s="56">
        <v>63</v>
      </c>
      <c r="Y319" s="53">
        <f>IFERROR(IF(X319="",0,CEILING((X319/$H319),1)*$H319),"")</f>
        <v>63</v>
      </c>
      <c r="Z319" s="39">
        <f>IFERROR(IF(Y319=0,"",ROUNDUP(Y319/H319,0)*0.00502),"")</f>
        <v>0.15060000000000001</v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66.900000000000006</v>
      </c>
      <c r="BN319" s="75">
        <f>IFERROR(Y319*I319/H319,"0")</f>
        <v>66.900000000000006</v>
      </c>
      <c r="BO319" s="75">
        <f>IFERROR(1/J319*(X319/H319),"0")</f>
        <v>0.12820512820512822</v>
      </c>
      <c r="BP319" s="75">
        <f>IFERROR(1/J319*(Y319/H319),"0")</f>
        <v>0.12820512820512822</v>
      </c>
    </row>
    <row r="320" spans="1:68" x14ac:dyDescent="0.2">
      <c r="A320" s="623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24"/>
      <c r="P320" s="620" t="s">
        <v>40</v>
      </c>
      <c r="Q320" s="621"/>
      <c r="R320" s="621"/>
      <c r="S320" s="621"/>
      <c r="T320" s="621"/>
      <c r="U320" s="621"/>
      <c r="V320" s="622"/>
      <c r="W320" s="40" t="s">
        <v>39</v>
      </c>
      <c r="X320" s="41">
        <f>IFERROR(X316/H316,"0")+IFERROR(X317/H317,"0")+IFERROR(X318/H318,"0")+IFERROR(X319/H319,"0")</f>
        <v>149.04761904761904</v>
      </c>
      <c r="Y320" s="41">
        <f>IFERROR(Y316/H316,"0")+IFERROR(Y317/H317,"0")+IFERROR(Y318/H318,"0")+IFERROR(Y319/H319,"0")</f>
        <v>150</v>
      </c>
      <c r="Z320" s="41">
        <f>IFERROR(IF(Z316="",0,Z316),"0")+IFERROR(IF(Z317="",0,Z317),"0")+IFERROR(IF(Z318="",0,Z318),"0")+IFERROR(IF(Z319="",0,Z319),"0")</f>
        <v>1.2330000000000001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24"/>
      <c r="P321" s="620" t="s">
        <v>40</v>
      </c>
      <c r="Q321" s="621"/>
      <c r="R321" s="621"/>
      <c r="S321" s="621"/>
      <c r="T321" s="621"/>
      <c r="U321" s="621"/>
      <c r="V321" s="622"/>
      <c r="W321" s="40" t="s">
        <v>0</v>
      </c>
      <c r="X321" s="41">
        <f>IFERROR(SUM(X316:X319),"0")</f>
        <v>563</v>
      </c>
      <c r="Y321" s="41">
        <f>IFERROR(SUM(Y316:Y319),"0")</f>
        <v>567</v>
      </c>
      <c r="Z321" s="40"/>
      <c r="AA321" s="64"/>
      <c r="AB321" s="64"/>
      <c r="AC321" s="64"/>
    </row>
    <row r="322" spans="1:68" ht="14.25" hidden="1" customHeight="1" x14ac:dyDescent="0.25">
      <c r="A322" s="625" t="s">
        <v>78</v>
      </c>
      <c r="B322" s="625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5"/>
      <c r="O322" s="625"/>
      <c r="P322" s="625"/>
      <c r="Q322" s="625"/>
      <c r="R322" s="625"/>
      <c r="S322" s="625"/>
      <c r="T322" s="625"/>
      <c r="U322" s="625"/>
      <c r="V322" s="625"/>
      <c r="W322" s="625"/>
      <c r="X322" s="625"/>
      <c r="Y322" s="625"/>
      <c r="Z322" s="625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26">
        <v>4607091387766</v>
      </c>
      <c r="E323" s="626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7" t="s">
        <v>45</v>
      </c>
      <c r="V323" s="37" t="s">
        <v>45</v>
      </c>
      <c r="W323" s="38" t="s">
        <v>0</v>
      </c>
      <c r="X323" s="56">
        <v>900</v>
      </c>
      <c r="Y323" s="53">
        <f>IFERROR(IF(X323="",0,CEILING((X323/$H323),1)*$H323),"")</f>
        <v>904.8</v>
      </c>
      <c r="Z323" s="39">
        <f>IFERROR(IF(Y323=0,"",ROUNDUP(Y323/H323,0)*0.01898),"")</f>
        <v>2.2016800000000001</v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959.19230769230785</v>
      </c>
      <c r="BN323" s="75">
        <f>IFERROR(Y323*I323/H323,"0")</f>
        <v>964.30799999999999</v>
      </c>
      <c r="BO323" s="75">
        <f>IFERROR(1/J323*(X323/H323),"0")</f>
        <v>1.8028846153846154</v>
      </c>
      <c r="BP323" s="75">
        <f>IFERROR(1/J323*(Y323/H323),"0")</f>
        <v>1.8125</v>
      </c>
    </row>
    <row r="324" spans="1:68" ht="27" hidden="1" customHeight="1" x14ac:dyDescent="0.25">
      <c r="A324" s="60" t="s">
        <v>527</v>
      </c>
      <c r="B324" s="60" t="s">
        <v>528</v>
      </c>
      <c r="C324" s="34">
        <v>4301051818</v>
      </c>
      <c r="D324" s="626">
        <v>4607091387957</v>
      </c>
      <c r="E324" s="626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530</v>
      </c>
      <c r="B325" s="60" t="s">
        <v>531</v>
      </c>
      <c r="C325" s="34">
        <v>4301051819</v>
      </c>
      <c r="D325" s="626">
        <v>4607091387964</v>
      </c>
      <c r="E325" s="626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533</v>
      </c>
      <c r="B326" s="60" t="s">
        <v>534</v>
      </c>
      <c r="C326" s="34">
        <v>4301051734</v>
      </c>
      <c r="D326" s="626">
        <v>4680115884588</v>
      </c>
      <c r="E326" s="626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536</v>
      </c>
      <c r="B327" s="60" t="s">
        <v>537</v>
      </c>
      <c r="C327" s="34">
        <v>4301051578</v>
      </c>
      <c r="D327" s="626">
        <v>4607091387513</v>
      </c>
      <c r="E327" s="626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3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24"/>
      <c r="P328" s="620" t="s">
        <v>40</v>
      </c>
      <c r="Q328" s="621"/>
      <c r="R328" s="621"/>
      <c r="S328" s="621"/>
      <c r="T328" s="621"/>
      <c r="U328" s="621"/>
      <c r="V328" s="622"/>
      <c r="W328" s="40" t="s">
        <v>39</v>
      </c>
      <c r="X328" s="41">
        <f>IFERROR(X323/H323,"0")+IFERROR(X324/H324,"0")+IFERROR(X325/H325,"0")+IFERROR(X326/H326,"0")+IFERROR(X327/H327,"0")</f>
        <v>115.38461538461539</v>
      </c>
      <c r="Y328" s="41">
        <f>IFERROR(Y323/H323,"0")+IFERROR(Y324/H324,"0")+IFERROR(Y325/H325,"0")+IFERROR(Y326/H326,"0")+IFERROR(Y327/H327,"0")</f>
        <v>116</v>
      </c>
      <c r="Z328" s="41">
        <f>IFERROR(IF(Z323="",0,Z323),"0")+IFERROR(IF(Z324="",0,Z324),"0")+IFERROR(IF(Z325="",0,Z325),"0")+IFERROR(IF(Z326="",0,Z326),"0")+IFERROR(IF(Z327="",0,Z327),"0")</f>
        <v>2.2016800000000001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24"/>
      <c r="P329" s="620" t="s">
        <v>40</v>
      </c>
      <c r="Q329" s="621"/>
      <c r="R329" s="621"/>
      <c r="S329" s="621"/>
      <c r="T329" s="621"/>
      <c r="U329" s="621"/>
      <c r="V329" s="622"/>
      <c r="W329" s="40" t="s">
        <v>0</v>
      </c>
      <c r="X329" s="41">
        <f>IFERROR(SUM(X323:X327),"0")</f>
        <v>900</v>
      </c>
      <c r="Y329" s="41">
        <f>IFERROR(SUM(Y323:Y327),"0")</f>
        <v>904.8</v>
      </c>
      <c r="Z329" s="40"/>
      <c r="AA329" s="64"/>
      <c r="AB329" s="64"/>
      <c r="AC329" s="64"/>
    </row>
    <row r="330" spans="1:68" ht="14.25" hidden="1" customHeight="1" x14ac:dyDescent="0.25">
      <c r="A330" s="625" t="s">
        <v>185</v>
      </c>
      <c r="B330" s="625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5"/>
      <c r="O330" s="625"/>
      <c r="P330" s="625"/>
      <c r="Q330" s="625"/>
      <c r="R330" s="625"/>
      <c r="S330" s="625"/>
      <c r="T330" s="625"/>
      <c r="U330" s="625"/>
      <c r="V330" s="625"/>
      <c r="W330" s="625"/>
      <c r="X330" s="625"/>
      <c r="Y330" s="625"/>
      <c r="Z330" s="625"/>
      <c r="AA330" s="63"/>
      <c r="AB330" s="63"/>
      <c r="AC330" s="63"/>
    </row>
    <row r="331" spans="1:68" ht="27" hidden="1" customHeight="1" x14ac:dyDescent="0.25">
      <c r="A331" s="60" t="s">
        <v>539</v>
      </c>
      <c r="B331" s="60" t="s">
        <v>540</v>
      </c>
      <c r="C331" s="34">
        <v>4301060387</v>
      </c>
      <c r="D331" s="626">
        <v>4607091380880</v>
      </c>
      <c r="E331" s="626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26">
        <v>4607091384482</v>
      </c>
      <c r="E332" s="626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7" t="s">
        <v>45</v>
      </c>
      <c r="V332" s="37" t="s">
        <v>45</v>
      </c>
      <c r="W332" s="38" t="s">
        <v>0</v>
      </c>
      <c r="X332" s="56">
        <v>250</v>
      </c>
      <c r="Y332" s="53">
        <f>IFERROR(IF(X332="",0,CEILING((X332/$H332),1)*$H332),"")</f>
        <v>257.39999999999998</v>
      </c>
      <c r="Z332" s="39">
        <f>IFERROR(IF(Y332=0,"",ROUNDUP(Y332/H332,0)*0.01898),"")</f>
        <v>0.62634000000000001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266.63461538461542</v>
      </c>
      <c r="BN332" s="75">
        <f>IFERROR(Y332*I332/H332,"0")</f>
        <v>274.52700000000004</v>
      </c>
      <c r="BO332" s="75">
        <f>IFERROR(1/J332*(X332/H332),"0")</f>
        <v>0.50080128205128205</v>
      </c>
      <c r="BP332" s="75">
        <f>IFERROR(1/J332*(Y332/H332),"0")</f>
        <v>0.515625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26">
        <v>4607091380897</v>
      </c>
      <c r="E333" s="626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7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7" t="s">
        <v>45</v>
      </c>
      <c r="V333" s="37" t="s">
        <v>45</v>
      </c>
      <c r="W333" s="38" t="s">
        <v>0</v>
      </c>
      <c r="X333" s="56">
        <v>160</v>
      </c>
      <c r="Y333" s="53">
        <f>IFERROR(IF(X333="",0,CEILING((X333/$H333),1)*$H333),"")</f>
        <v>168</v>
      </c>
      <c r="Z333" s="39">
        <f>IFERROR(IF(Y333=0,"",ROUNDUP(Y333/H333,0)*0.01898),"")</f>
        <v>0.37959999999999999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169.88571428571427</v>
      </c>
      <c r="BN333" s="75">
        <f>IFERROR(Y333*I333/H333,"0")</f>
        <v>178.38</v>
      </c>
      <c r="BO333" s="75">
        <f>IFERROR(1/J333*(X333/H333),"0")</f>
        <v>0.29761904761904762</v>
      </c>
      <c r="BP333" s="75">
        <f>IFERROR(1/J333*(Y333/H333),"0")</f>
        <v>0.3125</v>
      </c>
    </row>
    <row r="334" spans="1:68" x14ac:dyDescent="0.2">
      <c r="A334" s="623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24"/>
      <c r="P334" s="620" t="s">
        <v>40</v>
      </c>
      <c r="Q334" s="621"/>
      <c r="R334" s="621"/>
      <c r="S334" s="621"/>
      <c r="T334" s="621"/>
      <c r="U334" s="621"/>
      <c r="V334" s="622"/>
      <c r="W334" s="40" t="s">
        <v>39</v>
      </c>
      <c r="X334" s="41">
        <f>IFERROR(X331/H331,"0")+IFERROR(X332/H332,"0")+IFERROR(X333/H333,"0")</f>
        <v>51.098901098901095</v>
      </c>
      <c r="Y334" s="41">
        <f>IFERROR(Y331/H331,"0")+IFERROR(Y332/H332,"0")+IFERROR(Y333/H333,"0")</f>
        <v>53</v>
      </c>
      <c r="Z334" s="41">
        <f>IFERROR(IF(Z331="",0,Z331),"0")+IFERROR(IF(Z332="",0,Z332),"0")+IFERROR(IF(Z333="",0,Z333),"0")</f>
        <v>1.0059400000000001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24"/>
      <c r="P335" s="620" t="s">
        <v>40</v>
      </c>
      <c r="Q335" s="621"/>
      <c r="R335" s="621"/>
      <c r="S335" s="621"/>
      <c r="T335" s="621"/>
      <c r="U335" s="621"/>
      <c r="V335" s="622"/>
      <c r="W335" s="40" t="s">
        <v>0</v>
      </c>
      <c r="X335" s="41">
        <f>IFERROR(SUM(X331:X333),"0")</f>
        <v>410</v>
      </c>
      <c r="Y335" s="41">
        <f>IFERROR(SUM(Y331:Y333),"0")</f>
        <v>425.4</v>
      </c>
      <c r="Z335" s="40"/>
      <c r="AA335" s="64"/>
      <c r="AB335" s="64"/>
      <c r="AC335" s="64"/>
    </row>
    <row r="336" spans="1:68" ht="14.25" hidden="1" customHeight="1" x14ac:dyDescent="0.25">
      <c r="A336" s="625" t="s">
        <v>99</v>
      </c>
      <c r="B336" s="625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5"/>
      <c r="O336" s="625"/>
      <c r="P336" s="625"/>
      <c r="Q336" s="625"/>
      <c r="R336" s="625"/>
      <c r="S336" s="625"/>
      <c r="T336" s="625"/>
      <c r="U336" s="625"/>
      <c r="V336" s="625"/>
      <c r="W336" s="625"/>
      <c r="X336" s="625"/>
      <c r="Y336" s="625"/>
      <c r="Z336" s="625"/>
      <c r="AA336" s="63"/>
      <c r="AB336" s="63"/>
      <c r="AC336" s="63"/>
    </row>
    <row r="337" spans="1:68" ht="27" hidden="1" customHeight="1" x14ac:dyDescent="0.25">
      <c r="A337" s="60" t="s">
        <v>548</v>
      </c>
      <c r="B337" s="60" t="s">
        <v>549</v>
      </c>
      <c r="C337" s="34">
        <v>4301032055</v>
      </c>
      <c r="D337" s="626">
        <v>4680115886476</v>
      </c>
      <c r="E337" s="626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742" t="s">
        <v>550</v>
      </c>
      <c r="Q337" s="628"/>
      <c r="R337" s="628"/>
      <c r="S337" s="628"/>
      <c r="T337" s="62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552</v>
      </c>
      <c r="B338" s="60" t="s">
        <v>553</v>
      </c>
      <c r="C338" s="34">
        <v>4301030232</v>
      </c>
      <c r="D338" s="626">
        <v>4607091388374</v>
      </c>
      <c r="E338" s="626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743" t="s">
        <v>554</v>
      </c>
      <c r="Q338" s="628"/>
      <c r="R338" s="628"/>
      <c r="S338" s="628"/>
      <c r="T338" s="62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556</v>
      </c>
      <c r="B339" s="60" t="s">
        <v>557</v>
      </c>
      <c r="C339" s="34">
        <v>4301032015</v>
      </c>
      <c r="D339" s="626">
        <v>4607091383102</v>
      </c>
      <c r="E339" s="626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559</v>
      </c>
      <c r="B340" s="60" t="s">
        <v>560</v>
      </c>
      <c r="C340" s="34">
        <v>4301030233</v>
      </c>
      <c r="D340" s="626">
        <v>4607091388404</v>
      </c>
      <c r="E340" s="626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23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24"/>
      <c r="P341" s="620" t="s">
        <v>40</v>
      </c>
      <c r="Q341" s="621"/>
      <c r="R341" s="621"/>
      <c r="S341" s="621"/>
      <c r="T341" s="621"/>
      <c r="U341" s="621"/>
      <c r="V341" s="622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24"/>
      <c r="P342" s="620" t="s">
        <v>40</v>
      </c>
      <c r="Q342" s="621"/>
      <c r="R342" s="621"/>
      <c r="S342" s="621"/>
      <c r="T342" s="621"/>
      <c r="U342" s="621"/>
      <c r="V342" s="622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25" t="s">
        <v>561</v>
      </c>
      <c r="B343" s="625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5"/>
      <c r="O343" s="625"/>
      <c r="P343" s="625"/>
      <c r="Q343" s="625"/>
      <c r="R343" s="625"/>
      <c r="S343" s="625"/>
      <c r="T343" s="625"/>
      <c r="U343" s="625"/>
      <c r="V343" s="625"/>
      <c r="W343" s="625"/>
      <c r="X343" s="625"/>
      <c r="Y343" s="625"/>
      <c r="Z343" s="625"/>
      <c r="AA343" s="63"/>
      <c r="AB343" s="63"/>
      <c r="AC343" s="63"/>
    </row>
    <row r="344" spans="1:68" ht="16.5" hidden="1" customHeight="1" x14ac:dyDescent="0.25">
      <c r="A344" s="60" t="s">
        <v>562</v>
      </c>
      <c r="B344" s="60" t="s">
        <v>563</v>
      </c>
      <c r="C344" s="34">
        <v>4301180007</v>
      </c>
      <c r="D344" s="626">
        <v>4680115881808</v>
      </c>
      <c r="E344" s="626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566</v>
      </c>
      <c r="B345" s="60" t="s">
        <v>567</v>
      </c>
      <c r="C345" s="34">
        <v>4301180006</v>
      </c>
      <c r="D345" s="626">
        <v>4680115881822</v>
      </c>
      <c r="E345" s="626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7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568</v>
      </c>
      <c r="B346" s="60" t="s">
        <v>569</v>
      </c>
      <c r="C346" s="34">
        <v>4301180001</v>
      </c>
      <c r="D346" s="626">
        <v>4680115880016</v>
      </c>
      <c r="E346" s="626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23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24"/>
      <c r="P347" s="620" t="s">
        <v>40</v>
      </c>
      <c r="Q347" s="621"/>
      <c r="R347" s="621"/>
      <c r="S347" s="621"/>
      <c r="T347" s="621"/>
      <c r="U347" s="621"/>
      <c r="V347" s="622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24"/>
      <c r="P348" s="620" t="s">
        <v>40</v>
      </c>
      <c r="Q348" s="621"/>
      <c r="R348" s="621"/>
      <c r="S348" s="621"/>
      <c r="T348" s="621"/>
      <c r="U348" s="621"/>
      <c r="V348" s="622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5" t="s">
        <v>570</v>
      </c>
      <c r="B349" s="635"/>
      <c r="C349" s="635"/>
      <c r="D349" s="635"/>
      <c r="E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2"/>
      <c r="AB349" s="62"/>
      <c r="AC349" s="62"/>
    </row>
    <row r="350" spans="1:68" ht="14.25" hidden="1" customHeight="1" x14ac:dyDescent="0.25">
      <c r="A350" s="625" t="s">
        <v>159</v>
      </c>
      <c r="B350" s="625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5"/>
      <c r="O350" s="625"/>
      <c r="P350" s="625"/>
      <c r="Q350" s="625"/>
      <c r="R350" s="625"/>
      <c r="S350" s="625"/>
      <c r="T350" s="625"/>
      <c r="U350" s="625"/>
      <c r="V350" s="625"/>
      <c r="W350" s="625"/>
      <c r="X350" s="625"/>
      <c r="Y350" s="625"/>
      <c r="Z350" s="625"/>
      <c r="AA350" s="63"/>
      <c r="AB350" s="63"/>
      <c r="AC350" s="63"/>
    </row>
    <row r="351" spans="1:68" ht="27" hidden="1" customHeight="1" x14ac:dyDescent="0.25">
      <c r="A351" s="60" t="s">
        <v>571</v>
      </c>
      <c r="B351" s="60" t="s">
        <v>572</v>
      </c>
      <c r="C351" s="34">
        <v>4301031066</v>
      </c>
      <c r="D351" s="626">
        <v>4607091383836</v>
      </c>
      <c r="E351" s="626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23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24"/>
      <c r="P352" s="620" t="s">
        <v>40</v>
      </c>
      <c r="Q352" s="621"/>
      <c r="R352" s="621"/>
      <c r="S352" s="621"/>
      <c r="T352" s="621"/>
      <c r="U352" s="621"/>
      <c r="V352" s="62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24"/>
      <c r="P353" s="620" t="s">
        <v>40</v>
      </c>
      <c r="Q353" s="621"/>
      <c r="R353" s="621"/>
      <c r="S353" s="621"/>
      <c r="T353" s="621"/>
      <c r="U353" s="621"/>
      <c r="V353" s="62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25" t="s">
        <v>78</v>
      </c>
      <c r="B354" s="625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5"/>
      <c r="O354" s="625"/>
      <c r="P354" s="625"/>
      <c r="Q354" s="625"/>
      <c r="R354" s="625"/>
      <c r="S354" s="625"/>
      <c r="T354" s="625"/>
      <c r="U354" s="625"/>
      <c r="V354" s="625"/>
      <c r="W354" s="625"/>
      <c r="X354" s="625"/>
      <c r="Y354" s="625"/>
      <c r="Z354" s="625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26">
        <v>4607091387919</v>
      </c>
      <c r="E355" s="626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7" t="s">
        <v>45</v>
      </c>
      <c r="V355" s="37" t="s">
        <v>45</v>
      </c>
      <c r="W355" s="38" t="s">
        <v>0</v>
      </c>
      <c r="X355" s="56">
        <v>300</v>
      </c>
      <c r="Y355" s="53">
        <f>IFERROR(IF(X355="",0,CEILING((X355/$H355),1)*$H355),"")</f>
        <v>307.8</v>
      </c>
      <c r="Z355" s="39">
        <f>IFERROR(IF(Y355=0,"",ROUNDUP(Y355/H355,0)*0.01898),"")</f>
        <v>0.72123999999999999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319.22222222222223</v>
      </c>
      <c r="BN355" s="75">
        <f>IFERROR(Y355*I355/H355,"0")</f>
        <v>327.52199999999999</v>
      </c>
      <c r="BO355" s="75">
        <f>IFERROR(1/J355*(X355/H355),"0")</f>
        <v>0.57870370370370372</v>
      </c>
      <c r="BP355" s="75">
        <f>IFERROR(1/J355*(Y355/H355),"0")</f>
        <v>0.59375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26">
        <v>4680115883604</v>
      </c>
      <c r="E356" s="626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7" t="s">
        <v>45</v>
      </c>
      <c r="V356" s="37" t="s">
        <v>45</v>
      </c>
      <c r="W356" s="38" t="s">
        <v>0</v>
      </c>
      <c r="X356" s="56">
        <v>105</v>
      </c>
      <c r="Y356" s="53">
        <f>IFERROR(IF(X356="",0,CEILING((X356/$H356),1)*$H356),"")</f>
        <v>105</v>
      </c>
      <c r="Z356" s="39">
        <f>IFERROR(IF(Y356=0,"",ROUNDUP(Y356/H356,0)*0.00651),"")</f>
        <v>0.32550000000000001</v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117.59999999999998</v>
      </c>
      <c r="BN356" s="75">
        <f>IFERROR(Y356*I356/H356,"0")</f>
        <v>117.59999999999998</v>
      </c>
      <c r="BO356" s="75">
        <f>IFERROR(1/J356*(X356/H356),"0")</f>
        <v>0.27472527472527475</v>
      </c>
      <c r="BP356" s="75">
        <f>IFERROR(1/J356*(Y356/H356),"0")</f>
        <v>0.27472527472527475</v>
      </c>
    </row>
    <row r="357" spans="1:68" ht="27" hidden="1" customHeight="1" x14ac:dyDescent="0.25">
      <c r="A357" s="60" t="s">
        <v>580</v>
      </c>
      <c r="B357" s="60" t="s">
        <v>581</v>
      </c>
      <c r="C357" s="34">
        <v>4301051864</v>
      </c>
      <c r="D357" s="626">
        <v>4680115883567</v>
      </c>
      <c r="E357" s="626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3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24"/>
      <c r="P358" s="620" t="s">
        <v>40</v>
      </c>
      <c r="Q358" s="621"/>
      <c r="R358" s="621"/>
      <c r="S358" s="621"/>
      <c r="T358" s="621"/>
      <c r="U358" s="621"/>
      <c r="V358" s="622"/>
      <c r="W358" s="40" t="s">
        <v>39</v>
      </c>
      <c r="X358" s="41">
        <f>IFERROR(X355/H355,"0")+IFERROR(X356/H356,"0")+IFERROR(X357/H357,"0")</f>
        <v>87.037037037037038</v>
      </c>
      <c r="Y358" s="41">
        <f>IFERROR(Y355/H355,"0")+IFERROR(Y356/H356,"0")+IFERROR(Y357/H357,"0")</f>
        <v>88</v>
      </c>
      <c r="Z358" s="41">
        <f>IFERROR(IF(Z355="",0,Z355),"0")+IFERROR(IF(Z356="",0,Z356),"0")+IFERROR(IF(Z357="",0,Z357),"0")</f>
        <v>1.04674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24"/>
      <c r="P359" s="620" t="s">
        <v>40</v>
      </c>
      <c r="Q359" s="621"/>
      <c r="R359" s="621"/>
      <c r="S359" s="621"/>
      <c r="T359" s="621"/>
      <c r="U359" s="621"/>
      <c r="V359" s="622"/>
      <c r="W359" s="40" t="s">
        <v>0</v>
      </c>
      <c r="X359" s="41">
        <f>IFERROR(SUM(X355:X357),"0")</f>
        <v>405</v>
      </c>
      <c r="Y359" s="41">
        <f>IFERROR(SUM(Y355:Y357),"0")</f>
        <v>412.8</v>
      </c>
      <c r="Z359" s="40"/>
      <c r="AA359" s="64"/>
      <c r="AB359" s="64"/>
      <c r="AC359" s="64"/>
    </row>
    <row r="360" spans="1:68" ht="27.75" hidden="1" customHeight="1" x14ac:dyDescent="0.2">
      <c r="A360" s="653" t="s">
        <v>583</v>
      </c>
      <c r="B360" s="653"/>
      <c r="C360" s="653"/>
      <c r="D360" s="653"/>
      <c r="E360" s="653"/>
      <c r="F360" s="653"/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  <c r="T360" s="653"/>
      <c r="U360" s="653"/>
      <c r="V360" s="653"/>
      <c r="W360" s="653"/>
      <c r="X360" s="653"/>
      <c r="Y360" s="653"/>
      <c r="Z360" s="653"/>
      <c r="AA360" s="52"/>
      <c r="AB360" s="52"/>
      <c r="AC360" s="52"/>
    </row>
    <row r="361" spans="1:68" ht="16.5" hidden="1" customHeight="1" x14ac:dyDescent="0.25">
      <c r="A361" s="635" t="s">
        <v>584</v>
      </c>
      <c r="B361" s="635"/>
      <c r="C361" s="635"/>
      <c r="D361" s="635"/>
      <c r="E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2"/>
      <c r="AB361" s="62"/>
      <c r="AC361" s="62"/>
    </row>
    <row r="362" spans="1:68" ht="14.25" hidden="1" customHeight="1" x14ac:dyDescent="0.25">
      <c r="A362" s="625" t="s">
        <v>107</v>
      </c>
      <c r="B362" s="625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5"/>
      <c r="O362" s="625"/>
      <c r="P362" s="625"/>
      <c r="Q362" s="625"/>
      <c r="R362" s="625"/>
      <c r="S362" s="625"/>
      <c r="T362" s="625"/>
      <c r="U362" s="625"/>
      <c r="V362" s="625"/>
      <c r="W362" s="625"/>
      <c r="X362" s="625"/>
      <c r="Y362" s="625"/>
      <c r="Z362" s="625"/>
      <c r="AA362" s="63"/>
      <c r="AB362" s="63"/>
      <c r="AC362" s="63"/>
    </row>
    <row r="363" spans="1:68" ht="37.5" hidden="1" customHeight="1" x14ac:dyDescent="0.25">
      <c r="A363" s="60" t="s">
        <v>585</v>
      </c>
      <c r="B363" s="60" t="s">
        <v>586</v>
      </c>
      <c r="C363" s="34">
        <v>4301011869</v>
      </c>
      <c r="D363" s="626">
        <v>4680115884847</v>
      </c>
      <c r="E363" s="626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26">
        <v>4680115884854</v>
      </c>
      <c r="E364" s="626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7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7" t="s">
        <v>45</v>
      </c>
      <c r="V364" s="37" t="s">
        <v>45</v>
      </c>
      <c r="W364" s="38" t="s">
        <v>0</v>
      </c>
      <c r="X364" s="56">
        <v>2880</v>
      </c>
      <c r="Y364" s="53">
        <f t="shared" si="57"/>
        <v>2880</v>
      </c>
      <c r="Z364" s="39">
        <f>IFERROR(IF(Y364=0,"",ROUNDUP(Y364/H364,0)*0.02175),"")</f>
        <v>4.1760000000000002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2972.1600000000003</v>
      </c>
      <c r="BN364" s="75">
        <f t="shared" si="59"/>
        <v>2972.1600000000003</v>
      </c>
      <c r="BO364" s="75">
        <f t="shared" si="60"/>
        <v>4</v>
      </c>
      <c r="BP364" s="75">
        <f t="shared" si="61"/>
        <v>4</v>
      </c>
    </row>
    <row r="365" spans="1:68" ht="27" hidden="1" customHeight="1" x14ac:dyDescent="0.25">
      <c r="A365" s="60" t="s">
        <v>591</v>
      </c>
      <c r="B365" s="60" t="s">
        <v>592</v>
      </c>
      <c r="C365" s="34">
        <v>4301011832</v>
      </c>
      <c r="D365" s="626">
        <v>4607091383997</v>
      </c>
      <c r="E365" s="626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8"/>
      <c r="R365" s="628"/>
      <c r="S365" s="628"/>
      <c r="T365" s="62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37.5" hidden="1" customHeight="1" x14ac:dyDescent="0.25">
      <c r="A366" s="60" t="s">
        <v>594</v>
      </c>
      <c r="B366" s="60" t="s">
        <v>595</v>
      </c>
      <c r="C366" s="34">
        <v>4301011867</v>
      </c>
      <c r="D366" s="626">
        <v>4680115884830</v>
      </c>
      <c r="E366" s="626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8"/>
      <c r="R366" s="628"/>
      <c r="S366" s="628"/>
      <c r="T366" s="62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597</v>
      </c>
      <c r="B367" s="60" t="s">
        <v>598</v>
      </c>
      <c r="C367" s="34">
        <v>4301011433</v>
      </c>
      <c r="D367" s="626">
        <v>4680115882638</v>
      </c>
      <c r="E367" s="626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7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600</v>
      </c>
      <c r="B368" s="60" t="s">
        <v>601</v>
      </c>
      <c r="C368" s="34">
        <v>4301011952</v>
      </c>
      <c r="D368" s="626">
        <v>4680115884922</v>
      </c>
      <c r="E368" s="626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602</v>
      </c>
      <c r="B369" s="60" t="s">
        <v>603</v>
      </c>
      <c r="C369" s="34">
        <v>4301011868</v>
      </c>
      <c r="D369" s="626">
        <v>4680115884861</v>
      </c>
      <c r="E369" s="626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7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3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24"/>
      <c r="P370" s="620" t="s">
        <v>40</v>
      </c>
      <c r="Q370" s="621"/>
      <c r="R370" s="621"/>
      <c r="S370" s="621"/>
      <c r="T370" s="621"/>
      <c r="U370" s="621"/>
      <c r="V370" s="622"/>
      <c r="W370" s="40" t="s">
        <v>39</v>
      </c>
      <c r="X370" s="41">
        <f>IFERROR(X363/H363,"0")+IFERROR(X364/H364,"0")+IFERROR(X365/H365,"0")+IFERROR(X366/H366,"0")+IFERROR(X367/H367,"0")+IFERROR(X368/H368,"0")+IFERROR(X369/H369,"0")</f>
        <v>192</v>
      </c>
      <c r="Y370" s="41">
        <f>IFERROR(Y363/H363,"0")+IFERROR(Y364/H364,"0")+IFERROR(Y365/H365,"0")+IFERROR(Y366/H366,"0")+IFERROR(Y367/H367,"0")+IFERROR(Y368/H368,"0")+IFERROR(Y369/H369,"0")</f>
        <v>192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4.1760000000000002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24"/>
      <c r="P371" s="620" t="s">
        <v>40</v>
      </c>
      <c r="Q371" s="621"/>
      <c r="R371" s="621"/>
      <c r="S371" s="621"/>
      <c r="T371" s="621"/>
      <c r="U371" s="621"/>
      <c r="V371" s="622"/>
      <c r="W371" s="40" t="s">
        <v>0</v>
      </c>
      <c r="X371" s="41">
        <f>IFERROR(SUM(X363:X369),"0")</f>
        <v>2880</v>
      </c>
      <c r="Y371" s="41">
        <f>IFERROR(SUM(Y363:Y369),"0")</f>
        <v>2880</v>
      </c>
      <c r="Z371" s="40"/>
      <c r="AA371" s="64"/>
      <c r="AB371" s="64"/>
      <c r="AC371" s="64"/>
    </row>
    <row r="372" spans="1:68" ht="14.25" hidden="1" customHeight="1" x14ac:dyDescent="0.25">
      <c r="A372" s="625" t="s">
        <v>148</v>
      </c>
      <c r="B372" s="625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5"/>
      <c r="O372" s="625"/>
      <c r="P372" s="625"/>
      <c r="Q372" s="625"/>
      <c r="R372" s="625"/>
      <c r="S372" s="625"/>
      <c r="T372" s="625"/>
      <c r="U372" s="625"/>
      <c r="V372" s="625"/>
      <c r="W372" s="625"/>
      <c r="X372" s="625"/>
      <c r="Y372" s="625"/>
      <c r="Z372" s="625"/>
      <c r="AA372" s="63"/>
      <c r="AB372" s="63"/>
      <c r="AC372" s="63"/>
    </row>
    <row r="373" spans="1:68" ht="27" hidden="1" customHeight="1" x14ac:dyDescent="0.25">
      <c r="A373" s="60" t="s">
        <v>604</v>
      </c>
      <c r="B373" s="60" t="s">
        <v>605</v>
      </c>
      <c r="C373" s="34">
        <v>4301020178</v>
      </c>
      <c r="D373" s="626">
        <v>4607091383980</v>
      </c>
      <c r="E373" s="626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7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26">
        <v>4607091384178</v>
      </c>
      <c r="E374" s="626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7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40</v>
      </c>
      <c r="Z374" s="39">
        <f>IFERROR(IF(Y374=0,"",ROUNDUP(Y374/H374,0)*0.00902),"")</f>
        <v>9.0200000000000002E-2</v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42.1</v>
      </c>
      <c r="BN374" s="75">
        <f>IFERROR(Y374*I374/H374,"0")</f>
        <v>42.1</v>
      </c>
      <c r="BO374" s="75">
        <f>IFERROR(1/J374*(X374/H374),"0")</f>
        <v>7.575757575757576E-2</v>
      </c>
      <c r="BP374" s="75">
        <f>IFERROR(1/J374*(Y374/H374),"0")</f>
        <v>7.575757575757576E-2</v>
      </c>
    </row>
    <row r="375" spans="1:68" x14ac:dyDescent="0.2">
      <c r="A375" s="623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24"/>
      <c r="P375" s="620" t="s">
        <v>40</v>
      </c>
      <c r="Q375" s="621"/>
      <c r="R375" s="621"/>
      <c r="S375" s="621"/>
      <c r="T375" s="621"/>
      <c r="U375" s="621"/>
      <c r="V375" s="622"/>
      <c r="W375" s="40" t="s">
        <v>39</v>
      </c>
      <c r="X375" s="41">
        <f>IFERROR(X373/H373,"0")+IFERROR(X374/H374,"0")</f>
        <v>10</v>
      </c>
      <c r="Y375" s="41">
        <f>IFERROR(Y373/H373,"0")+IFERROR(Y374/H374,"0")</f>
        <v>10</v>
      </c>
      <c r="Z375" s="41">
        <f>IFERROR(IF(Z373="",0,Z373),"0")+IFERROR(IF(Z374="",0,Z374),"0")</f>
        <v>9.0200000000000002E-2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24"/>
      <c r="P376" s="620" t="s">
        <v>40</v>
      </c>
      <c r="Q376" s="621"/>
      <c r="R376" s="621"/>
      <c r="S376" s="621"/>
      <c r="T376" s="621"/>
      <c r="U376" s="621"/>
      <c r="V376" s="622"/>
      <c r="W376" s="40" t="s">
        <v>0</v>
      </c>
      <c r="X376" s="41">
        <f>IFERROR(SUM(X373:X374),"0")</f>
        <v>40</v>
      </c>
      <c r="Y376" s="41">
        <f>IFERROR(SUM(Y373:Y374),"0")</f>
        <v>40</v>
      </c>
      <c r="Z376" s="40"/>
      <c r="AA376" s="64"/>
      <c r="AB376" s="64"/>
      <c r="AC376" s="64"/>
    </row>
    <row r="377" spans="1:68" ht="14.25" hidden="1" customHeight="1" x14ac:dyDescent="0.25">
      <c r="A377" s="625" t="s">
        <v>78</v>
      </c>
      <c r="B377" s="625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5"/>
      <c r="O377" s="625"/>
      <c r="P377" s="625"/>
      <c r="Q377" s="625"/>
      <c r="R377" s="625"/>
      <c r="S377" s="625"/>
      <c r="T377" s="625"/>
      <c r="U377" s="625"/>
      <c r="V377" s="625"/>
      <c r="W377" s="625"/>
      <c r="X377" s="625"/>
      <c r="Y377" s="625"/>
      <c r="Z377" s="625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26">
        <v>4607091383928</v>
      </c>
      <c r="E378" s="626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7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7" t="s">
        <v>45</v>
      </c>
      <c r="V378" s="37" t="s">
        <v>45</v>
      </c>
      <c r="W378" s="38" t="s">
        <v>0</v>
      </c>
      <c r="X378" s="56">
        <v>900</v>
      </c>
      <c r="Y378" s="53">
        <f>IFERROR(IF(X378="",0,CEILING((X378/$H378),1)*$H378),"")</f>
        <v>900</v>
      </c>
      <c r="Z378" s="39">
        <f>IFERROR(IF(Y378=0,"",ROUNDUP(Y378/H378,0)*0.01898),"")</f>
        <v>1.8980000000000001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952.5</v>
      </c>
      <c r="BN378" s="75">
        <f>IFERROR(Y378*I378/H378,"0")</f>
        <v>952.5</v>
      </c>
      <c r="BO378" s="75">
        <f>IFERROR(1/J378*(X378/H378),"0")</f>
        <v>1.5625</v>
      </c>
      <c r="BP378" s="75">
        <f>IFERROR(1/J378*(Y378/H378),"0")</f>
        <v>1.5625</v>
      </c>
    </row>
    <row r="379" spans="1:68" ht="27" hidden="1" customHeight="1" x14ac:dyDescent="0.25">
      <c r="A379" s="60" t="s">
        <v>612</v>
      </c>
      <c r="B379" s="60" t="s">
        <v>613</v>
      </c>
      <c r="C379" s="34">
        <v>4301051897</v>
      </c>
      <c r="D379" s="626">
        <v>4607091384260</v>
      </c>
      <c r="E379" s="626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3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24"/>
      <c r="P380" s="620" t="s">
        <v>40</v>
      </c>
      <c r="Q380" s="621"/>
      <c r="R380" s="621"/>
      <c r="S380" s="621"/>
      <c r="T380" s="621"/>
      <c r="U380" s="621"/>
      <c r="V380" s="622"/>
      <c r="W380" s="40" t="s">
        <v>39</v>
      </c>
      <c r="X380" s="41">
        <f>IFERROR(X378/H378,"0")+IFERROR(X379/H379,"0")</f>
        <v>100</v>
      </c>
      <c r="Y380" s="41">
        <f>IFERROR(Y378/H378,"0")+IFERROR(Y379/H379,"0")</f>
        <v>100</v>
      </c>
      <c r="Z380" s="41">
        <f>IFERROR(IF(Z378="",0,Z378),"0")+IFERROR(IF(Z379="",0,Z379),"0")</f>
        <v>1.8980000000000001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24"/>
      <c r="P381" s="620" t="s">
        <v>40</v>
      </c>
      <c r="Q381" s="621"/>
      <c r="R381" s="621"/>
      <c r="S381" s="621"/>
      <c r="T381" s="621"/>
      <c r="U381" s="621"/>
      <c r="V381" s="622"/>
      <c r="W381" s="40" t="s">
        <v>0</v>
      </c>
      <c r="X381" s="41">
        <f>IFERROR(SUM(X378:X379),"0")</f>
        <v>900</v>
      </c>
      <c r="Y381" s="41">
        <f>IFERROR(SUM(Y378:Y379),"0")</f>
        <v>900</v>
      </c>
      <c r="Z381" s="40"/>
      <c r="AA381" s="64"/>
      <c r="AB381" s="64"/>
      <c r="AC381" s="64"/>
    </row>
    <row r="382" spans="1:68" ht="14.25" hidden="1" customHeight="1" x14ac:dyDescent="0.25">
      <c r="A382" s="625" t="s">
        <v>185</v>
      </c>
      <c r="B382" s="625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5"/>
      <c r="O382" s="625"/>
      <c r="P382" s="625"/>
      <c r="Q382" s="625"/>
      <c r="R382" s="625"/>
      <c r="S382" s="625"/>
      <c r="T382" s="625"/>
      <c r="U382" s="625"/>
      <c r="V382" s="625"/>
      <c r="W382" s="625"/>
      <c r="X382" s="625"/>
      <c r="Y382" s="625"/>
      <c r="Z382" s="625"/>
      <c r="AA382" s="63"/>
      <c r="AB382" s="63"/>
      <c r="AC382" s="63"/>
    </row>
    <row r="383" spans="1:68" ht="27" hidden="1" customHeight="1" x14ac:dyDescent="0.25">
      <c r="A383" s="60" t="s">
        <v>615</v>
      </c>
      <c r="B383" s="60" t="s">
        <v>616</v>
      </c>
      <c r="C383" s="34">
        <v>4301060439</v>
      </c>
      <c r="D383" s="626">
        <v>4607091384673</v>
      </c>
      <c r="E383" s="626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7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3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24"/>
      <c r="P384" s="620" t="s">
        <v>40</v>
      </c>
      <c r="Q384" s="621"/>
      <c r="R384" s="621"/>
      <c r="S384" s="621"/>
      <c r="T384" s="621"/>
      <c r="U384" s="621"/>
      <c r="V384" s="622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24"/>
      <c r="P385" s="620" t="s">
        <v>40</v>
      </c>
      <c r="Q385" s="621"/>
      <c r="R385" s="621"/>
      <c r="S385" s="621"/>
      <c r="T385" s="621"/>
      <c r="U385" s="621"/>
      <c r="V385" s="622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hidden="1" customHeight="1" x14ac:dyDescent="0.25">
      <c r="A386" s="635" t="s">
        <v>618</v>
      </c>
      <c r="B386" s="635"/>
      <c r="C386" s="635"/>
      <c r="D386" s="635"/>
      <c r="E386" s="635"/>
      <c r="F386" s="635"/>
      <c r="G386" s="635"/>
      <c r="H386" s="635"/>
      <c r="I386" s="635"/>
      <c r="J386" s="635"/>
      <c r="K386" s="635"/>
      <c r="L386" s="635"/>
      <c r="M386" s="635"/>
      <c r="N386" s="635"/>
      <c r="O386" s="635"/>
      <c r="P386" s="635"/>
      <c r="Q386" s="635"/>
      <c r="R386" s="635"/>
      <c r="S386" s="635"/>
      <c r="T386" s="635"/>
      <c r="U386" s="635"/>
      <c r="V386" s="635"/>
      <c r="W386" s="635"/>
      <c r="X386" s="635"/>
      <c r="Y386" s="635"/>
      <c r="Z386" s="635"/>
      <c r="AA386" s="62"/>
      <c r="AB386" s="62"/>
      <c r="AC386" s="62"/>
    </row>
    <row r="387" spans="1:68" ht="14.25" hidden="1" customHeight="1" x14ac:dyDescent="0.25">
      <c r="A387" s="625" t="s">
        <v>107</v>
      </c>
      <c r="B387" s="625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5"/>
      <c r="O387" s="625"/>
      <c r="P387" s="625"/>
      <c r="Q387" s="625"/>
      <c r="R387" s="625"/>
      <c r="S387" s="625"/>
      <c r="T387" s="625"/>
      <c r="U387" s="625"/>
      <c r="V387" s="625"/>
      <c r="W387" s="625"/>
      <c r="X387" s="625"/>
      <c r="Y387" s="625"/>
      <c r="Z387" s="625"/>
      <c r="AA387" s="63"/>
      <c r="AB387" s="63"/>
      <c r="AC387" s="63"/>
    </row>
    <row r="388" spans="1:68" ht="27" hidden="1" customHeight="1" x14ac:dyDescent="0.25">
      <c r="A388" s="60" t="s">
        <v>619</v>
      </c>
      <c r="B388" s="60" t="s">
        <v>620</v>
      </c>
      <c r="C388" s="34">
        <v>4301011483</v>
      </c>
      <c r="D388" s="626">
        <v>4680115881907</v>
      </c>
      <c r="E388" s="626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7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619</v>
      </c>
      <c r="B389" s="60" t="s">
        <v>622</v>
      </c>
      <c r="C389" s="34">
        <v>4301011873</v>
      </c>
      <c r="D389" s="626">
        <v>4680115881907</v>
      </c>
      <c r="E389" s="626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7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624</v>
      </c>
      <c r="B390" s="60" t="s">
        <v>625</v>
      </c>
      <c r="C390" s="34">
        <v>4301011874</v>
      </c>
      <c r="D390" s="626">
        <v>4680115884892</v>
      </c>
      <c r="E390" s="626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627</v>
      </c>
      <c r="B391" s="60" t="s">
        <v>628</v>
      </c>
      <c r="C391" s="34">
        <v>4301011875</v>
      </c>
      <c r="D391" s="626">
        <v>4680115884885</v>
      </c>
      <c r="E391" s="626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7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629</v>
      </c>
      <c r="B392" s="60" t="s">
        <v>630</v>
      </c>
      <c r="C392" s="34">
        <v>4301011871</v>
      </c>
      <c r="D392" s="626">
        <v>4680115884908</v>
      </c>
      <c r="E392" s="626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7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23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24"/>
      <c r="P393" s="620" t="s">
        <v>40</v>
      </c>
      <c r="Q393" s="621"/>
      <c r="R393" s="621"/>
      <c r="S393" s="621"/>
      <c r="T393" s="621"/>
      <c r="U393" s="621"/>
      <c r="V393" s="622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24"/>
      <c r="P394" s="620" t="s">
        <v>40</v>
      </c>
      <c r="Q394" s="621"/>
      <c r="R394" s="621"/>
      <c r="S394" s="621"/>
      <c r="T394" s="621"/>
      <c r="U394" s="621"/>
      <c r="V394" s="622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25" t="s">
        <v>159</v>
      </c>
      <c r="B395" s="625"/>
      <c r="C395" s="625"/>
      <c r="D395" s="625"/>
      <c r="E395" s="625"/>
      <c r="F395" s="625"/>
      <c r="G395" s="625"/>
      <c r="H395" s="625"/>
      <c r="I395" s="625"/>
      <c r="J395" s="625"/>
      <c r="K395" s="625"/>
      <c r="L395" s="625"/>
      <c r="M395" s="625"/>
      <c r="N395" s="625"/>
      <c r="O395" s="625"/>
      <c r="P395" s="625"/>
      <c r="Q395" s="625"/>
      <c r="R395" s="625"/>
      <c r="S395" s="625"/>
      <c r="T395" s="625"/>
      <c r="U395" s="625"/>
      <c r="V395" s="625"/>
      <c r="W395" s="625"/>
      <c r="X395" s="625"/>
      <c r="Y395" s="625"/>
      <c r="Z395" s="625"/>
      <c r="AA395" s="63"/>
      <c r="AB395" s="63"/>
      <c r="AC395" s="63"/>
    </row>
    <row r="396" spans="1:68" ht="27" hidden="1" customHeight="1" x14ac:dyDescent="0.25">
      <c r="A396" s="60" t="s">
        <v>631</v>
      </c>
      <c r="B396" s="60" t="s">
        <v>632</v>
      </c>
      <c r="C396" s="34">
        <v>4301031303</v>
      </c>
      <c r="D396" s="626">
        <v>4607091384802</v>
      </c>
      <c r="E396" s="626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3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24"/>
      <c r="P397" s="620" t="s">
        <v>40</v>
      </c>
      <c r="Q397" s="621"/>
      <c r="R397" s="621"/>
      <c r="S397" s="621"/>
      <c r="T397" s="621"/>
      <c r="U397" s="621"/>
      <c r="V397" s="622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24"/>
      <c r="P398" s="620" t="s">
        <v>40</v>
      </c>
      <c r="Q398" s="621"/>
      <c r="R398" s="621"/>
      <c r="S398" s="621"/>
      <c r="T398" s="621"/>
      <c r="U398" s="621"/>
      <c r="V398" s="622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25" t="s">
        <v>78</v>
      </c>
      <c r="B399" s="625"/>
      <c r="C399" s="625"/>
      <c r="D399" s="625"/>
      <c r="E399" s="625"/>
      <c r="F399" s="625"/>
      <c r="G399" s="625"/>
      <c r="H399" s="625"/>
      <c r="I399" s="625"/>
      <c r="J399" s="625"/>
      <c r="K399" s="625"/>
      <c r="L399" s="625"/>
      <c r="M399" s="625"/>
      <c r="N399" s="625"/>
      <c r="O399" s="625"/>
      <c r="P399" s="625"/>
      <c r="Q399" s="625"/>
      <c r="R399" s="625"/>
      <c r="S399" s="625"/>
      <c r="T399" s="625"/>
      <c r="U399" s="625"/>
      <c r="V399" s="625"/>
      <c r="W399" s="625"/>
      <c r="X399" s="625"/>
      <c r="Y399" s="625"/>
      <c r="Z399" s="625"/>
      <c r="AA399" s="63"/>
      <c r="AB399" s="63"/>
      <c r="AC399" s="63"/>
    </row>
    <row r="400" spans="1:68" ht="27" hidden="1" customHeight="1" x14ac:dyDescent="0.25">
      <c r="A400" s="60" t="s">
        <v>634</v>
      </c>
      <c r="B400" s="60" t="s">
        <v>635</v>
      </c>
      <c r="C400" s="34">
        <v>4301051899</v>
      </c>
      <c r="D400" s="626">
        <v>4607091384246</v>
      </c>
      <c r="E400" s="626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637</v>
      </c>
      <c r="B401" s="60" t="s">
        <v>638</v>
      </c>
      <c r="C401" s="34">
        <v>4301051901</v>
      </c>
      <c r="D401" s="626">
        <v>4680115881976</v>
      </c>
      <c r="E401" s="626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71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640</v>
      </c>
      <c r="B402" s="60" t="s">
        <v>641</v>
      </c>
      <c r="C402" s="34">
        <v>4301051660</v>
      </c>
      <c r="D402" s="626">
        <v>4607091384253</v>
      </c>
      <c r="E402" s="626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7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642</v>
      </c>
      <c r="B403" s="60" t="s">
        <v>643</v>
      </c>
      <c r="C403" s="34">
        <v>4301051446</v>
      </c>
      <c r="D403" s="626">
        <v>4680115881969</v>
      </c>
      <c r="E403" s="626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7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623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24"/>
      <c r="P404" s="620" t="s">
        <v>40</v>
      </c>
      <c r="Q404" s="621"/>
      <c r="R404" s="621"/>
      <c r="S404" s="621"/>
      <c r="T404" s="621"/>
      <c r="U404" s="621"/>
      <c r="V404" s="622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4"/>
      <c r="P405" s="620" t="s">
        <v>40</v>
      </c>
      <c r="Q405" s="621"/>
      <c r="R405" s="621"/>
      <c r="S405" s="621"/>
      <c r="T405" s="621"/>
      <c r="U405" s="621"/>
      <c r="V405" s="622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625" t="s">
        <v>185</v>
      </c>
      <c r="B406" s="625"/>
      <c r="C406" s="625"/>
      <c r="D406" s="625"/>
      <c r="E406" s="625"/>
      <c r="F406" s="625"/>
      <c r="G406" s="625"/>
      <c r="H406" s="625"/>
      <c r="I406" s="625"/>
      <c r="J406" s="625"/>
      <c r="K406" s="625"/>
      <c r="L406" s="625"/>
      <c r="M406" s="625"/>
      <c r="N406" s="625"/>
      <c r="O406" s="625"/>
      <c r="P406" s="625"/>
      <c r="Q406" s="625"/>
      <c r="R406" s="625"/>
      <c r="S406" s="625"/>
      <c r="T406" s="625"/>
      <c r="U406" s="625"/>
      <c r="V406" s="625"/>
      <c r="W406" s="625"/>
      <c r="X406" s="625"/>
      <c r="Y406" s="625"/>
      <c r="Z406" s="625"/>
      <c r="AA406" s="63"/>
      <c r="AB406" s="63"/>
      <c r="AC406" s="63"/>
    </row>
    <row r="407" spans="1:68" ht="27" hidden="1" customHeight="1" x14ac:dyDescent="0.25">
      <c r="A407" s="60" t="s">
        <v>645</v>
      </c>
      <c r="B407" s="60" t="s">
        <v>646</v>
      </c>
      <c r="C407" s="34">
        <v>4301060441</v>
      </c>
      <c r="D407" s="626">
        <v>4607091389357</v>
      </c>
      <c r="E407" s="626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7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3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24"/>
      <c r="P408" s="620" t="s">
        <v>40</v>
      </c>
      <c r="Q408" s="621"/>
      <c r="R408" s="621"/>
      <c r="S408" s="621"/>
      <c r="T408" s="621"/>
      <c r="U408" s="621"/>
      <c r="V408" s="622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24"/>
      <c r="P409" s="620" t="s">
        <v>40</v>
      </c>
      <c r="Q409" s="621"/>
      <c r="R409" s="621"/>
      <c r="S409" s="621"/>
      <c r="T409" s="621"/>
      <c r="U409" s="621"/>
      <c r="V409" s="622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53" t="s">
        <v>648</v>
      </c>
      <c r="B410" s="653"/>
      <c r="C410" s="653"/>
      <c r="D410" s="653"/>
      <c r="E410" s="653"/>
      <c r="F410" s="653"/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  <c r="T410" s="653"/>
      <c r="U410" s="653"/>
      <c r="V410" s="653"/>
      <c r="W410" s="653"/>
      <c r="X410" s="653"/>
      <c r="Y410" s="653"/>
      <c r="Z410" s="653"/>
      <c r="AA410" s="52"/>
      <c r="AB410" s="52"/>
      <c r="AC410" s="52"/>
    </row>
    <row r="411" spans="1:68" ht="16.5" hidden="1" customHeight="1" x14ac:dyDescent="0.25">
      <c r="A411" s="635" t="s">
        <v>649</v>
      </c>
      <c r="B411" s="635"/>
      <c r="C411" s="635"/>
      <c r="D411" s="635"/>
      <c r="E411" s="635"/>
      <c r="F411" s="635"/>
      <c r="G411" s="635"/>
      <c r="H411" s="635"/>
      <c r="I411" s="635"/>
      <c r="J411" s="635"/>
      <c r="K411" s="635"/>
      <c r="L411" s="635"/>
      <c r="M411" s="635"/>
      <c r="N411" s="635"/>
      <c r="O411" s="635"/>
      <c r="P411" s="635"/>
      <c r="Q411" s="635"/>
      <c r="R411" s="635"/>
      <c r="S411" s="635"/>
      <c r="T411" s="635"/>
      <c r="U411" s="635"/>
      <c r="V411" s="635"/>
      <c r="W411" s="635"/>
      <c r="X411" s="635"/>
      <c r="Y411" s="635"/>
      <c r="Z411" s="635"/>
      <c r="AA411" s="62"/>
      <c r="AB411" s="62"/>
      <c r="AC411" s="62"/>
    </row>
    <row r="412" spans="1:68" ht="14.25" hidden="1" customHeight="1" x14ac:dyDescent="0.25">
      <c r="A412" s="625" t="s">
        <v>159</v>
      </c>
      <c r="B412" s="625"/>
      <c r="C412" s="625"/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625"/>
      <c r="O412" s="625"/>
      <c r="P412" s="625"/>
      <c r="Q412" s="625"/>
      <c r="R412" s="625"/>
      <c r="S412" s="625"/>
      <c r="T412" s="625"/>
      <c r="U412" s="625"/>
      <c r="V412" s="625"/>
      <c r="W412" s="625"/>
      <c r="X412" s="625"/>
      <c r="Y412" s="625"/>
      <c r="Z412" s="625"/>
      <c r="AA412" s="63"/>
      <c r="AB412" s="63"/>
      <c r="AC412" s="63"/>
    </row>
    <row r="413" spans="1:68" ht="27" hidden="1" customHeight="1" x14ac:dyDescent="0.25">
      <c r="A413" s="60" t="s">
        <v>650</v>
      </c>
      <c r="B413" s="60" t="s">
        <v>651</v>
      </c>
      <c r="C413" s="34">
        <v>4301031405</v>
      </c>
      <c r="D413" s="626">
        <v>4680115886100</v>
      </c>
      <c r="E413" s="62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70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653</v>
      </c>
      <c r="B414" s="60" t="s">
        <v>654</v>
      </c>
      <c r="C414" s="34">
        <v>4301031406</v>
      </c>
      <c r="D414" s="626">
        <v>4680115886117</v>
      </c>
      <c r="E414" s="626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653</v>
      </c>
      <c r="B415" s="60" t="s">
        <v>656</v>
      </c>
      <c r="C415" s="34">
        <v>4301031382</v>
      </c>
      <c r="D415" s="626">
        <v>4680115886117</v>
      </c>
      <c r="E415" s="626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657</v>
      </c>
      <c r="B416" s="60" t="s">
        <v>658</v>
      </c>
      <c r="C416" s="34">
        <v>4301031402</v>
      </c>
      <c r="D416" s="626">
        <v>4680115886124</v>
      </c>
      <c r="E416" s="626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70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660</v>
      </c>
      <c r="B417" s="60" t="s">
        <v>661</v>
      </c>
      <c r="C417" s="34">
        <v>4301031366</v>
      </c>
      <c r="D417" s="626">
        <v>4680115883147</v>
      </c>
      <c r="E417" s="626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662</v>
      </c>
      <c r="B418" s="60" t="s">
        <v>663</v>
      </c>
      <c r="C418" s="34">
        <v>4301031362</v>
      </c>
      <c r="D418" s="626">
        <v>4607091384338</v>
      </c>
      <c r="E418" s="626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664</v>
      </c>
      <c r="B419" s="60" t="s">
        <v>665</v>
      </c>
      <c r="C419" s="34">
        <v>4301031361</v>
      </c>
      <c r="D419" s="626">
        <v>4607091389524</v>
      </c>
      <c r="E419" s="626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667</v>
      </c>
      <c r="B420" s="60" t="s">
        <v>668</v>
      </c>
      <c r="C420" s="34">
        <v>4301031364</v>
      </c>
      <c r="D420" s="626">
        <v>4680115883161</v>
      </c>
      <c r="E420" s="626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7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670</v>
      </c>
      <c r="B421" s="60" t="s">
        <v>671</v>
      </c>
      <c r="C421" s="34">
        <v>4301031358</v>
      </c>
      <c r="D421" s="626">
        <v>4607091389531</v>
      </c>
      <c r="E421" s="626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4301031360</v>
      </c>
      <c r="D422" s="626">
        <v>4607091384345</v>
      </c>
      <c r="E422" s="626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23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24"/>
      <c r="P423" s="620" t="s">
        <v>40</v>
      </c>
      <c r="Q423" s="621"/>
      <c r="R423" s="621"/>
      <c r="S423" s="621"/>
      <c r="T423" s="621"/>
      <c r="U423" s="621"/>
      <c r="V423" s="622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4"/>
      <c r="P424" s="620" t="s">
        <v>40</v>
      </c>
      <c r="Q424" s="621"/>
      <c r="R424" s="621"/>
      <c r="S424" s="621"/>
      <c r="T424" s="621"/>
      <c r="U424" s="621"/>
      <c r="V424" s="622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25" t="s">
        <v>78</v>
      </c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  <c r="AA425" s="63"/>
      <c r="AB425" s="63"/>
      <c r="AC425" s="63"/>
    </row>
    <row r="426" spans="1:68" ht="27" hidden="1" customHeight="1" x14ac:dyDescent="0.25">
      <c r="A426" s="60" t="s">
        <v>675</v>
      </c>
      <c r="B426" s="60" t="s">
        <v>676</v>
      </c>
      <c r="C426" s="34">
        <v>4301051284</v>
      </c>
      <c r="D426" s="626">
        <v>4607091384352</v>
      </c>
      <c r="E426" s="626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678</v>
      </c>
      <c r="B427" s="60" t="s">
        <v>679</v>
      </c>
      <c r="C427" s="34">
        <v>4301051431</v>
      </c>
      <c r="D427" s="626">
        <v>4607091389654</v>
      </c>
      <c r="E427" s="626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23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4"/>
      <c r="P428" s="620" t="s">
        <v>40</v>
      </c>
      <c r="Q428" s="621"/>
      <c r="R428" s="621"/>
      <c r="S428" s="621"/>
      <c r="T428" s="621"/>
      <c r="U428" s="621"/>
      <c r="V428" s="622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24"/>
      <c r="P429" s="620" t="s">
        <v>40</v>
      </c>
      <c r="Q429" s="621"/>
      <c r="R429" s="621"/>
      <c r="S429" s="621"/>
      <c r="T429" s="621"/>
      <c r="U429" s="621"/>
      <c r="V429" s="622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5" t="s">
        <v>681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2"/>
      <c r="AB430" s="62"/>
      <c r="AC430" s="62"/>
    </row>
    <row r="431" spans="1:68" ht="14.25" hidden="1" customHeight="1" x14ac:dyDescent="0.25">
      <c r="A431" s="625" t="s">
        <v>148</v>
      </c>
      <c r="B431" s="625"/>
      <c r="C431" s="625"/>
      <c r="D431" s="625"/>
      <c r="E431" s="625"/>
      <c r="F431" s="625"/>
      <c r="G431" s="625"/>
      <c r="H431" s="625"/>
      <c r="I431" s="625"/>
      <c r="J431" s="625"/>
      <c r="K431" s="625"/>
      <c r="L431" s="625"/>
      <c r="M431" s="625"/>
      <c r="N431" s="625"/>
      <c r="O431" s="625"/>
      <c r="P431" s="625"/>
      <c r="Q431" s="625"/>
      <c r="R431" s="625"/>
      <c r="S431" s="625"/>
      <c r="T431" s="625"/>
      <c r="U431" s="625"/>
      <c r="V431" s="625"/>
      <c r="W431" s="625"/>
      <c r="X431" s="625"/>
      <c r="Y431" s="625"/>
      <c r="Z431" s="625"/>
      <c r="AA431" s="63"/>
      <c r="AB431" s="63"/>
      <c r="AC431" s="63"/>
    </row>
    <row r="432" spans="1:68" ht="27" hidden="1" customHeight="1" x14ac:dyDescent="0.25">
      <c r="A432" s="60" t="s">
        <v>682</v>
      </c>
      <c r="B432" s="60" t="s">
        <v>683</v>
      </c>
      <c r="C432" s="34">
        <v>4301020319</v>
      </c>
      <c r="D432" s="626">
        <v>4680115885240</v>
      </c>
      <c r="E432" s="626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685</v>
      </c>
      <c r="B433" s="60" t="s">
        <v>686</v>
      </c>
      <c r="C433" s="34">
        <v>4301020315</v>
      </c>
      <c r="D433" s="626">
        <v>4607091389364</v>
      </c>
      <c r="E433" s="626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6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23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24"/>
      <c r="P434" s="620" t="s">
        <v>40</v>
      </c>
      <c r="Q434" s="621"/>
      <c r="R434" s="621"/>
      <c r="S434" s="621"/>
      <c r="T434" s="621"/>
      <c r="U434" s="621"/>
      <c r="V434" s="622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24"/>
      <c r="P435" s="620" t="s">
        <v>40</v>
      </c>
      <c r="Q435" s="621"/>
      <c r="R435" s="621"/>
      <c r="S435" s="621"/>
      <c r="T435" s="621"/>
      <c r="U435" s="621"/>
      <c r="V435" s="622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25" t="s">
        <v>159</v>
      </c>
      <c r="B436" s="625"/>
      <c r="C436" s="625"/>
      <c r="D436" s="625"/>
      <c r="E436" s="625"/>
      <c r="F436" s="625"/>
      <c r="G436" s="625"/>
      <c r="H436" s="625"/>
      <c r="I436" s="625"/>
      <c r="J436" s="625"/>
      <c r="K436" s="625"/>
      <c r="L436" s="625"/>
      <c r="M436" s="625"/>
      <c r="N436" s="625"/>
      <c r="O436" s="625"/>
      <c r="P436" s="625"/>
      <c r="Q436" s="625"/>
      <c r="R436" s="625"/>
      <c r="S436" s="625"/>
      <c r="T436" s="625"/>
      <c r="U436" s="625"/>
      <c r="V436" s="625"/>
      <c r="W436" s="625"/>
      <c r="X436" s="625"/>
      <c r="Y436" s="625"/>
      <c r="Z436" s="625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26">
        <v>4680115886094</v>
      </c>
      <c r="E437" s="626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7" t="s">
        <v>45</v>
      </c>
      <c r="V437" s="37" t="s">
        <v>45</v>
      </c>
      <c r="W437" s="38" t="s">
        <v>0</v>
      </c>
      <c r="X437" s="56">
        <v>60</v>
      </c>
      <c r="Y437" s="53">
        <f>IFERROR(IF(X437="",0,CEILING((X437/$H437),1)*$H437),"")</f>
        <v>64.800000000000011</v>
      </c>
      <c r="Z437" s="39">
        <f>IFERROR(IF(Y437=0,"",ROUNDUP(Y437/H437,0)*0.00902),"")</f>
        <v>0.10824</v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62.333333333333336</v>
      </c>
      <c r="BN437" s="75">
        <f>IFERROR(Y437*I437/H437,"0")</f>
        <v>67.320000000000007</v>
      </c>
      <c r="BO437" s="75">
        <f>IFERROR(1/J437*(X437/H437),"0")</f>
        <v>8.4175084175084181E-2</v>
      </c>
      <c r="BP437" s="75">
        <f>IFERROR(1/J437*(Y437/H437),"0")</f>
        <v>9.0909090909090925E-2</v>
      </c>
    </row>
    <row r="438" spans="1:68" ht="27" hidden="1" customHeight="1" x14ac:dyDescent="0.25">
      <c r="A438" s="60" t="s">
        <v>691</v>
      </c>
      <c r="B438" s="60" t="s">
        <v>692</v>
      </c>
      <c r="C438" s="34">
        <v>4301031363</v>
      </c>
      <c r="D438" s="626">
        <v>4607091389425</v>
      </c>
      <c r="E438" s="626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6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694</v>
      </c>
      <c r="B439" s="60" t="s">
        <v>695</v>
      </c>
      <c r="C439" s="34">
        <v>4301031373</v>
      </c>
      <c r="D439" s="626">
        <v>4680115880771</v>
      </c>
      <c r="E439" s="626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697</v>
      </c>
      <c r="B440" s="60" t="s">
        <v>698</v>
      </c>
      <c r="C440" s="34">
        <v>4301031359</v>
      </c>
      <c r="D440" s="626">
        <v>4607091389500</v>
      </c>
      <c r="E440" s="626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6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3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24"/>
      <c r="P441" s="620" t="s">
        <v>40</v>
      </c>
      <c r="Q441" s="621"/>
      <c r="R441" s="621"/>
      <c r="S441" s="621"/>
      <c r="T441" s="621"/>
      <c r="U441" s="621"/>
      <c r="V441" s="622"/>
      <c r="W441" s="40" t="s">
        <v>39</v>
      </c>
      <c r="X441" s="41">
        <f>IFERROR(X437/H437,"0")+IFERROR(X438/H438,"0")+IFERROR(X439/H439,"0")+IFERROR(X440/H440,"0")</f>
        <v>11.111111111111111</v>
      </c>
      <c r="Y441" s="41">
        <f>IFERROR(Y437/H437,"0")+IFERROR(Y438/H438,"0")+IFERROR(Y439/H439,"0")+IFERROR(Y440/H440,"0")</f>
        <v>12.000000000000002</v>
      </c>
      <c r="Z441" s="41">
        <f>IFERROR(IF(Z437="",0,Z437),"0")+IFERROR(IF(Z438="",0,Z438),"0")+IFERROR(IF(Z439="",0,Z439),"0")+IFERROR(IF(Z440="",0,Z440),"0")</f>
        <v>0.10824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24"/>
      <c r="P442" s="620" t="s">
        <v>40</v>
      </c>
      <c r="Q442" s="621"/>
      <c r="R442" s="621"/>
      <c r="S442" s="621"/>
      <c r="T442" s="621"/>
      <c r="U442" s="621"/>
      <c r="V442" s="622"/>
      <c r="W442" s="40" t="s">
        <v>0</v>
      </c>
      <c r="X442" s="41">
        <f>IFERROR(SUM(X437:X440),"0")</f>
        <v>60</v>
      </c>
      <c r="Y442" s="41">
        <f>IFERROR(SUM(Y437:Y440),"0")</f>
        <v>64.800000000000011</v>
      </c>
      <c r="Z442" s="40"/>
      <c r="AA442" s="64"/>
      <c r="AB442" s="64"/>
      <c r="AC442" s="64"/>
    </row>
    <row r="443" spans="1:68" ht="16.5" hidden="1" customHeight="1" x14ac:dyDescent="0.25">
      <c r="A443" s="635" t="s">
        <v>699</v>
      </c>
      <c r="B443" s="635"/>
      <c r="C443" s="635"/>
      <c r="D443" s="635"/>
      <c r="E443" s="635"/>
      <c r="F443" s="635"/>
      <c r="G443" s="635"/>
      <c r="H443" s="635"/>
      <c r="I443" s="635"/>
      <c r="J443" s="635"/>
      <c r="K443" s="635"/>
      <c r="L443" s="635"/>
      <c r="M443" s="635"/>
      <c r="N443" s="635"/>
      <c r="O443" s="635"/>
      <c r="P443" s="635"/>
      <c r="Q443" s="635"/>
      <c r="R443" s="635"/>
      <c r="S443" s="635"/>
      <c r="T443" s="635"/>
      <c r="U443" s="635"/>
      <c r="V443" s="635"/>
      <c r="W443" s="635"/>
      <c r="X443" s="635"/>
      <c r="Y443" s="635"/>
      <c r="Z443" s="635"/>
      <c r="AA443" s="62"/>
      <c r="AB443" s="62"/>
      <c r="AC443" s="62"/>
    </row>
    <row r="444" spans="1:68" ht="14.25" hidden="1" customHeight="1" x14ac:dyDescent="0.25">
      <c r="A444" s="625" t="s">
        <v>159</v>
      </c>
      <c r="B444" s="625"/>
      <c r="C444" s="625"/>
      <c r="D444" s="625"/>
      <c r="E444" s="625"/>
      <c r="F444" s="625"/>
      <c r="G444" s="625"/>
      <c r="H444" s="625"/>
      <c r="I444" s="625"/>
      <c r="J444" s="625"/>
      <c r="K444" s="625"/>
      <c r="L444" s="625"/>
      <c r="M444" s="625"/>
      <c r="N444" s="625"/>
      <c r="O444" s="625"/>
      <c r="P444" s="625"/>
      <c r="Q444" s="625"/>
      <c r="R444" s="625"/>
      <c r="S444" s="625"/>
      <c r="T444" s="625"/>
      <c r="U444" s="625"/>
      <c r="V444" s="625"/>
      <c r="W444" s="625"/>
      <c r="X444" s="625"/>
      <c r="Y444" s="625"/>
      <c r="Z444" s="625"/>
      <c r="AA444" s="63"/>
      <c r="AB444" s="63"/>
      <c r="AC444" s="63"/>
    </row>
    <row r="445" spans="1:68" ht="27" hidden="1" customHeight="1" x14ac:dyDescent="0.25">
      <c r="A445" s="60" t="s">
        <v>700</v>
      </c>
      <c r="B445" s="60" t="s">
        <v>701</v>
      </c>
      <c r="C445" s="34">
        <v>4301031294</v>
      </c>
      <c r="D445" s="626">
        <v>4680115885189</v>
      </c>
      <c r="E445" s="626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6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703</v>
      </c>
      <c r="B446" s="60" t="s">
        <v>704</v>
      </c>
      <c r="C446" s="34">
        <v>4301031347</v>
      </c>
      <c r="D446" s="626">
        <v>4680115885110</v>
      </c>
      <c r="E446" s="626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23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24"/>
      <c r="P447" s="620" t="s">
        <v>40</v>
      </c>
      <c r="Q447" s="621"/>
      <c r="R447" s="621"/>
      <c r="S447" s="621"/>
      <c r="T447" s="621"/>
      <c r="U447" s="621"/>
      <c r="V447" s="622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24"/>
      <c r="P448" s="620" t="s">
        <v>40</v>
      </c>
      <c r="Q448" s="621"/>
      <c r="R448" s="621"/>
      <c r="S448" s="621"/>
      <c r="T448" s="621"/>
      <c r="U448" s="621"/>
      <c r="V448" s="622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5" t="s">
        <v>706</v>
      </c>
      <c r="B449" s="635"/>
      <c r="C449" s="635"/>
      <c r="D449" s="635"/>
      <c r="E449" s="635"/>
      <c r="F449" s="635"/>
      <c r="G449" s="635"/>
      <c r="H449" s="635"/>
      <c r="I449" s="635"/>
      <c r="J449" s="635"/>
      <c r="K449" s="635"/>
      <c r="L449" s="635"/>
      <c r="M449" s="635"/>
      <c r="N449" s="635"/>
      <c r="O449" s="635"/>
      <c r="P449" s="635"/>
      <c r="Q449" s="635"/>
      <c r="R449" s="635"/>
      <c r="S449" s="635"/>
      <c r="T449" s="635"/>
      <c r="U449" s="635"/>
      <c r="V449" s="635"/>
      <c r="W449" s="635"/>
      <c r="X449" s="635"/>
      <c r="Y449" s="635"/>
      <c r="Z449" s="635"/>
      <c r="AA449" s="62"/>
      <c r="AB449" s="62"/>
      <c r="AC449" s="62"/>
    </row>
    <row r="450" spans="1:68" ht="14.25" hidden="1" customHeight="1" x14ac:dyDescent="0.25">
      <c r="A450" s="625" t="s">
        <v>159</v>
      </c>
      <c r="B450" s="625"/>
      <c r="C450" s="625"/>
      <c r="D450" s="625"/>
      <c r="E450" s="625"/>
      <c r="F450" s="625"/>
      <c r="G450" s="625"/>
      <c r="H450" s="625"/>
      <c r="I450" s="625"/>
      <c r="J450" s="625"/>
      <c r="K450" s="625"/>
      <c r="L450" s="625"/>
      <c r="M450" s="625"/>
      <c r="N450" s="625"/>
      <c r="O450" s="625"/>
      <c r="P450" s="625"/>
      <c r="Q450" s="625"/>
      <c r="R450" s="625"/>
      <c r="S450" s="625"/>
      <c r="T450" s="625"/>
      <c r="U450" s="625"/>
      <c r="V450" s="625"/>
      <c r="W450" s="625"/>
      <c r="X450" s="625"/>
      <c r="Y450" s="625"/>
      <c r="Z450" s="625"/>
      <c r="AA450" s="63"/>
      <c r="AB450" s="63"/>
      <c r="AC450" s="63"/>
    </row>
    <row r="451" spans="1:68" ht="27" hidden="1" customHeight="1" x14ac:dyDescent="0.25">
      <c r="A451" s="60" t="s">
        <v>707</v>
      </c>
      <c r="B451" s="60" t="s">
        <v>708</v>
      </c>
      <c r="C451" s="34">
        <v>4301031261</v>
      </c>
      <c r="D451" s="626">
        <v>4680115885103</v>
      </c>
      <c r="E451" s="626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23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24"/>
      <c r="P452" s="620" t="s">
        <v>40</v>
      </c>
      <c r="Q452" s="621"/>
      <c r="R452" s="621"/>
      <c r="S452" s="621"/>
      <c r="T452" s="621"/>
      <c r="U452" s="621"/>
      <c r="V452" s="622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24"/>
      <c r="P453" s="620" t="s">
        <v>40</v>
      </c>
      <c r="Q453" s="621"/>
      <c r="R453" s="621"/>
      <c r="S453" s="621"/>
      <c r="T453" s="621"/>
      <c r="U453" s="621"/>
      <c r="V453" s="622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25" t="s">
        <v>185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63"/>
      <c r="AB454" s="63"/>
      <c r="AC454" s="63"/>
    </row>
    <row r="455" spans="1:68" ht="27" hidden="1" customHeight="1" x14ac:dyDescent="0.25">
      <c r="A455" s="60" t="s">
        <v>710</v>
      </c>
      <c r="B455" s="60" t="s">
        <v>711</v>
      </c>
      <c r="C455" s="34">
        <v>4301060412</v>
      </c>
      <c r="D455" s="626">
        <v>4680115885509</v>
      </c>
      <c r="E455" s="626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6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3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24"/>
      <c r="P456" s="620" t="s">
        <v>40</v>
      </c>
      <c r="Q456" s="621"/>
      <c r="R456" s="621"/>
      <c r="S456" s="621"/>
      <c r="T456" s="621"/>
      <c r="U456" s="621"/>
      <c r="V456" s="622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24"/>
      <c r="P457" s="620" t="s">
        <v>40</v>
      </c>
      <c r="Q457" s="621"/>
      <c r="R457" s="621"/>
      <c r="S457" s="621"/>
      <c r="T457" s="621"/>
      <c r="U457" s="621"/>
      <c r="V457" s="622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53" t="s">
        <v>713</v>
      </c>
      <c r="B458" s="653"/>
      <c r="C458" s="653"/>
      <c r="D458" s="653"/>
      <c r="E458" s="653"/>
      <c r="F458" s="653"/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52"/>
      <c r="AB458" s="52"/>
      <c r="AC458" s="52"/>
    </row>
    <row r="459" spans="1:68" ht="16.5" hidden="1" customHeight="1" x14ac:dyDescent="0.25">
      <c r="A459" s="635" t="s">
        <v>713</v>
      </c>
      <c r="B459" s="635"/>
      <c r="C459" s="635"/>
      <c r="D459" s="635"/>
      <c r="E459" s="635"/>
      <c r="F459" s="635"/>
      <c r="G459" s="635"/>
      <c r="H459" s="635"/>
      <c r="I459" s="635"/>
      <c r="J459" s="635"/>
      <c r="K459" s="635"/>
      <c r="L459" s="635"/>
      <c r="M459" s="635"/>
      <c r="N459" s="635"/>
      <c r="O459" s="635"/>
      <c r="P459" s="635"/>
      <c r="Q459" s="635"/>
      <c r="R459" s="635"/>
      <c r="S459" s="635"/>
      <c r="T459" s="635"/>
      <c r="U459" s="635"/>
      <c r="V459" s="635"/>
      <c r="W459" s="635"/>
      <c r="X459" s="635"/>
      <c r="Y459" s="635"/>
      <c r="Z459" s="635"/>
      <c r="AA459" s="62"/>
      <c r="AB459" s="62"/>
      <c r="AC459" s="62"/>
    </row>
    <row r="460" spans="1:68" ht="14.25" hidden="1" customHeight="1" x14ac:dyDescent="0.25">
      <c r="A460" s="625" t="s">
        <v>107</v>
      </c>
      <c r="B460" s="625"/>
      <c r="C460" s="625"/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625"/>
      <c r="O460" s="625"/>
      <c r="P460" s="625"/>
      <c r="Q460" s="625"/>
      <c r="R460" s="625"/>
      <c r="S460" s="625"/>
      <c r="T460" s="625"/>
      <c r="U460" s="625"/>
      <c r="V460" s="625"/>
      <c r="W460" s="625"/>
      <c r="X460" s="625"/>
      <c r="Y460" s="625"/>
      <c r="Z460" s="625"/>
      <c r="AA460" s="63"/>
      <c r="AB460" s="63"/>
      <c r="AC460" s="63"/>
    </row>
    <row r="461" spans="1:68" ht="27" hidden="1" customHeight="1" x14ac:dyDescent="0.25">
      <c r="A461" s="60" t="s">
        <v>714</v>
      </c>
      <c r="B461" s="60" t="s">
        <v>715</v>
      </c>
      <c r="C461" s="34">
        <v>4301011795</v>
      </c>
      <c r="D461" s="626">
        <v>4607091389067</v>
      </c>
      <c r="E461" s="626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717</v>
      </c>
      <c r="B462" s="60" t="s">
        <v>718</v>
      </c>
      <c r="C462" s="34">
        <v>4301011961</v>
      </c>
      <c r="D462" s="626">
        <v>4680115885271</v>
      </c>
      <c r="E462" s="626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720</v>
      </c>
      <c r="B463" s="60" t="s">
        <v>721</v>
      </c>
      <c r="C463" s="34">
        <v>4301011376</v>
      </c>
      <c r="D463" s="626">
        <v>4680115885226</v>
      </c>
      <c r="E463" s="626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723</v>
      </c>
      <c r="B464" s="60" t="s">
        <v>724</v>
      </c>
      <c r="C464" s="34">
        <v>4301011774</v>
      </c>
      <c r="D464" s="626">
        <v>4680115884502</v>
      </c>
      <c r="E464" s="626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26">
        <v>4607091389104</v>
      </c>
      <c r="E465" s="626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7" t="s">
        <v>45</v>
      </c>
      <c r="V465" s="37" t="s">
        <v>45</v>
      </c>
      <c r="W465" s="38" t="s">
        <v>0</v>
      </c>
      <c r="X465" s="56">
        <v>550</v>
      </c>
      <c r="Y465" s="53">
        <f t="shared" si="68"/>
        <v>554.4</v>
      </c>
      <c r="Z465" s="39">
        <f t="shared" si="69"/>
        <v>1.2558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587.5</v>
      </c>
      <c r="BN465" s="75">
        <f t="shared" si="71"/>
        <v>592.19999999999993</v>
      </c>
      <c r="BO465" s="75">
        <f t="shared" si="72"/>
        <v>1.0016025641025641</v>
      </c>
      <c r="BP465" s="75">
        <f t="shared" si="73"/>
        <v>1.0096153846153846</v>
      </c>
    </row>
    <row r="466" spans="1:68" ht="16.5" hidden="1" customHeight="1" x14ac:dyDescent="0.25">
      <c r="A466" s="60" t="s">
        <v>729</v>
      </c>
      <c r="B466" s="60" t="s">
        <v>730</v>
      </c>
      <c r="C466" s="34">
        <v>4301011799</v>
      </c>
      <c r="D466" s="626">
        <v>4680115884519</v>
      </c>
      <c r="E466" s="626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6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732</v>
      </c>
      <c r="B467" s="60" t="s">
        <v>733</v>
      </c>
      <c r="C467" s="34">
        <v>4301012125</v>
      </c>
      <c r="D467" s="626">
        <v>4680115886391</v>
      </c>
      <c r="E467" s="626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734</v>
      </c>
      <c r="B468" s="60" t="s">
        <v>735</v>
      </c>
      <c r="C468" s="34">
        <v>4301012035</v>
      </c>
      <c r="D468" s="626">
        <v>4680115880603</v>
      </c>
      <c r="E468" s="626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6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8"/>
      <c r="R468" s="628"/>
      <c r="S468" s="628"/>
      <c r="T468" s="62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734</v>
      </c>
      <c r="B469" s="60" t="s">
        <v>736</v>
      </c>
      <c r="C469" s="34">
        <v>4301011778</v>
      </c>
      <c r="D469" s="626">
        <v>4680115880603</v>
      </c>
      <c r="E469" s="626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8"/>
      <c r="R469" s="628"/>
      <c r="S469" s="628"/>
      <c r="T469" s="62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737</v>
      </c>
      <c r="B470" s="60" t="s">
        <v>738</v>
      </c>
      <c r="C470" s="34">
        <v>4301012036</v>
      </c>
      <c r="D470" s="626">
        <v>4680115882782</v>
      </c>
      <c r="E470" s="626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739</v>
      </c>
      <c r="B471" s="60" t="s">
        <v>740</v>
      </c>
      <c r="C471" s="34">
        <v>4301012055</v>
      </c>
      <c r="D471" s="626">
        <v>4680115886469</v>
      </c>
      <c r="E471" s="626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67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741</v>
      </c>
      <c r="B472" s="60" t="s">
        <v>742</v>
      </c>
      <c r="C472" s="34">
        <v>4301012057</v>
      </c>
      <c r="D472" s="626">
        <v>4680115886483</v>
      </c>
      <c r="E472" s="626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7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743</v>
      </c>
      <c r="B473" s="60" t="s">
        <v>744</v>
      </c>
      <c r="C473" s="34">
        <v>4301012050</v>
      </c>
      <c r="D473" s="626">
        <v>4680115885479</v>
      </c>
      <c r="E473" s="626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67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745</v>
      </c>
      <c r="B474" s="60" t="s">
        <v>746</v>
      </c>
      <c r="C474" s="34">
        <v>4301012034</v>
      </c>
      <c r="D474" s="626">
        <v>4607091389982</v>
      </c>
      <c r="E474" s="626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745</v>
      </c>
      <c r="B475" s="60" t="s">
        <v>747</v>
      </c>
      <c r="C475" s="34">
        <v>4301011784</v>
      </c>
      <c r="D475" s="626">
        <v>4607091389982</v>
      </c>
      <c r="E475" s="626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748</v>
      </c>
      <c r="B476" s="60" t="s">
        <v>749</v>
      </c>
      <c r="C476" s="34">
        <v>4301012058</v>
      </c>
      <c r="D476" s="626">
        <v>4680115886490</v>
      </c>
      <c r="E476" s="626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3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24"/>
      <c r="P477" s="620" t="s">
        <v>40</v>
      </c>
      <c r="Q477" s="621"/>
      <c r="R477" s="621"/>
      <c r="S477" s="621"/>
      <c r="T477" s="621"/>
      <c r="U477" s="621"/>
      <c r="V477" s="622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104.16666666666666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104.99999999999999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1.2558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24"/>
      <c r="P478" s="620" t="s">
        <v>40</v>
      </c>
      <c r="Q478" s="621"/>
      <c r="R478" s="621"/>
      <c r="S478" s="621"/>
      <c r="T478" s="621"/>
      <c r="U478" s="621"/>
      <c r="V478" s="622"/>
      <c r="W478" s="40" t="s">
        <v>0</v>
      </c>
      <c r="X478" s="41">
        <f>IFERROR(SUM(X461:X476),"0")</f>
        <v>550</v>
      </c>
      <c r="Y478" s="41">
        <f>IFERROR(SUM(Y461:Y476),"0")</f>
        <v>554.4</v>
      </c>
      <c r="Z478" s="40"/>
      <c r="AA478" s="64"/>
      <c r="AB478" s="64"/>
      <c r="AC478" s="64"/>
    </row>
    <row r="479" spans="1:68" ht="14.25" hidden="1" customHeight="1" x14ac:dyDescent="0.25">
      <c r="A479" s="625" t="s">
        <v>148</v>
      </c>
      <c r="B479" s="625"/>
      <c r="C479" s="625"/>
      <c r="D479" s="625"/>
      <c r="E479" s="625"/>
      <c r="F479" s="625"/>
      <c r="G479" s="625"/>
      <c r="H479" s="625"/>
      <c r="I479" s="625"/>
      <c r="J479" s="625"/>
      <c r="K479" s="625"/>
      <c r="L479" s="625"/>
      <c r="M479" s="625"/>
      <c r="N479" s="625"/>
      <c r="O479" s="625"/>
      <c r="P479" s="625"/>
      <c r="Q479" s="625"/>
      <c r="R479" s="625"/>
      <c r="S479" s="625"/>
      <c r="T479" s="625"/>
      <c r="U479" s="625"/>
      <c r="V479" s="625"/>
      <c r="W479" s="625"/>
      <c r="X479" s="625"/>
      <c r="Y479" s="625"/>
      <c r="Z479" s="625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26">
        <v>4607091388930</v>
      </c>
      <c r="E480" s="626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6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7" t="s">
        <v>45</v>
      </c>
      <c r="V480" s="37" t="s">
        <v>45</v>
      </c>
      <c r="W480" s="38" t="s">
        <v>0</v>
      </c>
      <c r="X480" s="56">
        <v>550</v>
      </c>
      <c r="Y480" s="53">
        <f>IFERROR(IF(X480="",0,CEILING((X480/$H480),1)*$H480),"")</f>
        <v>554.4</v>
      </c>
      <c r="Z480" s="39">
        <f>IFERROR(IF(Y480=0,"",ROUNDUP(Y480/H480,0)*0.01196),"")</f>
        <v>1.2558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587.5</v>
      </c>
      <c r="BN480" s="75">
        <f>IFERROR(Y480*I480/H480,"0")</f>
        <v>592.19999999999993</v>
      </c>
      <c r="BO480" s="75">
        <f>IFERROR(1/J480*(X480/H480),"0")</f>
        <v>1.0016025641025641</v>
      </c>
      <c r="BP480" s="75">
        <f>IFERROR(1/J480*(Y480/H480),"0")</f>
        <v>1.0096153846153846</v>
      </c>
    </row>
    <row r="481" spans="1:68" ht="16.5" hidden="1" customHeight="1" x14ac:dyDescent="0.25">
      <c r="A481" s="60" t="s">
        <v>753</v>
      </c>
      <c r="B481" s="60" t="s">
        <v>754</v>
      </c>
      <c r="C481" s="34">
        <v>4301020384</v>
      </c>
      <c r="D481" s="626">
        <v>4680115886407</v>
      </c>
      <c r="E481" s="626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6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755</v>
      </c>
      <c r="B482" s="60" t="s">
        <v>756</v>
      </c>
      <c r="C482" s="34">
        <v>4301020385</v>
      </c>
      <c r="D482" s="626">
        <v>4680115880054</v>
      </c>
      <c r="E482" s="626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6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3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24"/>
      <c r="P483" s="620" t="s">
        <v>40</v>
      </c>
      <c r="Q483" s="621"/>
      <c r="R483" s="621"/>
      <c r="S483" s="621"/>
      <c r="T483" s="621"/>
      <c r="U483" s="621"/>
      <c r="V483" s="622"/>
      <c r="W483" s="40" t="s">
        <v>39</v>
      </c>
      <c r="X483" s="41">
        <f>IFERROR(X480/H480,"0")+IFERROR(X481/H481,"0")+IFERROR(X482/H482,"0")</f>
        <v>104.16666666666666</v>
      </c>
      <c r="Y483" s="41">
        <f>IFERROR(Y480/H480,"0")+IFERROR(Y481/H481,"0")+IFERROR(Y482/H482,"0")</f>
        <v>104.99999999999999</v>
      </c>
      <c r="Z483" s="41">
        <f>IFERROR(IF(Z480="",0,Z480),"0")+IFERROR(IF(Z481="",0,Z481),"0")+IFERROR(IF(Z482="",0,Z482),"0")</f>
        <v>1.2558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24"/>
      <c r="P484" s="620" t="s">
        <v>40</v>
      </c>
      <c r="Q484" s="621"/>
      <c r="R484" s="621"/>
      <c r="S484" s="621"/>
      <c r="T484" s="621"/>
      <c r="U484" s="621"/>
      <c r="V484" s="622"/>
      <c r="W484" s="40" t="s">
        <v>0</v>
      </c>
      <c r="X484" s="41">
        <f>IFERROR(SUM(X480:X482),"0")</f>
        <v>550</v>
      </c>
      <c r="Y484" s="41">
        <f>IFERROR(SUM(Y480:Y482),"0")</f>
        <v>554.4</v>
      </c>
      <c r="Z484" s="40"/>
      <c r="AA484" s="64"/>
      <c r="AB484" s="64"/>
      <c r="AC484" s="64"/>
    </row>
    <row r="485" spans="1:68" ht="14.25" hidden="1" customHeight="1" x14ac:dyDescent="0.25">
      <c r="A485" s="625" t="s">
        <v>159</v>
      </c>
      <c r="B485" s="625"/>
      <c r="C485" s="625"/>
      <c r="D485" s="625"/>
      <c r="E485" s="625"/>
      <c r="F485" s="625"/>
      <c r="G485" s="625"/>
      <c r="H485" s="625"/>
      <c r="I485" s="625"/>
      <c r="J485" s="625"/>
      <c r="K485" s="625"/>
      <c r="L485" s="625"/>
      <c r="M485" s="625"/>
      <c r="N485" s="625"/>
      <c r="O485" s="625"/>
      <c r="P485" s="625"/>
      <c r="Q485" s="625"/>
      <c r="R485" s="625"/>
      <c r="S485" s="625"/>
      <c r="T485" s="625"/>
      <c r="U485" s="625"/>
      <c r="V485" s="625"/>
      <c r="W485" s="625"/>
      <c r="X485" s="625"/>
      <c r="Y485" s="625"/>
      <c r="Z485" s="625"/>
      <c r="AA485" s="63"/>
      <c r="AB485" s="63"/>
      <c r="AC485" s="63"/>
    </row>
    <row r="486" spans="1:68" ht="27" hidden="1" customHeight="1" x14ac:dyDescent="0.25">
      <c r="A486" s="60" t="s">
        <v>757</v>
      </c>
      <c r="B486" s="60" t="s">
        <v>758</v>
      </c>
      <c r="C486" s="34">
        <v>4301031349</v>
      </c>
      <c r="D486" s="626">
        <v>4680115883116</v>
      </c>
      <c r="E486" s="626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6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hidden="1" customHeight="1" x14ac:dyDescent="0.25">
      <c r="A487" s="60" t="s">
        <v>760</v>
      </c>
      <c r="B487" s="60" t="s">
        <v>761</v>
      </c>
      <c r="C487" s="34">
        <v>4301031350</v>
      </c>
      <c r="D487" s="626">
        <v>4680115883093</v>
      </c>
      <c r="E487" s="626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6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26">
        <v>4680115883109</v>
      </c>
      <c r="E488" s="626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66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7" t="s">
        <v>45</v>
      </c>
      <c r="V488" s="37" t="s">
        <v>45</v>
      </c>
      <c r="W488" s="38" t="s">
        <v>0</v>
      </c>
      <c r="X488" s="56">
        <v>300</v>
      </c>
      <c r="Y488" s="53">
        <f t="shared" si="74"/>
        <v>300.96000000000004</v>
      </c>
      <c r="Z488" s="39">
        <f>IFERROR(IF(Y488=0,"",ROUNDUP(Y488/H488,0)*0.01196),"")</f>
        <v>0.68171999999999999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320.45454545454544</v>
      </c>
      <c r="BN488" s="75">
        <f t="shared" si="76"/>
        <v>321.48</v>
      </c>
      <c r="BO488" s="75">
        <f t="shared" si="77"/>
        <v>0.54632867132867136</v>
      </c>
      <c r="BP488" s="75">
        <f t="shared" si="78"/>
        <v>0.54807692307692313</v>
      </c>
    </row>
    <row r="489" spans="1:68" ht="27" hidden="1" customHeight="1" x14ac:dyDescent="0.25">
      <c r="A489" s="60" t="s">
        <v>766</v>
      </c>
      <c r="B489" s="60" t="s">
        <v>767</v>
      </c>
      <c r="C489" s="34">
        <v>4301031409</v>
      </c>
      <c r="D489" s="626">
        <v>4680115886438</v>
      </c>
      <c r="E489" s="626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66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768</v>
      </c>
      <c r="B490" s="60" t="s">
        <v>769</v>
      </c>
      <c r="C490" s="34">
        <v>4301031419</v>
      </c>
      <c r="D490" s="626">
        <v>4680115882072</v>
      </c>
      <c r="E490" s="626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768</v>
      </c>
      <c r="B491" s="60" t="s">
        <v>770</v>
      </c>
      <c r="C491" s="34">
        <v>4301031351</v>
      </c>
      <c r="D491" s="626">
        <v>4680115882072</v>
      </c>
      <c r="E491" s="626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6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771</v>
      </c>
      <c r="B492" s="60" t="s">
        <v>772</v>
      </c>
      <c r="C492" s="34">
        <v>4301031418</v>
      </c>
      <c r="D492" s="626">
        <v>4680115882102</v>
      </c>
      <c r="E492" s="626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773</v>
      </c>
      <c r="B493" s="60" t="s">
        <v>774</v>
      </c>
      <c r="C493" s="34">
        <v>4301031417</v>
      </c>
      <c r="D493" s="626">
        <v>4680115882096</v>
      </c>
      <c r="E493" s="626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773</v>
      </c>
      <c r="B494" s="60" t="s">
        <v>775</v>
      </c>
      <c r="C494" s="34">
        <v>4301031384</v>
      </c>
      <c r="D494" s="626">
        <v>4680115882096</v>
      </c>
      <c r="E494" s="626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6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3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24"/>
      <c r="P495" s="620" t="s">
        <v>40</v>
      </c>
      <c r="Q495" s="621"/>
      <c r="R495" s="621"/>
      <c r="S495" s="621"/>
      <c r="T495" s="621"/>
      <c r="U495" s="621"/>
      <c r="V495" s="622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56.818181818181813</v>
      </c>
      <c r="Y495" s="41">
        <f>IFERROR(Y486/H486,"0")+IFERROR(Y487/H487,"0")+IFERROR(Y488/H488,"0")+IFERROR(Y489/H489,"0")+IFERROR(Y490/H490,"0")+IFERROR(Y491/H491,"0")+IFERROR(Y492/H492,"0")+IFERROR(Y493/H493,"0")+IFERROR(Y494/H494,"0")</f>
        <v>57.000000000000007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0.68171999999999999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24"/>
      <c r="P496" s="620" t="s">
        <v>40</v>
      </c>
      <c r="Q496" s="621"/>
      <c r="R496" s="621"/>
      <c r="S496" s="621"/>
      <c r="T496" s="621"/>
      <c r="U496" s="621"/>
      <c r="V496" s="622"/>
      <c r="W496" s="40" t="s">
        <v>0</v>
      </c>
      <c r="X496" s="41">
        <f>IFERROR(SUM(X486:X494),"0")</f>
        <v>300</v>
      </c>
      <c r="Y496" s="41">
        <f>IFERROR(SUM(Y486:Y494),"0")</f>
        <v>300.96000000000004</v>
      </c>
      <c r="Z496" s="40"/>
      <c r="AA496" s="64"/>
      <c r="AB496" s="64"/>
      <c r="AC496" s="64"/>
    </row>
    <row r="497" spans="1:68" ht="14.25" hidden="1" customHeight="1" x14ac:dyDescent="0.25">
      <c r="A497" s="625" t="s">
        <v>78</v>
      </c>
      <c r="B497" s="625"/>
      <c r="C497" s="625"/>
      <c r="D497" s="625"/>
      <c r="E497" s="625"/>
      <c r="F497" s="625"/>
      <c r="G497" s="625"/>
      <c r="H497" s="625"/>
      <c r="I497" s="625"/>
      <c r="J497" s="625"/>
      <c r="K497" s="625"/>
      <c r="L497" s="625"/>
      <c r="M497" s="625"/>
      <c r="N497" s="625"/>
      <c r="O497" s="625"/>
      <c r="P497" s="625"/>
      <c r="Q497" s="625"/>
      <c r="R497" s="625"/>
      <c r="S497" s="625"/>
      <c r="T497" s="625"/>
      <c r="U497" s="625"/>
      <c r="V497" s="625"/>
      <c r="W497" s="625"/>
      <c r="X497" s="625"/>
      <c r="Y497" s="625"/>
      <c r="Z497" s="625"/>
      <c r="AA497" s="63"/>
      <c r="AB497" s="63"/>
      <c r="AC497" s="63"/>
    </row>
    <row r="498" spans="1:68" ht="16.5" hidden="1" customHeight="1" x14ac:dyDescent="0.25">
      <c r="A498" s="60" t="s">
        <v>776</v>
      </c>
      <c r="B498" s="60" t="s">
        <v>777</v>
      </c>
      <c r="C498" s="34">
        <v>4301051232</v>
      </c>
      <c r="D498" s="626">
        <v>4607091383409</v>
      </c>
      <c r="E498" s="626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779</v>
      </c>
      <c r="B499" s="60" t="s">
        <v>780</v>
      </c>
      <c r="C499" s="34">
        <v>4301051233</v>
      </c>
      <c r="D499" s="626">
        <v>4607091383416</v>
      </c>
      <c r="E499" s="626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782</v>
      </c>
      <c r="B500" s="60" t="s">
        <v>783</v>
      </c>
      <c r="C500" s="34">
        <v>4301051064</v>
      </c>
      <c r="D500" s="626">
        <v>4680115883536</v>
      </c>
      <c r="E500" s="626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6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23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24"/>
      <c r="P501" s="620" t="s">
        <v>40</v>
      </c>
      <c r="Q501" s="621"/>
      <c r="R501" s="621"/>
      <c r="S501" s="621"/>
      <c r="T501" s="621"/>
      <c r="U501" s="621"/>
      <c r="V501" s="622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24"/>
      <c r="P502" s="620" t="s">
        <v>40</v>
      </c>
      <c r="Q502" s="621"/>
      <c r="R502" s="621"/>
      <c r="S502" s="621"/>
      <c r="T502" s="621"/>
      <c r="U502" s="621"/>
      <c r="V502" s="622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25" t="s">
        <v>185</v>
      </c>
      <c r="B503" s="625"/>
      <c r="C503" s="625"/>
      <c r="D503" s="625"/>
      <c r="E503" s="625"/>
      <c r="F503" s="625"/>
      <c r="G503" s="625"/>
      <c r="H503" s="625"/>
      <c r="I503" s="625"/>
      <c r="J503" s="625"/>
      <c r="K503" s="625"/>
      <c r="L503" s="625"/>
      <c r="M503" s="625"/>
      <c r="N503" s="625"/>
      <c r="O503" s="625"/>
      <c r="P503" s="625"/>
      <c r="Q503" s="625"/>
      <c r="R503" s="625"/>
      <c r="S503" s="625"/>
      <c r="T503" s="625"/>
      <c r="U503" s="625"/>
      <c r="V503" s="625"/>
      <c r="W503" s="625"/>
      <c r="X503" s="625"/>
      <c r="Y503" s="625"/>
      <c r="Z503" s="625"/>
      <c r="AA503" s="63"/>
      <c r="AB503" s="63"/>
      <c r="AC503" s="63"/>
    </row>
    <row r="504" spans="1:68" ht="27" hidden="1" customHeight="1" x14ac:dyDescent="0.25">
      <c r="A504" s="60" t="s">
        <v>785</v>
      </c>
      <c r="B504" s="60" t="s">
        <v>786</v>
      </c>
      <c r="C504" s="34">
        <v>4301060450</v>
      </c>
      <c r="D504" s="626">
        <v>4680115885035</v>
      </c>
      <c r="E504" s="626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6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788</v>
      </c>
      <c r="B505" s="60" t="s">
        <v>789</v>
      </c>
      <c r="C505" s="34">
        <v>4301060448</v>
      </c>
      <c r="D505" s="626">
        <v>4680115885936</v>
      </c>
      <c r="E505" s="626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65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23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24"/>
      <c r="P506" s="620" t="s">
        <v>40</v>
      </c>
      <c r="Q506" s="621"/>
      <c r="R506" s="621"/>
      <c r="S506" s="621"/>
      <c r="T506" s="621"/>
      <c r="U506" s="621"/>
      <c r="V506" s="62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24"/>
      <c r="P507" s="620" t="s">
        <v>40</v>
      </c>
      <c r="Q507" s="621"/>
      <c r="R507" s="621"/>
      <c r="S507" s="621"/>
      <c r="T507" s="621"/>
      <c r="U507" s="621"/>
      <c r="V507" s="62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53" t="s">
        <v>790</v>
      </c>
      <c r="B508" s="653"/>
      <c r="C508" s="653"/>
      <c r="D508" s="653"/>
      <c r="E508" s="653"/>
      <c r="F508" s="653"/>
      <c r="G508" s="653"/>
      <c r="H508" s="653"/>
      <c r="I508" s="653"/>
      <c r="J508" s="653"/>
      <c r="K508" s="653"/>
      <c r="L508" s="653"/>
      <c r="M508" s="653"/>
      <c r="N508" s="653"/>
      <c r="O508" s="653"/>
      <c r="P508" s="653"/>
      <c r="Q508" s="653"/>
      <c r="R508" s="653"/>
      <c r="S508" s="653"/>
      <c r="T508" s="653"/>
      <c r="U508" s="653"/>
      <c r="V508" s="653"/>
      <c r="W508" s="653"/>
      <c r="X508" s="653"/>
      <c r="Y508" s="653"/>
      <c r="Z508" s="653"/>
      <c r="AA508" s="52"/>
      <c r="AB508" s="52"/>
      <c r="AC508" s="52"/>
    </row>
    <row r="509" spans="1:68" ht="16.5" hidden="1" customHeight="1" x14ac:dyDescent="0.25">
      <c r="A509" s="635" t="s">
        <v>790</v>
      </c>
      <c r="B509" s="635"/>
      <c r="C509" s="635"/>
      <c r="D509" s="635"/>
      <c r="E509" s="635"/>
      <c r="F509" s="635"/>
      <c r="G509" s="635"/>
      <c r="H509" s="635"/>
      <c r="I509" s="635"/>
      <c r="J509" s="635"/>
      <c r="K509" s="635"/>
      <c r="L509" s="635"/>
      <c r="M509" s="635"/>
      <c r="N509" s="635"/>
      <c r="O509" s="635"/>
      <c r="P509" s="635"/>
      <c r="Q509" s="635"/>
      <c r="R509" s="635"/>
      <c r="S509" s="635"/>
      <c r="T509" s="635"/>
      <c r="U509" s="635"/>
      <c r="V509" s="635"/>
      <c r="W509" s="635"/>
      <c r="X509" s="635"/>
      <c r="Y509" s="635"/>
      <c r="Z509" s="635"/>
      <c r="AA509" s="62"/>
      <c r="AB509" s="62"/>
      <c r="AC509" s="62"/>
    </row>
    <row r="510" spans="1:68" ht="14.25" hidden="1" customHeight="1" x14ac:dyDescent="0.25">
      <c r="A510" s="625" t="s">
        <v>107</v>
      </c>
      <c r="B510" s="625"/>
      <c r="C510" s="625"/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625"/>
      <c r="O510" s="625"/>
      <c r="P510" s="625"/>
      <c r="Q510" s="625"/>
      <c r="R510" s="625"/>
      <c r="S510" s="625"/>
      <c r="T510" s="625"/>
      <c r="U510" s="625"/>
      <c r="V510" s="625"/>
      <c r="W510" s="625"/>
      <c r="X510" s="625"/>
      <c r="Y510" s="625"/>
      <c r="Z510" s="625"/>
      <c r="AA510" s="63"/>
      <c r="AB510" s="63"/>
      <c r="AC510" s="63"/>
    </row>
    <row r="511" spans="1:68" ht="27" hidden="1" customHeight="1" x14ac:dyDescent="0.25">
      <c r="A511" s="60" t="s">
        <v>791</v>
      </c>
      <c r="B511" s="60" t="s">
        <v>792</v>
      </c>
      <c r="C511" s="34">
        <v>4301011763</v>
      </c>
      <c r="D511" s="626">
        <v>4640242181011</v>
      </c>
      <c r="E511" s="626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654" t="s">
        <v>793</v>
      </c>
      <c r="Q511" s="628"/>
      <c r="R511" s="628"/>
      <c r="S511" s="628"/>
      <c r="T511" s="629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795</v>
      </c>
      <c r="B512" s="60" t="s">
        <v>796</v>
      </c>
      <c r="C512" s="34">
        <v>4301011585</v>
      </c>
      <c r="D512" s="626">
        <v>4640242180441</v>
      </c>
      <c r="E512" s="626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649" t="s">
        <v>797</v>
      </c>
      <c r="Q512" s="628"/>
      <c r="R512" s="628"/>
      <c r="S512" s="628"/>
      <c r="T512" s="62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26">
        <v>4640242180564</v>
      </c>
      <c r="E513" s="626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650" t="s">
        <v>801</v>
      </c>
      <c r="Q513" s="628"/>
      <c r="R513" s="628"/>
      <c r="S513" s="628"/>
      <c r="T513" s="629"/>
      <c r="U513" s="37" t="s">
        <v>45</v>
      </c>
      <c r="V513" s="37" t="s">
        <v>45</v>
      </c>
      <c r="W513" s="38" t="s">
        <v>0</v>
      </c>
      <c r="X513" s="56">
        <v>240</v>
      </c>
      <c r="Y513" s="53">
        <f>IFERROR(IF(X513="",0,CEILING((X513/$H513),1)*$H513),"")</f>
        <v>240</v>
      </c>
      <c r="Z513" s="39">
        <f>IFERROR(IF(Y513=0,"",ROUNDUP(Y513/H513,0)*0.01898),"")</f>
        <v>0.37959999999999999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248.70000000000002</v>
      </c>
      <c r="BN513" s="75">
        <f>IFERROR(Y513*I513/H513,"0")</f>
        <v>248.70000000000002</v>
      </c>
      <c r="BO513" s="75">
        <f>IFERROR(1/J513*(X513/H513),"0")</f>
        <v>0.3125</v>
      </c>
      <c r="BP513" s="75">
        <f>IFERROR(1/J513*(Y513/H513),"0")</f>
        <v>0.3125</v>
      </c>
    </row>
    <row r="514" spans="1:68" x14ac:dyDescent="0.2">
      <c r="A514" s="623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24"/>
      <c r="P514" s="620" t="s">
        <v>40</v>
      </c>
      <c r="Q514" s="621"/>
      <c r="R514" s="621"/>
      <c r="S514" s="621"/>
      <c r="T514" s="621"/>
      <c r="U514" s="621"/>
      <c r="V514" s="622"/>
      <c r="W514" s="40" t="s">
        <v>39</v>
      </c>
      <c r="X514" s="41">
        <f>IFERROR(X511/H511,"0")+IFERROR(X512/H512,"0")+IFERROR(X513/H513,"0")</f>
        <v>20</v>
      </c>
      <c r="Y514" s="41">
        <f>IFERROR(Y511/H511,"0")+IFERROR(Y512/H512,"0")+IFERROR(Y513/H513,"0")</f>
        <v>20</v>
      </c>
      <c r="Z514" s="41">
        <f>IFERROR(IF(Z511="",0,Z511),"0")+IFERROR(IF(Z512="",0,Z512),"0")+IFERROR(IF(Z513="",0,Z513),"0")</f>
        <v>0.37959999999999999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24"/>
      <c r="P515" s="620" t="s">
        <v>40</v>
      </c>
      <c r="Q515" s="621"/>
      <c r="R515" s="621"/>
      <c r="S515" s="621"/>
      <c r="T515" s="621"/>
      <c r="U515" s="621"/>
      <c r="V515" s="622"/>
      <c r="W515" s="40" t="s">
        <v>0</v>
      </c>
      <c r="X515" s="41">
        <f>IFERROR(SUM(X511:X513),"0")</f>
        <v>240</v>
      </c>
      <c r="Y515" s="41">
        <f>IFERROR(SUM(Y511:Y513),"0")</f>
        <v>240</v>
      </c>
      <c r="Z515" s="40"/>
      <c r="AA515" s="64"/>
      <c r="AB515" s="64"/>
      <c r="AC515" s="64"/>
    </row>
    <row r="516" spans="1:68" ht="14.25" hidden="1" customHeight="1" x14ac:dyDescent="0.25">
      <c r="A516" s="625" t="s">
        <v>148</v>
      </c>
      <c r="B516" s="625"/>
      <c r="C516" s="625"/>
      <c r="D516" s="625"/>
      <c r="E516" s="625"/>
      <c r="F516" s="625"/>
      <c r="G516" s="625"/>
      <c r="H516" s="625"/>
      <c r="I516" s="625"/>
      <c r="J516" s="625"/>
      <c r="K516" s="625"/>
      <c r="L516" s="625"/>
      <c r="M516" s="625"/>
      <c r="N516" s="625"/>
      <c r="O516" s="625"/>
      <c r="P516" s="625"/>
      <c r="Q516" s="625"/>
      <c r="R516" s="625"/>
      <c r="S516" s="625"/>
      <c r="T516" s="625"/>
      <c r="U516" s="625"/>
      <c r="V516" s="625"/>
      <c r="W516" s="625"/>
      <c r="X516" s="625"/>
      <c r="Y516" s="625"/>
      <c r="Z516" s="625"/>
      <c r="AA516" s="63"/>
      <c r="AB516" s="63"/>
      <c r="AC516" s="63"/>
    </row>
    <row r="517" spans="1:68" ht="27" hidden="1" customHeight="1" x14ac:dyDescent="0.25">
      <c r="A517" s="60" t="s">
        <v>803</v>
      </c>
      <c r="B517" s="60" t="s">
        <v>804</v>
      </c>
      <c r="C517" s="34">
        <v>4301020269</v>
      </c>
      <c r="D517" s="626">
        <v>4640242180519</v>
      </c>
      <c r="E517" s="626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651" t="s">
        <v>805</v>
      </c>
      <c r="Q517" s="628"/>
      <c r="R517" s="628"/>
      <c r="S517" s="628"/>
      <c r="T517" s="62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803</v>
      </c>
      <c r="B518" s="60" t="s">
        <v>807</v>
      </c>
      <c r="C518" s="34">
        <v>4301020400</v>
      </c>
      <c r="D518" s="626">
        <v>4640242180519</v>
      </c>
      <c r="E518" s="626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646" t="s">
        <v>808</v>
      </c>
      <c r="Q518" s="628"/>
      <c r="R518" s="628"/>
      <c r="S518" s="628"/>
      <c r="T518" s="62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810</v>
      </c>
      <c r="B519" s="60" t="s">
        <v>811</v>
      </c>
      <c r="C519" s="34">
        <v>4301020260</v>
      </c>
      <c r="D519" s="626">
        <v>4640242180526</v>
      </c>
      <c r="E519" s="626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647" t="s">
        <v>812</v>
      </c>
      <c r="Q519" s="628"/>
      <c r="R519" s="628"/>
      <c r="S519" s="628"/>
      <c r="T519" s="62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813</v>
      </c>
      <c r="B520" s="60" t="s">
        <v>814</v>
      </c>
      <c r="C520" s="34">
        <v>4301020295</v>
      </c>
      <c r="D520" s="626">
        <v>4640242181363</v>
      </c>
      <c r="E520" s="626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648" t="s">
        <v>815</v>
      </c>
      <c r="Q520" s="628"/>
      <c r="R520" s="628"/>
      <c r="S520" s="628"/>
      <c r="T520" s="629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23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24"/>
      <c r="P521" s="620" t="s">
        <v>40</v>
      </c>
      <c r="Q521" s="621"/>
      <c r="R521" s="621"/>
      <c r="S521" s="621"/>
      <c r="T521" s="621"/>
      <c r="U521" s="621"/>
      <c r="V521" s="622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24"/>
      <c r="P522" s="620" t="s">
        <v>40</v>
      </c>
      <c r="Q522" s="621"/>
      <c r="R522" s="621"/>
      <c r="S522" s="621"/>
      <c r="T522" s="621"/>
      <c r="U522" s="621"/>
      <c r="V522" s="622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25" t="s">
        <v>159</v>
      </c>
      <c r="B523" s="625"/>
      <c r="C523" s="625"/>
      <c r="D523" s="625"/>
      <c r="E523" s="625"/>
      <c r="F523" s="625"/>
      <c r="G523" s="625"/>
      <c r="H523" s="625"/>
      <c r="I523" s="625"/>
      <c r="J523" s="625"/>
      <c r="K523" s="625"/>
      <c r="L523" s="625"/>
      <c r="M523" s="625"/>
      <c r="N523" s="625"/>
      <c r="O523" s="625"/>
      <c r="P523" s="625"/>
      <c r="Q523" s="625"/>
      <c r="R523" s="625"/>
      <c r="S523" s="625"/>
      <c r="T523" s="625"/>
      <c r="U523" s="625"/>
      <c r="V523" s="625"/>
      <c r="W523" s="625"/>
      <c r="X523" s="625"/>
      <c r="Y523" s="625"/>
      <c r="Z523" s="625"/>
      <c r="AA523" s="63"/>
      <c r="AB523" s="63"/>
      <c r="AC523" s="63"/>
    </row>
    <row r="524" spans="1:68" ht="27" hidden="1" customHeight="1" x14ac:dyDescent="0.25">
      <c r="A524" s="60" t="s">
        <v>817</v>
      </c>
      <c r="B524" s="60" t="s">
        <v>818</v>
      </c>
      <c r="C524" s="34">
        <v>4301031280</v>
      </c>
      <c r="D524" s="626">
        <v>4640242180816</v>
      </c>
      <c r="E524" s="626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644" t="s">
        <v>819</v>
      </c>
      <c r="Q524" s="628"/>
      <c r="R524" s="628"/>
      <c r="S524" s="628"/>
      <c r="T524" s="62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26">
        <v>4640242180595</v>
      </c>
      <c r="E525" s="626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645" t="s">
        <v>823</v>
      </c>
      <c r="Q525" s="628"/>
      <c r="R525" s="628"/>
      <c r="S525" s="628"/>
      <c r="T525" s="629"/>
      <c r="U525" s="37" t="s">
        <v>45</v>
      </c>
      <c r="V525" s="37" t="s">
        <v>45</v>
      </c>
      <c r="W525" s="38" t="s">
        <v>0</v>
      </c>
      <c r="X525" s="56">
        <v>600</v>
      </c>
      <c r="Y525" s="53">
        <f>IFERROR(IF(X525="",0,CEILING((X525/$H525),1)*$H525),"")</f>
        <v>600.6</v>
      </c>
      <c r="Z525" s="39">
        <f>IFERROR(IF(Y525=0,"",ROUNDUP(Y525/H525,0)*0.00902),"")</f>
        <v>1.28986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638.57142857142856</v>
      </c>
      <c r="BN525" s="75">
        <f>IFERROR(Y525*I525/H525,"0")</f>
        <v>639.20999999999992</v>
      </c>
      <c r="BO525" s="75">
        <f>IFERROR(1/J525*(X525/H525),"0")</f>
        <v>1.0822510822510822</v>
      </c>
      <c r="BP525" s="75">
        <f>IFERROR(1/J525*(Y525/H525),"0")</f>
        <v>1.0833333333333333</v>
      </c>
    </row>
    <row r="526" spans="1:68" x14ac:dyDescent="0.2">
      <c r="A526" s="623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24"/>
      <c r="P526" s="620" t="s">
        <v>40</v>
      </c>
      <c r="Q526" s="621"/>
      <c r="R526" s="621"/>
      <c r="S526" s="621"/>
      <c r="T526" s="621"/>
      <c r="U526" s="621"/>
      <c r="V526" s="622"/>
      <c r="W526" s="40" t="s">
        <v>39</v>
      </c>
      <c r="X526" s="41">
        <f>IFERROR(X524/H524,"0")+IFERROR(X525/H525,"0")</f>
        <v>142.85714285714286</v>
      </c>
      <c r="Y526" s="41">
        <f>IFERROR(Y524/H524,"0")+IFERROR(Y525/H525,"0")</f>
        <v>143</v>
      </c>
      <c r="Z526" s="41">
        <f>IFERROR(IF(Z524="",0,Z524),"0")+IFERROR(IF(Z525="",0,Z525),"0")</f>
        <v>1.28986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24"/>
      <c r="P527" s="620" t="s">
        <v>40</v>
      </c>
      <c r="Q527" s="621"/>
      <c r="R527" s="621"/>
      <c r="S527" s="621"/>
      <c r="T527" s="621"/>
      <c r="U527" s="621"/>
      <c r="V527" s="622"/>
      <c r="W527" s="40" t="s">
        <v>0</v>
      </c>
      <c r="X527" s="41">
        <f>IFERROR(SUM(X524:X525),"0")</f>
        <v>600</v>
      </c>
      <c r="Y527" s="41">
        <f>IFERROR(SUM(Y524:Y525),"0")</f>
        <v>600.6</v>
      </c>
      <c r="Z527" s="40"/>
      <c r="AA527" s="64"/>
      <c r="AB527" s="64"/>
      <c r="AC527" s="64"/>
    </row>
    <row r="528" spans="1:68" ht="14.25" hidden="1" customHeight="1" x14ac:dyDescent="0.25">
      <c r="A528" s="625" t="s">
        <v>78</v>
      </c>
      <c r="B528" s="625"/>
      <c r="C528" s="625"/>
      <c r="D528" s="625"/>
      <c r="E528" s="625"/>
      <c r="F528" s="625"/>
      <c r="G528" s="625"/>
      <c r="H528" s="625"/>
      <c r="I528" s="625"/>
      <c r="J528" s="625"/>
      <c r="K528" s="625"/>
      <c r="L528" s="625"/>
      <c r="M528" s="625"/>
      <c r="N528" s="625"/>
      <c r="O528" s="625"/>
      <c r="P528" s="625"/>
      <c r="Q528" s="625"/>
      <c r="R528" s="625"/>
      <c r="S528" s="625"/>
      <c r="T528" s="625"/>
      <c r="U528" s="625"/>
      <c r="V528" s="625"/>
      <c r="W528" s="625"/>
      <c r="X528" s="625"/>
      <c r="Y528" s="625"/>
      <c r="Z528" s="625"/>
      <c r="AA528" s="63"/>
      <c r="AB528" s="63"/>
      <c r="AC528" s="63"/>
    </row>
    <row r="529" spans="1:68" ht="27" hidden="1" customHeight="1" x14ac:dyDescent="0.25">
      <c r="A529" s="60" t="s">
        <v>825</v>
      </c>
      <c r="B529" s="60" t="s">
        <v>826</v>
      </c>
      <c r="C529" s="34">
        <v>4301051887</v>
      </c>
      <c r="D529" s="626">
        <v>4640242180533</v>
      </c>
      <c r="E529" s="626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641" t="s">
        <v>827</v>
      </c>
      <c r="Q529" s="628"/>
      <c r="R529" s="628"/>
      <c r="S529" s="628"/>
      <c r="T529" s="62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825</v>
      </c>
      <c r="B530" s="60" t="s">
        <v>829</v>
      </c>
      <c r="C530" s="34">
        <v>4301052046</v>
      </c>
      <c r="D530" s="626">
        <v>4640242180533</v>
      </c>
      <c r="E530" s="626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642" t="s">
        <v>827</v>
      </c>
      <c r="Q530" s="628"/>
      <c r="R530" s="628"/>
      <c r="S530" s="628"/>
      <c r="T530" s="62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23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24"/>
      <c r="P531" s="620" t="s">
        <v>40</v>
      </c>
      <c r="Q531" s="621"/>
      <c r="R531" s="621"/>
      <c r="S531" s="621"/>
      <c r="T531" s="621"/>
      <c r="U531" s="621"/>
      <c r="V531" s="622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24"/>
      <c r="P532" s="620" t="s">
        <v>40</v>
      </c>
      <c r="Q532" s="621"/>
      <c r="R532" s="621"/>
      <c r="S532" s="621"/>
      <c r="T532" s="621"/>
      <c r="U532" s="621"/>
      <c r="V532" s="622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25" t="s">
        <v>185</v>
      </c>
      <c r="B533" s="625"/>
      <c r="C533" s="625"/>
      <c r="D533" s="625"/>
      <c r="E533" s="625"/>
      <c r="F533" s="625"/>
      <c r="G533" s="625"/>
      <c r="H533" s="625"/>
      <c r="I533" s="625"/>
      <c r="J533" s="625"/>
      <c r="K533" s="625"/>
      <c r="L533" s="625"/>
      <c r="M533" s="625"/>
      <c r="N533" s="625"/>
      <c r="O533" s="625"/>
      <c r="P533" s="625"/>
      <c r="Q533" s="625"/>
      <c r="R533" s="625"/>
      <c r="S533" s="625"/>
      <c r="T533" s="625"/>
      <c r="U533" s="625"/>
      <c r="V533" s="625"/>
      <c r="W533" s="625"/>
      <c r="X533" s="625"/>
      <c r="Y533" s="625"/>
      <c r="Z533" s="625"/>
      <c r="AA533" s="63"/>
      <c r="AB533" s="63"/>
      <c r="AC533" s="63"/>
    </row>
    <row r="534" spans="1:68" ht="27" hidden="1" customHeight="1" x14ac:dyDescent="0.25">
      <c r="A534" s="60" t="s">
        <v>830</v>
      </c>
      <c r="B534" s="60" t="s">
        <v>831</v>
      </c>
      <c r="C534" s="34">
        <v>4301060496</v>
      </c>
      <c r="D534" s="626">
        <v>4640242180120</v>
      </c>
      <c r="E534" s="626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643" t="s">
        <v>832</v>
      </c>
      <c r="Q534" s="628"/>
      <c r="R534" s="628"/>
      <c r="S534" s="628"/>
      <c r="T534" s="62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830</v>
      </c>
      <c r="B535" s="60" t="s">
        <v>834</v>
      </c>
      <c r="C535" s="34">
        <v>4301060485</v>
      </c>
      <c r="D535" s="626">
        <v>4640242180120</v>
      </c>
      <c r="E535" s="626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638" t="s">
        <v>835</v>
      </c>
      <c r="Q535" s="628"/>
      <c r="R535" s="628"/>
      <c r="S535" s="628"/>
      <c r="T535" s="62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836</v>
      </c>
      <c r="B536" s="60" t="s">
        <v>837</v>
      </c>
      <c r="C536" s="34">
        <v>4301060498</v>
      </c>
      <c r="D536" s="626">
        <v>4640242180137</v>
      </c>
      <c r="E536" s="626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639" t="s">
        <v>838</v>
      </c>
      <c r="Q536" s="628"/>
      <c r="R536" s="628"/>
      <c r="S536" s="628"/>
      <c r="T536" s="62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836</v>
      </c>
      <c r="B537" s="60" t="s">
        <v>840</v>
      </c>
      <c r="C537" s="34">
        <v>4301060486</v>
      </c>
      <c r="D537" s="626">
        <v>4640242180137</v>
      </c>
      <c r="E537" s="626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640" t="s">
        <v>841</v>
      </c>
      <c r="Q537" s="628"/>
      <c r="R537" s="628"/>
      <c r="S537" s="628"/>
      <c r="T537" s="629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23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24"/>
      <c r="P538" s="620" t="s">
        <v>40</v>
      </c>
      <c r="Q538" s="621"/>
      <c r="R538" s="621"/>
      <c r="S538" s="621"/>
      <c r="T538" s="621"/>
      <c r="U538" s="621"/>
      <c r="V538" s="622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24"/>
      <c r="P539" s="620" t="s">
        <v>40</v>
      </c>
      <c r="Q539" s="621"/>
      <c r="R539" s="621"/>
      <c r="S539" s="621"/>
      <c r="T539" s="621"/>
      <c r="U539" s="621"/>
      <c r="V539" s="622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5" t="s">
        <v>842</v>
      </c>
      <c r="B540" s="635"/>
      <c r="C540" s="635"/>
      <c r="D540" s="635"/>
      <c r="E540" s="635"/>
      <c r="F540" s="635"/>
      <c r="G540" s="635"/>
      <c r="H540" s="635"/>
      <c r="I540" s="635"/>
      <c r="J540" s="635"/>
      <c r="K540" s="635"/>
      <c r="L540" s="635"/>
      <c r="M540" s="635"/>
      <c r="N540" s="635"/>
      <c r="O540" s="635"/>
      <c r="P540" s="635"/>
      <c r="Q540" s="635"/>
      <c r="R540" s="635"/>
      <c r="S540" s="635"/>
      <c r="T540" s="635"/>
      <c r="U540" s="635"/>
      <c r="V540" s="635"/>
      <c r="W540" s="635"/>
      <c r="X540" s="635"/>
      <c r="Y540" s="635"/>
      <c r="Z540" s="635"/>
      <c r="AA540" s="62"/>
      <c r="AB540" s="62"/>
      <c r="AC540" s="62"/>
    </row>
    <row r="541" spans="1:68" ht="14.25" hidden="1" customHeight="1" x14ac:dyDescent="0.25">
      <c r="A541" s="625" t="s">
        <v>107</v>
      </c>
      <c r="B541" s="625"/>
      <c r="C541" s="625"/>
      <c r="D541" s="625"/>
      <c r="E541" s="625"/>
      <c r="F541" s="625"/>
      <c r="G541" s="625"/>
      <c r="H541" s="625"/>
      <c r="I541" s="625"/>
      <c r="J541" s="625"/>
      <c r="K541" s="625"/>
      <c r="L541" s="625"/>
      <c r="M541" s="625"/>
      <c r="N541" s="625"/>
      <c r="O541" s="625"/>
      <c r="P541" s="625"/>
      <c r="Q541" s="625"/>
      <c r="R541" s="625"/>
      <c r="S541" s="625"/>
      <c r="T541" s="625"/>
      <c r="U541" s="625"/>
      <c r="V541" s="625"/>
      <c r="W541" s="625"/>
      <c r="X541" s="625"/>
      <c r="Y541" s="625"/>
      <c r="Z541" s="625"/>
      <c r="AA541" s="63"/>
      <c r="AB541" s="63"/>
      <c r="AC541" s="63"/>
    </row>
    <row r="542" spans="1:68" ht="27" hidden="1" customHeight="1" x14ac:dyDescent="0.25">
      <c r="A542" s="60" t="s">
        <v>843</v>
      </c>
      <c r="B542" s="60" t="s">
        <v>844</v>
      </c>
      <c r="C542" s="34">
        <v>4301011951</v>
      </c>
      <c r="D542" s="626">
        <v>4640242180045</v>
      </c>
      <c r="E542" s="626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636" t="s">
        <v>845</v>
      </c>
      <c r="Q542" s="628"/>
      <c r="R542" s="628"/>
      <c r="S542" s="628"/>
      <c r="T542" s="62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23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24"/>
      <c r="P543" s="620" t="s">
        <v>40</v>
      </c>
      <c r="Q543" s="621"/>
      <c r="R543" s="621"/>
      <c r="S543" s="621"/>
      <c r="T543" s="621"/>
      <c r="U543" s="621"/>
      <c r="V543" s="622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24"/>
      <c r="P544" s="620" t="s">
        <v>40</v>
      </c>
      <c r="Q544" s="621"/>
      <c r="R544" s="621"/>
      <c r="S544" s="621"/>
      <c r="T544" s="621"/>
      <c r="U544" s="621"/>
      <c r="V544" s="622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25" t="s">
        <v>148</v>
      </c>
      <c r="B545" s="625"/>
      <c r="C545" s="625"/>
      <c r="D545" s="625"/>
      <c r="E545" s="625"/>
      <c r="F545" s="625"/>
      <c r="G545" s="625"/>
      <c r="H545" s="625"/>
      <c r="I545" s="625"/>
      <c r="J545" s="625"/>
      <c r="K545" s="625"/>
      <c r="L545" s="625"/>
      <c r="M545" s="625"/>
      <c r="N545" s="625"/>
      <c r="O545" s="625"/>
      <c r="P545" s="625"/>
      <c r="Q545" s="625"/>
      <c r="R545" s="625"/>
      <c r="S545" s="625"/>
      <c r="T545" s="625"/>
      <c r="U545" s="625"/>
      <c r="V545" s="625"/>
      <c r="W545" s="625"/>
      <c r="X545" s="625"/>
      <c r="Y545" s="625"/>
      <c r="Z545" s="625"/>
      <c r="AA545" s="63"/>
      <c r="AB545" s="63"/>
      <c r="AC545" s="63"/>
    </row>
    <row r="546" spans="1:68" ht="27" hidden="1" customHeight="1" x14ac:dyDescent="0.25">
      <c r="A546" s="60" t="s">
        <v>847</v>
      </c>
      <c r="B546" s="60" t="s">
        <v>848</v>
      </c>
      <c r="C546" s="34">
        <v>4301020314</v>
      </c>
      <c r="D546" s="626">
        <v>4640242180090</v>
      </c>
      <c r="E546" s="626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637" t="s">
        <v>849</v>
      </c>
      <c r="Q546" s="628"/>
      <c r="R546" s="628"/>
      <c r="S546" s="628"/>
      <c r="T546" s="62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3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24"/>
      <c r="P547" s="620" t="s">
        <v>40</v>
      </c>
      <c r="Q547" s="621"/>
      <c r="R547" s="621"/>
      <c r="S547" s="621"/>
      <c r="T547" s="621"/>
      <c r="U547" s="621"/>
      <c r="V547" s="622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24"/>
      <c r="P548" s="620" t="s">
        <v>40</v>
      </c>
      <c r="Q548" s="621"/>
      <c r="R548" s="621"/>
      <c r="S548" s="621"/>
      <c r="T548" s="621"/>
      <c r="U548" s="621"/>
      <c r="V548" s="622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5" t="s">
        <v>159</v>
      </c>
      <c r="B549" s="625"/>
      <c r="C549" s="625"/>
      <c r="D549" s="625"/>
      <c r="E549" s="625"/>
      <c r="F549" s="625"/>
      <c r="G549" s="625"/>
      <c r="H549" s="625"/>
      <c r="I549" s="625"/>
      <c r="J549" s="625"/>
      <c r="K549" s="625"/>
      <c r="L549" s="625"/>
      <c r="M549" s="625"/>
      <c r="N549" s="625"/>
      <c r="O549" s="625"/>
      <c r="P549" s="625"/>
      <c r="Q549" s="625"/>
      <c r="R549" s="625"/>
      <c r="S549" s="625"/>
      <c r="T549" s="625"/>
      <c r="U549" s="625"/>
      <c r="V549" s="625"/>
      <c r="W549" s="625"/>
      <c r="X549" s="625"/>
      <c r="Y549" s="625"/>
      <c r="Z549" s="625"/>
      <c r="AA549" s="63"/>
      <c r="AB549" s="63"/>
      <c r="AC549" s="63"/>
    </row>
    <row r="550" spans="1:68" ht="27" hidden="1" customHeight="1" x14ac:dyDescent="0.25">
      <c r="A550" s="60" t="s">
        <v>851</v>
      </c>
      <c r="B550" s="60" t="s">
        <v>852</v>
      </c>
      <c r="C550" s="34">
        <v>4301031321</v>
      </c>
      <c r="D550" s="626">
        <v>4640242180076</v>
      </c>
      <c r="E550" s="626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627" t="s">
        <v>853</v>
      </c>
      <c r="Q550" s="628"/>
      <c r="R550" s="628"/>
      <c r="S550" s="628"/>
      <c r="T550" s="629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3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24"/>
      <c r="P551" s="620" t="s">
        <v>40</v>
      </c>
      <c r="Q551" s="621"/>
      <c r="R551" s="621"/>
      <c r="S551" s="621"/>
      <c r="T551" s="621"/>
      <c r="U551" s="621"/>
      <c r="V551" s="622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24"/>
      <c r="P552" s="620" t="s">
        <v>40</v>
      </c>
      <c r="Q552" s="621"/>
      <c r="R552" s="621"/>
      <c r="S552" s="621"/>
      <c r="T552" s="621"/>
      <c r="U552" s="621"/>
      <c r="V552" s="622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623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633"/>
      <c r="P553" s="630" t="s">
        <v>33</v>
      </c>
      <c r="Q553" s="631"/>
      <c r="R553" s="631"/>
      <c r="S553" s="631"/>
      <c r="T553" s="631"/>
      <c r="U553" s="631"/>
      <c r="V553" s="632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18012.400000000001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18132.259999999998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633"/>
      <c r="P554" s="630" t="s">
        <v>34</v>
      </c>
      <c r="Q554" s="631"/>
      <c r="R554" s="631"/>
      <c r="S554" s="631"/>
      <c r="T554" s="631"/>
      <c r="U554" s="631"/>
      <c r="V554" s="632"/>
      <c r="W554" s="40" t="s">
        <v>0</v>
      </c>
      <c r="X554" s="41">
        <f>IFERROR(SUM(BM22:BM550),"0")</f>
        <v>18899.139881229876</v>
      </c>
      <c r="Y554" s="41">
        <f>IFERROR(SUM(BN22:BN550),"0")</f>
        <v>19025.381000000001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633"/>
      <c r="P555" s="630" t="s">
        <v>35</v>
      </c>
      <c r="Q555" s="631"/>
      <c r="R555" s="631"/>
      <c r="S555" s="631"/>
      <c r="T555" s="631"/>
      <c r="U555" s="631"/>
      <c r="V555" s="632"/>
      <c r="W555" s="40" t="s">
        <v>20</v>
      </c>
      <c r="X555" s="42">
        <f>ROUNDUP(SUM(BO22:BO550),0)</f>
        <v>30</v>
      </c>
      <c r="Y555" s="42">
        <f>ROUNDUP(SUM(BP22:BP550),0)</f>
        <v>31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633"/>
      <c r="P556" s="630" t="s">
        <v>36</v>
      </c>
      <c r="Q556" s="631"/>
      <c r="R556" s="631"/>
      <c r="S556" s="631"/>
      <c r="T556" s="631"/>
      <c r="U556" s="631"/>
      <c r="V556" s="632"/>
      <c r="W556" s="40" t="s">
        <v>0</v>
      </c>
      <c r="X556" s="41">
        <f>GrossWeightTotal+PalletQtyTotal*25</f>
        <v>19649.139881229876</v>
      </c>
      <c r="Y556" s="41">
        <f>GrossWeightTotalR+PalletQtyTotalR*25</f>
        <v>19800.381000000001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633"/>
      <c r="P557" s="630" t="s">
        <v>37</v>
      </c>
      <c r="Q557" s="631"/>
      <c r="R557" s="631"/>
      <c r="S557" s="631"/>
      <c r="T557" s="631"/>
      <c r="U557" s="631"/>
      <c r="V557" s="632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2565.7161603828267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2581</v>
      </c>
      <c r="Z557" s="40"/>
      <c r="AA557" s="64"/>
      <c r="AB557" s="64"/>
      <c r="AC557" s="64"/>
    </row>
    <row r="558" spans="1:68" ht="14.25" hidden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633"/>
      <c r="P558" s="630" t="s">
        <v>38</v>
      </c>
      <c r="Q558" s="631"/>
      <c r="R558" s="631"/>
      <c r="S558" s="631"/>
      <c r="T558" s="631"/>
      <c r="U558" s="631"/>
      <c r="V558" s="632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35.299289999999992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617" t="s">
        <v>105</v>
      </c>
      <c r="D560" s="617" t="s">
        <v>105</v>
      </c>
      <c r="E560" s="617" t="s">
        <v>105</v>
      </c>
      <c r="F560" s="617" t="s">
        <v>105</v>
      </c>
      <c r="G560" s="617" t="s">
        <v>105</v>
      </c>
      <c r="H560" s="617" t="s">
        <v>105</v>
      </c>
      <c r="I560" s="617" t="s">
        <v>282</v>
      </c>
      <c r="J560" s="617" t="s">
        <v>282</v>
      </c>
      <c r="K560" s="617" t="s">
        <v>282</v>
      </c>
      <c r="L560" s="617" t="s">
        <v>282</v>
      </c>
      <c r="M560" s="617" t="s">
        <v>282</v>
      </c>
      <c r="N560" s="634"/>
      <c r="O560" s="617" t="s">
        <v>282</v>
      </c>
      <c r="P560" s="617" t="s">
        <v>282</v>
      </c>
      <c r="Q560" s="617" t="s">
        <v>282</v>
      </c>
      <c r="R560" s="617" t="s">
        <v>282</v>
      </c>
      <c r="S560" s="617" t="s">
        <v>282</v>
      </c>
      <c r="T560" s="617" t="s">
        <v>282</v>
      </c>
      <c r="U560" s="617" t="s">
        <v>282</v>
      </c>
      <c r="V560" s="617" t="s">
        <v>583</v>
      </c>
      <c r="W560" s="617" t="s">
        <v>583</v>
      </c>
      <c r="X560" s="617" t="s">
        <v>648</v>
      </c>
      <c r="Y560" s="617" t="s">
        <v>648</v>
      </c>
      <c r="Z560" s="617" t="s">
        <v>648</v>
      </c>
      <c r="AA560" s="617" t="s">
        <v>648</v>
      </c>
      <c r="AB560" s="80" t="s">
        <v>713</v>
      </c>
      <c r="AC560" s="617" t="s">
        <v>790</v>
      </c>
      <c r="AD560" s="617" t="s">
        <v>790</v>
      </c>
      <c r="AF560" s="1"/>
    </row>
    <row r="561" spans="1:32" ht="14.25" customHeight="1" thickTop="1" x14ac:dyDescent="0.2">
      <c r="A561" s="618" t="s">
        <v>10</v>
      </c>
      <c r="B561" s="617" t="s">
        <v>77</v>
      </c>
      <c r="C561" s="617" t="s">
        <v>106</v>
      </c>
      <c r="D561" s="617" t="s">
        <v>127</v>
      </c>
      <c r="E561" s="617" t="s">
        <v>192</v>
      </c>
      <c r="F561" s="617" t="s">
        <v>219</v>
      </c>
      <c r="G561" s="617" t="s">
        <v>258</v>
      </c>
      <c r="H561" s="617" t="s">
        <v>105</v>
      </c>
      <c r="I561" s="617" t="s">
        <v>283</v>
      </c>
      <c r="J561" s="617" t="s">
        <v>326</v>
      </c>
      <c r="K561" s="617" t="s">
        <v>387</v>
      </c>
      <c r="L561" s="617" t="s">
        <v>431</v>
      </c>
      <c r="M561" s="617" t="s">
        <v>449</v>
      </c>
      <c r="N561" s="1"/>
      <c r="O561" s="617" t="s">
        <v>462</v>
      </c>
      <c r="P561" s="617" t="s">
        <v>474</v>
      </c>
      <c r="Q561" s="617" t="s">
        <v>481</v>
      </c>
      <c r="R561" s="617" t="s">
        <v>485</v>
      </c>
      <c r="S561" s="617" t="s">
        <v>491</v>
      </c>
      <c r="T561" s="617" t="s">
        <v>496</v>
      </c>
      <c r="U561" s="617" t="s">
        <v>570</v>
      </c>
      <c r="V561" s="617" t="s">
        <v>584</v>
      </c>
      <c r="W561" s="617" t="s">
        <v>618</v>
      </c>
      <c r="X561" s="617" t="s">
        <v>649</v>
      </c>
      <c r="Y561" s="617" t="s">
        <v>681</v>
      </c>
      <c r="Z561" s="617" t="s">
        <v>699</v>
      </c>
      <c r="AA561" s="617" t="s">
        <v>706</v>
      </c>
      <c r="AB561" s="617" t="s">
        <v>713</v>
      </c>
      <c r="AC561" s="617" t="s">
        <v>790</v>
      </c>
      <c r="AD561" s="617" t="s">
        <v>842</v>
      </c>
      <c r="AF561" s="1"/>
    </row>
    <row r="562" spans="1:32" ht="13.5" thickBot="1" x14ac:dyDescent="0.25">
      <c r="A562" s="619"/>
      <c r="B562" s="617"/>
      <c r="C562" s="617"/>
      <c r="D562" s="617"/>
      <c r="E562" s="617"/>
      <c r="F562" s="617"/>
      <c r="G562" s="617"/>
      <c r="H562" s="617"/>
      <c r="I562" s="617"/>
      <c r="J562" s="617"/>
      <c r="K562" s="617"/>
      <c r="L562" s="617"/>
      <c r="M562" s="617"/>
      <c r="N562" s="1"/>
      <c r="O562" s="617"/>
      <c r="P562" s="617"/>
      <c r="Q562" s="617"/>
      <c r="R562" s="617"/>
      <c r="S562" s="617"/>
      <c r="T562" s="617"/>
      <c r="U562" s="617"/>
      <c r="V562" s="617"/>
      <c r="W562" s="617"/>
      <c r="X562" s="617"/>
      <c r="Y562" s="617"/>
      <c r="Z562" s="617"/>
      <c r="AA562" s="617"/>
      <c r="AB562" s="617"/>
      <c r="AC562" s="617"/>
      <c r="AD562" s="617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700.80000000000007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5211.6000000000004</v>
      </c>
      <c r="E563" s="50">
        <f>IFERROR(Y86*1,"0")+IFERROR(Y87*1,"0")+IFERROR(Y88*1,"0")+IFERROR(Y92*1,"0")+IFERROR(Y93*1,"0")+IFERROR(Y94*1,"0")+IFERROR(Y95*1,"0")+IFERROR(Y96*1,"0")+IFERROR(Y97*1,"0")+IFERROR(Y98*1,"0")+IFERROR(Y99*1,"0")</f>
        <v>878.40000000000009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105.3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258.60000000000002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50.400000000000006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302.40000000000003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208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3868.8000000000006</v>
      </c>
      <c r="U563" s="50">
        <f>IFERROR(Y351*1,"0")+IFERROR(Y355*1,"0")+IFERROR(Y356*1,"0")+IFERROR(Y357*1,"0")</f>
        <v>412.8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3820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64.800000000000011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1409.76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840.6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200,00"/>
        <filter val="1 382,40"/>
        <filter val="1 950,00"/>
        <filter val="10,00"/>
        <filter val="100,00"/>
        <filter val="104,17"/>
        <filter val="105,00"/>
        <filter val="11,11"/>
        <filter val="11,90"/>
        <filter val="111,11"/>
        <filter val="115,38"/>
        <filter val="12,35"/>
        <filter val="142,86"/>
        <filter val="149,05"/>
        <filter val="150,00"/>
        <filter val="160,00"/>
        <filter val="18 012,40"/>
        <filter val="18 899,14"/>
        <filter val="19 649,14"/>
        <filter val="192,00"/>
        <filter val="2 376,00"/>
        <filter val="2 565,72"/>
        <filter val="2 880,00"/>
        <filter val="20,00"/>
        <filter val="200,00"/>
        <filter val="240,00"/>
        <filter val="250,00"/>
        <filter val="270,00"/>
        <filter val="275,00"/>
        <filter val="28,57"/>
        <filter val="3 758,40"/>
        <filter val="30"/>
        <filter val="30,00"/>
        <filter val="300,00"/>
        <filter val="31,59"/>
        <filter val="34,26"/>
        <filter val="40,00"/>
        <filter val="400,00"/>
        <filter val="405,00"/>
        <filter val="410,00"/>
        <filter val="47,62"/>
        <filter val="470,00"/>
        <filter val="50,00"/>
        <filter val="500,00"/>
        <filter val="51,10"/>
        <filter val="55,56"/>
        <filter val="550,00"/>
        <filter val="56,82"/>
        <filter val="563,00"/>
        <filter val="60,00"/>
        <filter val="600,00"/>
        <filter val="63,00"/>
        <filter val="656,00"/>
        <filter val="696,00"/>
        <filter val="78,52"/>
        <filter val="79,56"/>
        <filter val="87,04"/>
        <filter val="900,00"/>
        <filter val="96,00"/>
      </filters>
    </filterColumn>
    <filterColumn colId="29" showButton="0"/>
    <filterColumn colId="30" showButton="0"/>
  </autoFilter>
  <dataConsolidate/>
  <mergeCells count="9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Y561:Y562"/>
    <mergeCell ref="Z561:Z562"/>
    <mergeCell ref="B561:B562"/>
    <mergeCell ref="C561:C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