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4C0B50-3E06-4EC4-AB1A-18B2994CCB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J9" i="1" l="1"/>
  <c r="F9" i="1"/>
  <c r="F10" i="1"/>
  <c r="Z63" i="1"/>
  <c r="BN63" i="1"/>
  <c r="Z111" i="1"/>
  <c r="BN111" i="1"/>
  <c r="Z198" i="1"/>
  <c r="BN198" i="1"/>
  <c r="Z347" i="1"/>
  <c r="BN347" i="1"/>
  <c r="Z390" i="1"/>
  <c r="BN390" i="1"/>
  <c r="Z22" i="1"/>
  <c r="Z23" i="1" s="1"/>
  <c r="BN22" i="1"/>
  <c r="BP22" i="1"/>
  <c r="Z26" i="1"/>
  <c r="BN26" i="1"/>
  <c r="Z163" i="1"/>
  <c r="BN163" i="1"/>
  <c r="Z219" i="1"/>
  <c r="BN219" i="1"/>
  <c r="Z224" i="1"/>
  <c r="BN224" i="1"/>
  <c r="Z308" i="1"/>
  <c r="BN308" i="1"/>
  <c r="Z310" i="1"/>
  <c r="BN310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6" i="1"/>
  <c r="BN436" i="1"/>
  <c r="Z443" i="1"/>
  <c r="BN443" i="1"/>
  <c r="Z53" i="1"/>
  <c r="BN53" i="1"/>
  <c r="Z79" i="1"/>
  <c r="BN79" i="1"/>
  <c r="Z89" i="1"/>
  <c r="BN89" i="1"/>
  <c r="Z96" i="1"/>
  <c r="BN96" i="1"/>
  <c r="Z125" i="1"/>
  <c r="BN125" i="1"/>
  <c r="Z175" i="1"/>
  <c r="BN175" i="1"/>
  <c r="Z234" i="1"/>
  <c r="Z235" i="1" s="1"/>
  <c r="BN234" i="1"/>
  <c r="BP234" i="1"/>
  <c r="Y235" i="1"/>
  <c r="Z244" i="1"/>
  <c r="BN244" i="1"/>
  <c r="Z292" i="1"/>
  <c r="BN292" i="1"/>
  <c r="Z330" i="1"/>
  <c r="BN330" i="1"/>
  <c r="Z335" i="1"/>
  <c r="BN335" i="1"/>
  <c r="Z398" i="1"/>
  <c r="BN398" i="1"/>
  <c r="Z455" i="1"/>
  <c r="BN455" i="1"/>
  <c r="BP105" i="1"/>
  <c r="BN105" i="1"/>
  <c r="Z105" i="1"/>
  <c r="BP136" i="1"/>
  <c r="BN136" i="1"/>
  <c r="Z136" i="1"/>
  <c r="BP140" i="1"/>
  <c r="BN140" i="1"/>
  <c r="Z140" i="1"/>
  <c r="BP190" i="1"/>
  <c r="BN190" i="1"/>
  <c r="Z190" i="1"/>
  <c r="BP211" i="1"/>
  <c r="BN211" i="1"/>
  <c r="Z211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Z30" i="1"/>
  <c r="BN30" i="1"/>
  <c r="Z57" i="1"/>
  <c r="BN57" i="1"/>
  <c r="Y65" i="1"/>
  <c r="Z75" i="1"/>
  <c r="BN75" i="1"/>
  <c r="BP117" i="1"/>
  <c r="BN117" i="1"/>
  <c r="Z117" i="1"/>
  <c r="BP167" i="1"/>
  <c r="BN167" i="1"/>
  <c r="Z167" i="1"/>
  <c r="BP202" i="1"/>
  <c r="BN202" i="1"/>
  <c r="Z202" i="1"/>
  <c r="BP228" i="1"/>
  <c r="BN228" i="1"/>
  <c r="Z228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Y92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X502" i="1"/>
  <c r="Y32" i="1"/>
  <c r="Z28" i="1"/>
  <c r="BN28" i="1"/>
  <c r="Z42" i="1"/>
  <c r="BN42" i="1"/>
  <c r="D512" i="1"/>
  <c r="Z55" i="1"/>
  <c r="BN55" i="1"/>
  <c r="Z61" i="1"/>
  <c r="BN61" i="1"/>
  <c r="BP61" i="1"/>
  <c r="Z69" i="1"/>
  <c r="BN69" i="1"/>
  <c r="Y81" i="1"/>
  <c r="Z77" i="1"/>
  <c r="BN77" i="1"/>
  <c r="Z83" i="1"/>
  <c r="BN83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Z209" i="1"/>
  <c r="BN209" i="1"/>
  <c r="Z213" i="1"/>
  <c r="BN213" i="1"/>
  <c r="Z226" i="1"/>
  <c r="BN226" i="1"/>
  <c r="Z230" i="1"/>
  <c r="BN230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BP141" i="1"/>
  <c r="BN141" i="1"/>
  <c r="Z141" i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Y231" i="1"/>
  <c r="BP229" i="1"/>
  <c r="BN229" i="1"/>
  <c r="Z229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Y361" i="1"/>
  <c r="BP369" i="1"/>
  <c r="BN369" i="1"/>
  <c r="Z369" i="1"/>
  <c r="Y371" i="1"/>
  <c r="F512" i="1"/>
  <c r="H9" i="1"/>
  <c r="B512" i="1"/>
  <c r="X503" i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BN84" i="1"/>
  <c r="Y85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Y133" i="1"/>
  <c r="Y138" i="1"/>
  <c r="BP135" i="1"/>
  <c r="BN135" i="1"/>
  <c r="Z135" i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43" i="1"/>
  <c r="BN243" i="1"/>
  <c r="Z243" i="1"/>
  <c r="BP252" i="1"/>
  <c r="BN252" i="1"/>
  <c r="Z252" i="1"/>
  <c r="BP260" i="1"/>
  <c r="BN260" i="1"/>
  <c r="Z260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220" i="1" l="1"/>
  <c r="Z350" i="1"/>
  <c r="Z231" i="1"/>
  <c r="Z338" i="1"/>
  <c r="Z192" i="1"/>
  <c r="Z137" i="1"/>
  <c r="Z92" i="1"/>
  <c r="Z355" i="1"/>
  <c r="Z371" i="1"/>
  <c r="Z325" i="1"/>
  <c r="Z187" i="1"/>
  <c r="Z126" i="1"/>
  <c r="Z404" i="1"/>
  <c r="Z203" i="1"/>
  <c r="Z132" i="1"/>
  <c r="Z121" i="1"/>
  <c r="Z71" i="1"/>
  <c r="Z58" i="1"/>
  <c r="X505" i="1"/>
  <c r="Z360" i="1"/>
  <c r="Z294" i="1"/>
  <c r="Z142" i="1"/>
  <c r="Z270" i="1"/>
  <c r="Z450" i="1"/>
  <c r="Z65" i="1"/>
  <c r="Y506" i="1"/>
  <c r="Y504" i="1"/>
  <c r="Z32" i="1"/>
  <c r="Z465" i="1"/>
  <c r="Z459" i="1"/>
  <c r="Z480" i="1"/>
  <c r="Z444" i="1"/>
  <c r="Z318" i="1"/>
  <c r="Z312" i="1"/>
  <c r="Z263" i="1"/>
  <c r="Z246" i="1"/>
  <c r="Z215" i="1"/>
  <c r="Z177" i="1"/>
  <c r="Z85" i="1"/>
  <c r="Y503" i="1"/>
  <c r="Z399" i="1"/>
  <c r="Z171" i="1"/>
  <c r="Z304" i="1"/>
  <c r="Z153" i="1"/>
  <c r="Z474" i="1"/>
  <c r="Z416" i="1"/>
  <c r="Z255" i="1"/>
  <c r="Z80" i="1"/>
  <c r="Z44" i="1"/>
  <c r="Y502" i="1"/>
  <c r="Z108" i="1"/>
  <c r="Z100" i="1"/>
  <c r="Y505" i="1" l="1"/>
  <c r="Z507" i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<sst xmlns="http://schemas.openxmlformats.org/spreadsheetml/2006/main" count="2215" uniqueCount="794">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</sst>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5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3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816" t="s">
        <v>0</v>
      </c>
      <c r="E1" s="600"/>
      <c r="F1" s="600"/>
      <c r="G1" s="12" t="s">
        <v>1</v>
      </c>
      <c r="H1" s="816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858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787" t="s">
        <v>8</v>
      </c>
      <c r="B5" s="676"/>
      <c r="C5" s="620"/>
      <c r="D5" s="691"/>
      <c r="E5" s="693"/>
      <c r="F5" s="619" t="s">
        <v>9</v>
      </c>
      <c r="G5" s="620"/>
      <c r="H5" s="691" t="s">
        <v>793</v>
      </c>
      <c r="I5" s="692"/>
      <c r="J5" s="692"/>
      <c r="K5" s="692"/>
      <c r="L5" s="692"/>
      <c r="M5" s="693"/>
      <c r="N5" s="58"/>
      <c r="P5" s="24" t="s">
        <v>10</v>
      </c>
      <c r="Q5" s="621">
        <v>45903</v>
      </c>
      <c r="R5" s="622"/>
      <c r="T5" s="713" t="s">
        <v>11</v>
      </c>
      <c r="U5" s="714"/>
      <c r="V5" s="715" t="s">
        <v>12</v>
      </c>
      <c r="W5" s="622"/>
      <c r="AB5" s="51"/>
      <c r="AC5" s="51"/>
      <c r="AD5" s="51"/>
      <c r="AE5" s="51"/>
    </row>
    <row r="6" spans="1:32" s="545" customFormat="1" ht="24" customHeight="1" x14ac:dyDescent="0.2">
      <c r="A6" s="787" t="s">
        <v>13</v>
      </c>
      <c r="B6" s="676"/>
      <c r="C6" s="620"/>
      <c r="D6" s="623" t="s">
        <v>14</v>
      </c>
      <c r="E6" s="624"/>
      <c r="F6" s="624"/>
      <c r="G6" s="624"/>
      <c r="H6" s="624"/>
      <c r="I6" s="624"/>
      <c r="J6" s="624"/>
      <c r="K6" s="624"/>
      <c r="L6" s="624"/>
      <c r="M6" s="622"/>
      <c r="N6" s="59"/>
      <c r="P6" s="24" t="s">
        <v>15</v>
      </c>
      <c r="Q6" s="594" t="str">
        <f>IF(Q5=0," ",CHOOSE(WEEKDAY(Q5,2),"Понедельник","Вторник","Среда","Четверг","Пятница","Суббота","Воскресенье"))</f>
        <v>Среда</v>
      </c>
      <c r="R6" s="558"/>
      <c r="T6" s="769" t="s">
        <v>16</v>
      </c>
      <c r="U6" s="714"/>
      <c r="V6" s="707" t="s">
        <v>17</v>
      </c>
      <c r="W6" s="708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762"/>
      <c r="N7" s="60"/>
      <c r="P7" s="24"/>
      <c r="Q7" s="42"/>
      <c r="R7" s="42"/>
      <c r="T7" s="563"/>
      <c r="U7" s="714"/>
      <c r="V7" s="709"/>
      <c r="W7" s="710"/>
      <c r="AB7" s="51"/>
      <c r="AC7" s="51"/>
      <c r="AD7" s="51"/>
      <c r="AE7" s="51"/>
    </row>
    <row r="8" spans="1:32" s="545" customFormat="1" ht="25.5" customHeight="1" x14ac:dyDescent="0.2">
      <c r="A8" s="700" t="s">
        <v>18</v>
      </c>
      <c r="B8" s="560"/>
      <c r="C8" s="561"/>
      <c r="D8" s="839" t="s">
        <v>19</v>
      </c>
      <c r="E8" s="840"/>
      <c r="F8" s="840"/>
      <c r="G8" s="840"/>
      <c r="H8" s="840"/>
      <c r="I8" s="840"/>
      <c r="J8" s="840"/>
      <c r="K8" s="840"/>
      <c r="L8" s="840"/>
      <c r="M8" s="841"/>
      <c r="N8" s="61"/>
      <c r="P8" s="24" t="s">
        <v>20</v>
      </c>
      <c r="Q8" s="761">
        <v>0.5</v>
      </c>
      <c r="R8" s="762"/>
      <c r="T8" s="563"/>
      <c r="U8" s="714"/>
      <c r="V8" s="709"/>
      <c r="W8" s="710"/>
      <c r="AB8" s="51"/>
      <c r="AC8" s="51"/>
      <c r="AD8" s="51"/>
      <c r="AE8" s="51"/>
    </row>
    <row r="9" spans="1:32" s="545" customFormat="1" ht="39.950000000000003" customHeight="1" x14ac:dyDescent="0.2">
      <c r="A9" s="6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43"/>
      <c r="E9" s="644"/>
      <c r="F9" s="6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644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4"/>
      <c r="L9" s="644"/>
      <c r="M9" s="644"/>
      <c r="N9" s="543"/>
      <c r="P9" s="26" t="s">
        <v>21</v>
      </c>
      <c r="Q9" s="803"/>
      <c r="R9" s="603"/>
      <c r="T9" s="563"/>
      <c r="U9" s="714"/>
      <c r="V9" s="711"/>
      <c r="W9" s="712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43"/>
      <c r="E10" s="644"/>
      <c r="F10" s="6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22" t="str">
        <f>IFERROR(VLOOKUP($D$10,Proxy,2,FALSE),"")</f>
        <v/>
      </c>
      <c r="I10" s="563"/>
      <c r="J10" s="563"/>
      <c r="K10" s="563"/>
      <c r="L10" s="563"/>
      <c r="M10" s="563"/>
      <c r="N10" s="544"/>
      <c r="P10" s="26" t="s">
        <v>22</v>
      </c>
      <c r="Q10" s="770"/>
      <c r="R10" s="771"/>
      <c r="U10" s="24" t="s">
        <v>23</v>
      </c>
      <c r="V10" s="870" t="s">
        <v>24</v>
      </c>
      <c r="W10" s="708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5"/>
      <c r="R11" s="622"/>
      <c r="U11" s="24" t="s">
        <v>27</v>
      </c>
      <c r="V11" s="602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6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20"/>
      <c r="N12" s="62"/>
      <c r="P12" s="24" t="s">
        <v>30</v>
      </c>
      <c r="Q12" s="761"/>
      <c r="R12" s="762"/>
      <c r="S12" s="23"/>
      <c r="U12" s="24"/>
      <c r="V12" s="600"/>
      <c r="W12" s="563"/>
      <c r="AB12" s="51"/>
      <c r="AC12" s="51"/>
      <c r="AD12" s="51"/>
      <c r="AE12" s="51"/>
    </row>
    <row r="13" spans="1:32" s="545" customFormat="1" ht="23.25" customHeight="1" x14ac:dyDescent="0.2">
      <c r="A13" s="716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20"/>
      <c r="N13" s="62"/>
      <c r="O13" s="26"/>
      <c r="P13" s="26" t="s">
        <v>32</v>
      </c>
      <c r="Q13" s="602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6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73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20"/>
      <c r="N15" s="63"/>
      <c r="P15" s="776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5" t="s">
        <v>36</v>
      </c>
      <c r="B17" s="555" t="s">
        <v>37</v>
      </c>
      <c r="C17" s="791" t="s">
        <v>38</v>
      </c>
      <c r="D17" s="555" t="s">
        <v>39</v>
      </c>
      <c r="E17" s="701"/>
      <c r="F17" s="555" t="s">
        <v>40</v>
      </c>
      <c r="G17" s="555" t="s">
        <v>41</v>
      </c>
      <c r="H17" s="555" t="s">
        <v>42</v>
      </c>
      <c r="I17" s="555" t="s">
        <v>43</v>
      </c>
      <c r="J17" s="555" t="s">
        <v>44</v>
      </c>
      <c r="K17" s="555" t="s">
        <v>45</v>
      </c>
      <c r="L17" s="555" t="s">
        <v>46</v>
      </c>
      <c r="M17" s="555" t="s">
        <v>47</v>
      </c>
      <c r="N17" s="555" t="s">
        <v>48</v>
      </c>
      <c r="O17" s="555" t="s">
        <v>49</v>
      </c>
      <c r="P17" s="555" t="s">
        <v>50</v>
      </c>
      <c r="Q17" s="819"/>
      <c r="R17" s="819"/>
      <c r="S17" s="819"/>
      <c r="T17" s="701"/>
      <c r="U17" s="699" t="s">
        <v>51</v>
      </c>
      <c r="V17" s="620"/>
      <c r="W17" s="555" t="s">
        <v>52</v>
      </c>
      <c r="X17" s="555" t="s">
        <v>53</v>
      </c>
      <c r="Y17" s="697" t="s">
        <v>54</v>
      </c>
      <c r="Z17" s="744" t="s">
        <v>55</v>
      </c>
      <c r="AA17" s="612" t="s">
        <v>56</v>
      </c>
      <c r="AB17" s="612" t="s">
        <v>57</v>
      </c>
      <c r="AC17" s="612" t="s">
        <v>58</v>
      </c>
      <c r="AD17" s="612" t="s">
        <v>59</v>
      </c>
      <c r="AE17" s="613"/>
      <c r="AF17" s="614"/>
      <c r="AG17" s="66"/>
      <c r="BD17" s="65" t="s">
        <v>60</v>
      </c>
    </row>
    <row r="18" spans="1:68" ht="14.25" customHeight="1" x14ac:dyDescent="0.2">
      <c r="A18" s="556"/>
      <c r="B18" s="556"/>
      <c r="C18" s="556"/>
      <c r="D18" s="702"/>
      <c r="E18" s="703"/>
      <c r="F18" s="556"/>
      <c r="G18" s="556"/>
      <c r="H18" s="556"/>
      <c r="I18" s="556"/>
      <c r="J18" s="556"/>
      <c r="K18" s="556"/>
      <c r="L18" s="556"/>
      <c r="M18" s="556"/>
      <c r="N18" s="556"/>
      <c r="O18" s="556"/>
      <c r="P18" s="702"/>
      <c r="Q18" s="820"/>
      <c r="R18" s="820"/>
      <c r="S18" s="820"/>
      <c r="T18" s="703"/>
      <c r="U18" s="67" t="s">
        <v>61</v>
      </c>
      <c r="V18" s="67" t="s">
        <v>62</v>
      </c>
      <c r="W18" s="556"/>
      <c r="X18" s="556"/>
      <c r="Y18" s="698"/>
      <c r="Z18" s="745"/>
      <c r="AA18" s="687"/>
      <c r="AB18" s="687"/>
      <c r="AC18" s="687"/>
      <c r="AD18" s="615"/>
      <c r="AE18" s="616"/>
      <c r="AF18" s="617"/>
      <c r="AG18" s="66"/>
      <c r="BD18" s="65"/>
    </row>
    <row r="19" spans="1:68" ht="27.75" hidden="1" customHeight="1" x14ac:dyDescent="0.2">
      <c r="A19" s="586" t="s">
        <v>63</v>
      </c>
      <c r="B19" s="587"/>
      <c r="C19" s="587"/>
      <c r="D19" s="587"/>
      <c r="E19" s="587"/>
      <c r="F19" s="587"/>
      <c r="G19" s="587"/>
      <c r="H19" s="587"/>
      <c r="I19" s="587"/>
      <c r="J19" s="587"/>
      <c r="K19" s="587"/>
      <c r="L19" s="587"/>
      <c r="M19" s="587"/>
      <c r="N19" s="587"/>
      <c r="O19" s="587"/>
      <c r="P19" s="587"/>
      <c r="Q19" s="587"/>
      <c r="R19" s="587"/>
      <c r="S19" s="587"/>
      <c r="T19" s="587"/>
      <c r="U19" s="587"/>
      <c r="V19" s="587"/>
      <c r="W19" s="587"/>
      <c r="X19" s="587"/>
      <c r="Y19" s="587"/>
      <c r="Z19" s="587"/>
      <c r="AA19" s="48"/>
      <c r="AB19" s="48"/>
      <c r="AC19" s="48"/>
    </row>
    <row r="20" spans="1:68" ht="16.5" hidden="1" customHeight="1" x14ac:dyDescent="0.25">
      <c r="A20" s="573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6"/>
      <c r="AB20" s="546"/>
      <c r="AC20" s="546"/>
    </row>
    <row r="21" spans="1:68" ht="14.25" hidden="1" customHeight="1" x14ac:dyDescent="0.25">
      <c r="A21" s="565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7">
        <v>4680115886643</v>
      </c>
      <c r="E22" s="558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4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7"/>
      <c r="R22" s="567"/>
      <c r="S22" s="567"/>
      <c r="T22" s="568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64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64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5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7">
        <v>4680115885912</v>
      </c>
      <c r="E26" s="558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7"/>
      <c r="R26" s="567"/>
      <c r="S26" s="567"/>
      <c r="T26" s="568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7">
        <v>4607091388237</v>
      </c>
      <c r="E27" s="558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7"/>
      <c r="R27" s="567"/>
      <c r="S27" s="567"/>
      <c r="T27" s="568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7">
        <v>4680115886230</v>
      </c>
      <c r="E28" s="558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6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7"/>
      <c r="R28" s="567"/>
      <c r="S28" s="567"/>
      <c r="T28" s="568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7">
        <v>4680115886247</v>
      </c>
      <c r="E29" s="558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7"/>
      <c r="R29" s="567"/>
      <c r="S29" s="567"/>
      <c r="T29" s="568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7">
        <v>4680115885905</v>
      </c>
      <c r="E30" s="558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7"/>
      <c r="R30" s="567"/>
      <c r="S30" s="567"/>
      <c r="T30" s="568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7">
        <v>4607091388244</v>
      </c>
      <c r="E31" s="558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7"/>
      <c r="R31" s="567"/>
      <c r="S31" s="567"/>
      <c r="T31" s="568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4"/>
      <c r="P32" s="559" t="s">
        <v>71</v>
      </c>
      <c r="Q32" s="560"/>
      <c r="R32" s="560"/>
      <c r="S32" s="560"/>
      <c r="T32" s="560"/>
      <c r="U32" s="560"/>
      <c r="V32" s="56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64"/>
      <c r="P33" s="559" t="s">
        <v>71</v>
      </c>
      <c r="Q33" s="560"/>
      <c r="R33" s="560"/>
      <c r="S33" s="560"/>
      <c r="T33" s="560"/>
      <c r="U33" s="560"/>
      <c r="V33" s="56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5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7"/>
      <c r="R35" s="567"/>
      <c r="S35" s="567"/>
      <c r="T35" s="568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4"/>
      <c r="P36" s="559" t="s">
        <v>71</v>
      </c>
      <c r="Q36" s="560"/>
      <c r="R36" s="560"/>
      <c r="S36" s="560"/>
      <c r="T36" s="560"/>
      <c r="U36" s="560"/>
      <c r="V36" s="56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4"/>
      <c r="P37" s="559" t="s">
        <v>71</v>
      </c>
      <c r="Q37" s="560"/>
      <c r="R37" s="560"/>
      <c r="S37" s="560"/>
      <c r="T37" s="560"/>
      <c r="U37" s="560"/>
      <c r="V37" s="56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586" t="s">
        <v>101</v>
      </c>
      <c r="B38" s="587"/>
      <c r="C38" s="587"/>
      <c r="D38" s="587"/>
      <c r="E38" s="587"/>
      <c r="F38" s="587"/>
      <c r="G38" s="587"/>
      <c r="H38" s="587"/>
      <c r="I38" s="587"/>
      <c r="J38" s="587"/>
      <c r="K38" s="587"/>
      <c r="L38" s="587"/>
      <c r="M38" s="587"/>
      <c r="N38" s="587"/>
      <c r="O38" s="587"/>
      <c r="P38" s="587"/>
      <c r="Q38" s="587"/>
      <c r="R38" s="587"/>
      <c r="S38" s="587"/>
      <c r="T38" s="587"/>
      <c r="U38" s="587"/>
      <c r="V38" s="587"/>
      <c r="W38" s="587"/>
      <c r="X38" s="587"/>
      <c r="Y38" s="587"/>
      <c r="Z38" s="587"/>
      <c r="AA38" s="48"/>
      <c r="AB38" s="48"/>
      <c r="AC38" s="48"/>
    </row>
    <row r="39" spans="1:68" ht="16.5" hidden="1" customHeight="1" x14ac:dyDescent="0.25">
      <c r="A39" s="573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6"/>
      <c r="AB39" s="546"/>
      <c r="AC39" s="546"/>
    </row>
    <row r="40" spans="1:68" ht="14.25" hidden="1" customHeight="1" x14ac:dyDescent="0.25">
      <c r="A40" s="565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7"/>
      <c r="R41" s="567"/>
      <c r="S41" s="567"/>
      <c r="T41" s="568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7">
        <v>4607091385687</v>
      </c>
      <c r="E42" s="558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7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7"/>
      <c r="R42" s="567"/>
      <c r="S42" s="567"/>
      <c r="T42" s="568"/>
      <c r="U42" s="34"/>
      <c r="V42" s="34"/>
      <c r="W42" s="35" t="s">
        <v>69</v>
      </c>
      <c r="X42" s="551">
        <v>32</v>
      </c>
      <c r="Y42" s="552">
        <f>IFERROR(IF(X42="",0,CEILING((X42/$H42),1)*$H42),"")</f>
        <v>32</v>
      </c>
      <c r="Z42" s="36">
        <f>IFERROR(IF(Y42=0,"",ROUNDUP(Y42/H42,0)*0.00902),"")</f>
        <v>7.2160000000000002E-2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33.68</v>
      </c>
      <c r="BN42" s="64">
        <f>IFERROR(Y42*I42/H42,"0")</f>
        <v>33.68</v>
      </c>
      <c r="BO42" s="64">
        <f>IFERROR(1/J42*(X42/H42),"0")</f>
        <v>6.0606060606060608E-2</v>
      </c>
      <c r="BP42" s="64">
        <f>IFERROR(1/J42*(Y42/H42),"0")</f>
        <v>6.0606060606060608E-2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7">
        <v>4680115882539</v>
      </c>
      <c r="E43" s="558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7"/>
      <c r="R43" s="567"/>
      <c r="S43" s="567"/>
      <c r="T43" s="568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2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4"/>
      <c r="P44" s="559" t="s">
        <v>71</v>
      </c>
      <c r="Q44" s="560"/>
      <c r="R44" s="560"/>
      <c r="S44" s="560"/>
      <c r="T44" s="560"/>
      <c r="U44" s="560"/>
      <c r="V44" s="561"/>
      <c r="W44" s="37" t="s">
        <v>72</v>
      </c>
      <c r="X44" s="553">
        <f>IFERROR(X41/H41,"0")+IFERROR(X42/H42,"0")+IFERROR(X43/H43,"0")</f>
        <v>10.777777777777779</v>
      </c>
      <c r="Y44" s="553">
        <f>IFERROR(Y41/H41,"0")+IFERROR(Y42/H42,"0")+IFERROR(Y43/H43,"0")</f>
        <v>11</v>
      </c>
      <c r="Z44" s="553">
        <f>IFERROR(IF(Z41="",0,Z41),"0")+IFERROR(IF(Z42="",0,Z42),"0")+IFERROR(IF(Z43="",0,Z43),"0")</f>
        <v>0.12909999999999999</v>
      </c>
      <c r="AA44" s="554"/>
      <c r="AB44" s="554"/>
      <c r="AC44" s="554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64"/>
      <c r="P45" s="559" t="s">
        <v>71</v>
      </c>
      <c r="Q45" s="560"/>
      <c r="R45" s="560"/>
      <c r="S45" s="560"/>
      <c r="T45" s="560"/>
      <c r="U45" s="560"/>
      <c r="V45" s="561"/>
      <c r="W45" s="37" t="s">
        <v>69</v>
      </c>
      <c r="X45" s="553">
        <f>IFERROR(SUM(X41:X43),"0")</f>
        <v>62</v>
      </c>
      <c r="Y45" s="553">
        <f>IFERROR(SUM(Y41:Y43),"0")</f>
        <v>64.400000000000006</v>
      </c>
      <c r="Z45" s="37"/>
      <c r="AA45" s="554"/>
      <c r="AB45" s="554"/>
      <c r="AC45" s="554"/>
    </row>
    <row r="46" spans="1:68" ht="14.25" hidden="1" customHeight="1" x14ac:dyDescent="0.25">
      <c r="A46" s="565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7">
        <v>4680115884915</v>
      </c>
      <c r="E47" s="558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7"/>
      <c r="R47" s="567"/>
      <c r="S47" s="567"/>
      <c r="T47" s="568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4"/>
      <c r="P48" s="559" t="s">
        <v>71</v>
      </c>
      <c r="Q48" s="560"/>
      <c r="R48" s="560"/>
      <c r="S48" s="560"/>
      <c r="T48" s="560"/>
      <c r="U48" s="560"/>
      <c r="V48" s="56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4"/>
      <c r="P49" s="559" t="s">
        <v>71</v>
      </c>
      <c r="Q49" s="560"/>
      <c r="R49" s="560"/>
      <c r="S49" s="560"/>
      <c r="T49" s="560"/>
      <c r="U49" s="560"/>
      <c r="V49" s="56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573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6"/>
      <c r="AB50" s="546"/>
      <c r="AC50" s="546"/>
    </row>
    <row r="51" spans="1:68" ht="14.25" hidden="1" customHeight="1" x14ac:dyDescent="0.25">
      <c r="A51" s="565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7">
        <v>4680115885882</v>
      </c>
      <c r="E52" s="558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7"/>
      <c r="R52" s="567"/>
      <c r="S52" s="567"/>
      <c r="T52" s="568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7">
        <v>4680115881426</v>
      </c>
      <c r="E53" s="558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7"/>
      <c r="R53" s="567"/>
      <c r="S53" s="567"/>
      <c r="T53" s="568"/>
      <c r="U53" s="34"/>
      <c r="V53" s="34"/>
      <c r="W53" s="35" t="s">
        <v>69</v>
      </c>
      <c r="X53" s="551">
        <v>820</v>
      </c>
      <c r="Y53" s="552">
        <f t="shared" si="6"/>
        <v>820.80000000000007</v>
      </c>
      <c r="Z53" s="36">
        <f>IFERROR(IF(Y53=0,"",ROUNDUP(Y53/H53,0)*0.01898),"")</f>
        <v>1.44248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853.0277777777776</v>
      </c>
      <c r="BN53" s="64">
        <f t="shared" si="8"/>
        <v>853.8599999999999</v>
      </c>
      <c r="BO53" s="64">
        <f t="shared" si="9"/>
        <v>1.1863425925925926</v>
      </c>
      <c r="BP53" s="64">
        <f t="shared" si="10"/>
        <v>1.1875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7">
        <v>4680115880283</v>
      </c>
      <c r="E54" s="558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7"/>
      <c r="R54" s="567"/>
      <c r="S54" s="567"/>
      <c r="T54" s="568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7">
        <v>4680115881525</v>
      </c>
      <c r="E55" s="558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7"/>
      <c r="R55" s="567"/>
      <c r="S55" s="567"/>
      <c r="T55" s="568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7">
        <v>4680115885899</v>
      </c>
      <c r="E56" s="558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7"/>
      <c r="R56" s="567"/>
      <c r="S56" s="567"/>
      <c r="T56" s="568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7">
        <v>4680115881419</v>
      </c>
      <c r="E57" s="558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7"/>
      <c r="R57" s="567"/>
      <c r="S57" s="567"/>
      <c r="T57" s="568"/>
      <c r="U57" s="34"/>
      <c r="V57" s="34"/>
      <c r="W57" s="35" t="s">
        <v>69</v>
      </c>
      <c r="X57" s="551">
        <v>229.5</v>
      </c>
      <c r="Y57" s="552">
        <f t="shared" si="6"/>
        <v>229.5</v>
      </c>
      <c r="Z57" s="36">
        <f>IFERROR(IF(Y57=0,"",ROUNDUP(Y57/H57,0)*0.00902),"")</f>
        <v>0.46001999999999998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240.20999999999998</v>
      </c>
      <c r="BN57" s="64">
        <f t="shared" si="8"/>
        <v>240.20999999999998</v>
      </c>
      <c r="BO57" s="64">
        <f t="shared" si="9"/>
        <v>0.38636363636363635</v>
      </c>
      <c r="BP57" s="64">
        <f t="shared" si="10"/>
        <v>0.38636363636363635</v>
      </c>
    </row>
    <row r="58" spans="1:68" x14ac:dyDescent="0.2">
      <c r="A58" s="562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4"/>
      <c r="P58" s="559" t="s">
        <v>71</v>
      </c>
      <c r="Q58" s="560"/>
      <c r="R58" s="560"/>
      <c r="S58" s="560"/>
      <c r="T58" s="560"/>
      <c r="U58" s="560"/>
      <c r="V58" s="561"/>
      <c r="W58" s="37" t="s">
        <v>72</v>
      </c>
      <c r="X58" s="553">
        <f>IFERROR(X52/H52,"0")+IFERROR(X53/H53,"0")+IFERROR(X54/H54,"0")+IFERROR(X55/H55,"0")+IFERROR(X56/H56,"0")+IFERROR(X57/H57,"0")</f>
        <v>126.92592592592592</v>
      </c>
      <c r="Y58" s="553">
        <f>IFERROR(Y52/H52,"0")+IFERROR(Y53/H53,"0")+IFERROR(Y54/H54,"0")+IFERROR(Y55/H55,"0")+IFERROR(Y56/H56,"0")+IFERROR(Y57/H57,"0")</f>
        <v>127</v>
      </c>
      <c r="Z58" s="553">
        <f>IFERROR(IF(Z52="",0,Z52),"0")+IFERROR(IF(Z53="",0,Z53),"0")+IFERROR(IF(Z54="",0,Z54),"0")+IFERROR(IF(Z55="",0,Z55),"0")+IFERROR(IF(Z56="",0,Z56),"0")+IFERROR(IF(Z57="",0,Z57),"0")</f>
        <v>1.9024999999999999</v>
      </c>
      <c r="AA58" s="554"/>
      <c r="AB58" s="554"/>
      <c r="AC58" s="554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4"/>
      <c r="P59" s="559" t="s">
        <v>71</v>
      </c>
      <c r="Q59" s="560"/>
      <c r="R59" s="560"/>
      <c r="S59" s="560"/>
      <c r="T59" s="560"/>
      <c r="U59" s="560"/>
      <c r="V59" s="561"/>
      <c r="W59" s="37" t="s">
        <v>69</v>
      </c>
      <c r="X59" s="553">
        <f>IFERROR(SUM(X52:X57),"0")</f>
        <v>1049.5</v>
      </c>
      <c r="Y59" s="553">
        <f>IFERROR(SUM(Y52:Y57),"0")</f>
        <v>1050.3000000000002</v>
      </c>
      <c r="Z59" s="37"/>
      <c r="AA59" s="554"/>
      <c r="AB59" s="554"/>
      <c r="AC59" s="554"/>
    </row>
    <row r="60" spans="1:68" ht="14.25" hidden="1" customHeight="1" x14ac:dyDescent="0.25">
      <c r="A60" s="565" t="s">
        <v>139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7">
        <v>4680115881440</v>
      </c>
      <c r="E61" s="558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7"/>
      <c r="R61" s="567"/>
      <c r="S61" s="567"/>
      <c r="T61" s="568"/>
      <c r="U61" s="34"/>
      <c r="V61" s="34"/>
      <c r="W61" s="35" t="s">
        <v>69</v>
      </c>
      <c r="X61" s="551">
        <v>700</v>
      </c>
      <c r="Y61" s="552">
        <f>IFERROR(IF(X61="",0,CEILING((X61/$H61),1)*$H61),"")</f>
        <v>702</v>
      </c>
      <c r="Z61" s="36">
        <f>IFERROR(IF(Y61=0,"",ROUNDUP(Y61/H61,0)*0.01898),"")</f>
        <v>1.2337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728.19444444444434</v>
      </c>
      <c r="BN61" s="64">
        <f>IFERROR(Y61*I61/H61,"0")</f>
        <v>730.27499999999986</v>
      </c>
      <c r="BO61" s="64">
        <f>IFERROR(1/J61*(X61/H61),"0")</f>
        <v>1.0127314814814814</v>
      </c>
      <c r="BP61" s="64">
        <f>IFERROR(1/J61*(Y61/H61),"0")</f>
        <v>1.015625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57">
        <v>4680115882751</v>
      </c>
      <c r="E62" s="558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7"/>
      <c r="R62" s="567"/>
      <c r="S62" s="567"/>
      <c r="T62" s="568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57">
        <v>4680115885950</v>
      </c>
      <c r="E63" s="558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7"/>
      <c r="R63" s="567"/>
      <c r="S63" s="567"/>
      <c r="T63" s="568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7">
        <v>4680115881433</v>
      </c>
      <c r="E64" s="558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6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7"/>
      <c r="R64" s="567"/>
      <c r="S64" s="567"/>
      <c r="T64" s="568"/>
      <c r="U64" s="34"/>
      <c r="V64" s="34"/>
      <c r="W64" s="35" t="s">
        <v>69</v>
      </c>
      <c r="X64" s="551">
        <v>94.5</v>
      </c>
      <c r="Y64" s="552">
        <f>IFERROR(IF(X64="",0,CEILING((X64/$H64),1)*$H64),"")</f>
        <v>94.5</v>
      </c>
      <c r="Z64" s="36">
        <f>IFERROR(IF(Y64=0,"",ROUNDUP(Y64/H64,0)*0.00651),"")</f>
        <v>0.22785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100.79999999999998</v>
      </c>
      <c r="BN64" s="64">
        <f>IFERROR(Y64*I64/H64,"0")</f>
        <v>100.79999999999998</v>
      </c>
      <c r="BO64" s="64">
        <f>IFERROR(1/J64*(X64/H64),"0")</f>
        <v>0.19230769230769232</v>
      </c>
      <c r="BP64" s="64">
        <f>IFERROR(1/J64*(Y64/H64),"0")</f>
        <v>0.19230769230769232</v>
      </c>
    </row>
    <row r="65" spans="1:68" x14ac:dyDescent="0.2">
      <c r="A65" s="562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64"/>
      <c r="P65" s="559" t="s">
        <v>71</v>
      </c>
      <c r="Q65" s="560"/>
      <c r="R65" s="560"/>
      <c r="S65" s="560"/>
      <c r="T65" s="560"/>
      <c r="U65" s="560"/>
      <c r="V65" s="561"/>
      <c r="W65" s="37" t="s">
        <v>72</v>
      </c>
      <c r="X65" s="553">
        <f>IFERROR(X61/H61,"0")+IFERROR(X62/H62,"0")+IFERROR(X63/H63,"0")+IFERROR(X64/H64,"0")</f>
        <v>99.81481481481481</v>
      </c>
      <c r="Y65" s="553">
        <f>IFERROR(Y61/H61,"0")+IFERROR(Y62/H62,"0")+IFERROR(Y63/H63,"0")+IFERROR(Y64/H64,"0")</f>
        <v>100</v>
      </c>
      <c r="Z65" s="553">
        <f>IFERROR(IF(Z61="",0,Z61),"0")+IFERROR(IF(Z62="",0,Z62),"0")+IFERROR(IF(Z63="",0,Z63),"0")+IFERROR(IF(Z64="",0,Z64),"0")</f>
        <v>1.4615499999999999</v>
      </c>
      <c r="AA65" s="554"/>
      <c r="AB65" s="554"/>
      <c r="AC65" s="554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4"/>
      <c r="P66" s="559" t="s">
        <v>71</v>
      </c>
      <c r="Q66" s="560"/>
      <c r="R66" s="560"/>
      <c r="S66" s="560"/>
      <c r="T66" s="560"/>
      <c r="U66" s="560"/>
      <c r="V66" s="561"/>
      <c r="W66" s="37" t="s">
        <v>69</v>
      </c>
      <c r="X66" s="553">
        <f>IFERROR(SUM(X61:X64),"0")</f>
        <v>794.5</v>
      </c>
      <c r="Y66" s="553">
        <f>IFERROR(SUM(Y61:Y64),"0")</f>
        <v>796.5</v>
      </c>
      <c r="Z66" s="37"/>
      <c r="AA66" s="554"/>
      <c r="AB66" s="554"/>
      <c r="AC66" s="554"/>
    </row>
    <row r="67" spans="1:68" ht="14.25" hidden="1" customHeight="1" x14ac:dyDescent="0.25">
      <c r="A67" s="565" t="s">
        <v>64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7"/>
      <c r="AB67" s="547"/>
      <c r="AC67" s="54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57">
        <v>4680115885073</v>
      </c>
      <c r="E68" s="558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7"/>
      <c r="R68" s="567"/>
      <c r="S68" s="567"/>
      <c r="T68" s="568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57">
        <v>4680115885059</v>
      </c>
      <c r="E69" s="558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7"/>
      <c r="R69" s="567"/>
      <c r="S69" s="567"/>
      <c r="T69" s="568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57">
        <v>4680115885097</v>
      </c>
      <c r="E70" s="558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7"/>
      <c r="R70" s="567"/>
      <c r="S70" s="567"/>
      <c r="T70" s="568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2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64"/>
      <c r="P71" s="559" t="s">
        <v>71</v>
      </c>
      <c r="Q71" s="560"/>
      <c r="R71" s="560"/>
      <c r="S71" s="560"/>
      <c r="T71" s="560"/>
      <c r="U71" s="560"/>
      <c r="V71" s="561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hidden="1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4"/>
      <c r="P72" s="559" t="s">
        <v>71</v>
      </c>
      <c r="Q72" s="560"/>
      <c r="R72" s="560"/>
      <c r="S72" s="560"/>
      <c r="T72" s="560"/>
      <c r="U72" s="560"/>
      <c r="V72" s="561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hidden="1" customHeight="1" x14ac:dyDescent="0.25">
      <c r="A73" s="565" t="s">
        <v>73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7"/>
      <c r="AB73" s="547"/>
      <c r="AC73" s="54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57">
        <v>4680115881891</v>
      </c>
      <c r="E74" s="558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7"/>
      <c r="R74" s="567"/>
      <c r="S74" s="567"/>
      <c r="T74" s="568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57">
        <v>4680115885769</v>
      </c>
      <c r="E75" s="558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6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7"/>
      <c r="R75" s="567"/>
      <c r="S75" s="567"/>
      <c r="T75" s="568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7">
        <v>4680115884410</v>
      </c>
      <c r="E76" s="558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4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7"/>
      <c r="R76" s="567"/>
      <c r="S76" s="567"/>
      <c r="T76" s="568"/>
      <c r="U76" s="34"/>
      <c r="V76" s="34"/>
      <c r="W76" s="35" t="s">
        <v>69</v>
      </c>
      <c r="X76" s="551">
        <v>15</v>
      </c>
      <c r="Y76" s="552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15.905357142857142</v>
      </c>
      <c r="BN76" s="64">
        <f t="shared" si="13"/>
        <v>17.814</v>
      </c>
      <c r="BO76" s="64">
        <f t="shared" si="14"/>
        <v>2.7901785714285712E-2</v>
      </c>
      <c r="BP76" s="64">
        <f t="shared" si="15"/>
        <v>3.125E-2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57">
        <v>4680115884311</v>
      </c>
      <c r="E77" s="558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7"/>
      <c r="R77" s="567"/>
      <c r="S77" s="567"/>
      <c r="T77" s="568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57">
        <v>4680115885929</v>
      </c>
      <c r="E78" s="558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7"/>
      <c r="R78" s="567"/>
      <c r="S78" s="567"/>
      <c r="T78" s="568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57">
        <v>4680115884403</v>
      </c>
      <c r="E79" s="558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7"/>
      <c r="R79" s="567"/>
      <c r="S79" s="567"/>
      <c r="T79" s="568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2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4"/>
      <c r="P80" s="559" t="s">
        <v>71</v>
      </c>
      <c r="Q80" s="560"/>
      <c r="R80" s="560"/>
      <c r="S80" s="560"/>
      <c r="T80" s="560"/>
      <c r="U80" s="560"/>
      <c r="V80" s="561"/>
      <c r="W80" s="37" t="s">
        <v>72</v>
      </c>
      <c r="X80" s="553">
        <f>IFERROR(X74/H74,"0")+IFERROR(X75/H75,"0")+IFERROR(X76/H76,"0")+IFERROR(X77/H77,"0")+IFERROR(X78/H78,"0")+IFERROR(X79/H79,"0")</f>
        <v>1.7857142857142856</v>
      </c>
      <c r="Y80" s="553">
        <f>IFERROR(Y74/H74,"0")+IFERROR(Y75/H75,"0")+IFERROR(Y76/H76,"0")+IFERROR(Y77/H77,"0")+IFERROR(Y78/H78,"0")+IFERROR(Y79/H79,"0")</f>
        <v>2</v>
      </c>
      <c r="Z80" s="553">
        <f>IFERROR(IF(Z74="",0,Z74),"0")+IFERROR(IF(Z75="",0,Z75),"0")+IFERROR(IF(Z76="",0,Z76),"0")+IFERROR(IF(Z77="",0,Z77),"0")+IFERROR(IF(Z78="",0,Z78),"0")+IFERROR(IF(Z79="",0,Z79),"0")</f>
        <v>3.7960000000000001E-2</v>
      </c>
      <c r="AA80" s="554"/>
      <c r="AB80" s="554"/>
      <c r="AC80" s="554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64"/>
      <c r="P81" s="559" t="s">
        <v>71</v>
      </c>
      <c r="Q81" s="560"/>
      <c r="R81" s="560"/>
      <c r="S81" s="560"/>
      <c r="T81" s="560"/>
      <c r="U81" s="560"/>
      <c r="V81" s="561"/>
      <c r="W81" s="37" t="s">
        <v>69</v>
      </c>
      <c r="X81" s="553">
        <f>IFERROR(SUM(X74:X79),"0")</f>
        <v>15</v>
      </c>
      <c r="Y81" s="553">
        <f>IFERROR(SUM(Y74:Y79),"0")</f>
        <v>16.8</v>
      </c>
      <c r="Z81" s="37"/>
      <c r="AA81" s="554"/>
      <c r="AB81" s="554"/>
      <c r="AC81" s="554"/>
    </row>
    <row r="82" spans="1:68" ht="14.25" hidden="1" customHeight="1" x14ac:dyDescent="0.25">
      <c r="A82" s="565" t="s">
        <v>174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7"/>
      <c r="AB82" s="547"/>
      <c r="AC82" s="54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57">
        <v>4680115881532</v>
      </c>
      <c r="E83" s="558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7"/>
      <c r="R83" s="567"/>
      <c r="S83" s="567"/>
      <c r="T83" s="568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57">
        <v>4680115881464</v>
      </c>
      <c r="E84" s="558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7"/>
      <c r="R84" s="567"/>
      <c r="S84" s="567"/>
      <c r="T84" s="568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2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4"/>
      <c r="P85" s="559" t="s">
        <v>71</v>
      </c>
      <c r="Q85" s="560"/>
      <c r="R85" s="560"/>
      <c r="S85" s="560"/>
      <c r="T85" s="560"/>
      <c r="U85" s="560"/>
      <c r="V85" s="561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hidden="1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4"/>
      <c r="P86" s="559" t="s">
        <v>71</v>
      </c>
      <c r="Q86" s="560"/>
      <c r="R86" s="560"/>
      <c r="S86" s="560"/>
      <c r="T86" s="560"/>
      <c r="U86" s="560"/>
      <c r="V86" s="561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hidden="1" customHeight="1" x14ac:dyDescent="0.25">
      <c r="A87" s="573" t="s">
        <v>181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6"/>
      <c r="AB87" s="546"/>
      <c r="AC87" s="546"/>
    </row>
    <row r="88" spans="1:68" ht="14.25" hidden="1" customHeight="1" x14ac:dyDescent="0.25">
      <c r="A88" s="565" t="s">
        <v>103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7">
        <v>4680115881327</v>
      </c>
      <c r="E89" s="558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7"/>
      <c r="R89" s="567"/>
      <c r="S89" s="567"/>
      <c r="T89" s="568"/>
      <c r="U89" s="34"/>
      <c r="V89" s="34"/>
      <c r="W89" s="35" t="s">
        <v>69</v>
      </c>
      <c r="X89" s="551">
        <v>160</v>
      </c>
      <c r="Y89" s="552">
        <f>IFERROR(IF(X89="",0,CEILING((X89/$H89),1)*$H89),"")</f>
        <v>162</v>
      </c>
      <c r="Z89" s="36">
        <f>IFERROR(IF(Y89=0,"",ROUNDUP(Y89/H89,0)*0.01898),"")</f>
        <v>0.28470000000000001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166.44444444444443</v>
      </c>
      <c r="BN89" s="64">
        <f>IFERROR(Y89*I89/H89,"0")</f>
        <v>168.52499999999998</v>
      </c>
      <c r="BO89" s="64">
        <f>IFERROR(1/J89*(X89/H89),"0")</f>
        <v>0.23148148148148145</v>
      </c>
      <c r="BP89" s="64">
        <f>IFERROR(1/J89*(Y89/H89),"0")</f>
        <v>0.23437499999999997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57">
        <v>4680115881518</v>
      </c>
      <c r="E90" s="558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7"/>
      <c r="R90" s="567"/>
      <c r="S90" s="567"/>
      <c r="T90" s="568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7">
        <v>4680115881303</v>
      </c>
      <c r="E91" s="558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7"/>
      <c r="R91" s="567"/>
      <c r="S91" s="567"/>
      <c r="T91" s="568"/>
      <c r="U91" s="34"/>
      <c r="V91" s="34"/>
      <c r="W91" s="35" t="s">
        <v>69</v>
      </c>
      <c r="X91" s="551">
        <v>94.5</v>
      </c>
      <c r="Y91" s="552">
        <f>IFERROR(IF(X91="",0,CEILING((X91/$H91),1)*$H91),"")</f>
        <v>94.5</v>
      </c>
      <c r="Z91" s="36">
        <f>IFERROR(IF(Y91=0,"",ROUNDUP(Y91/H91,0)*0.00902),"")</f>
        <v>0.18942000000000001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98.91</v>
      </c>
      <c r="BN91" s="64">
        <f>IFERROR(Y91*I91/H91,"0")</f>
        <v>98.91</v>
      </c>
      <c r="BO91" s="64">
        <f>IFERROR(1/J91*(X91/H91),"0")</f>
        <v>0.15909090909090909</v>
      </c>
      <c r="BP91" s="64">
        <f>IFERROR(1/J91*(Y91/H91),"0")</f>
        <v>0.15909090909090909</v>
      </c>
    </row>
    <row r="92" spans="1:68" x14ac:dyDescent="0.2">
      <c r="A92" s="562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4"/>
      <c r="P92" s="559" t="s">
        <v>71</v>
      </c>
      <c r="Q92" s="560"/>
      <c r="R92" s="560"/>
      <c r="S92" s="560"/>
      <c r="T92" s="560"/>
      <c r="U92" s="560"/>
      <c r="V92" s="561"/>
      <c r="W92" s="37" t="s">
        <v>72</v>
      </c>
      <c r="X92" s="553">
        <f>IFERROR(X89/H89,"0")+IFERROR(X90/H90,"0")+IFERROR(X91/H91,"0")</f>
        <v>35.81481481481481</v>
      </c>
      <c r="Y92" s="553">
        <f>IFERROR(Y89/H89,"0")+IFERROR(Y90/H90,"0")+IFERROR(Y91/H91,"0")</f>
        <v>36</v>
      </c>
      <c r="Z92" s="553">
        <f>IFERROR(IF(Z89="",0,Z89),"0")+IFERROR(IF(Z90="",0,Z90),"0")+IFERROR(IF(Z91="",0,Z91),"0")</f>
        <v>0.47411999999999999</v>
      </c>
      <c r="AA92" s="554"/>
      <c r="AB92" s="554"/>
      <c r="AC92" s="554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64"/>
      <c r="P93" s="559" t="s">
        <v>71</v>
      </c>
      <c r="Q93" s="560"/>
      <c r="R93" s="560"/>
      <c r="S93" s="560"/>
      <c r="T93" s="560"/>
      <c r="U93" s="560"/>
      <c r="V93" s="561"/>
      <c r="W93" s="37" t="s">
        <v>69</v>
      </c>
      <c r="X93" s="553">
        <f>IFERROR(SUM(X89:X91),"0")</f>
        <v>254.5</v>
      </c>
      <c r="Y93" s="553">
        <f>IFERROR(SUM(Y89:Y91),"0")</f>
        <v>256.5</v>
      </c>
      <c r="Z93" s="37"/>
      <c r="AA93" s="554"/>
      <c r="AB93" s="554"/>
      <c r="AC93" s="554"/>
    </row>
    <row r="94" spans="1:68" ht="14.25" hidden="1" customHeight="1" x14ac:dyDescent="0.25">
      <c r="A94" s="565" t="s">
        <v>73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7">
        <v>4607091386967</v>
      </c>
      <c r="E95" s="558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780" t="s">
        <v>191</v>
      </c>
      <c r="Q95" s="567"/>
      <c r="R95" s="567"/>
      <c r="S95" s="567"/>
      <c r="T95" s="568"/>
      <c r="U95" s="34"/>
      <c r="V95" s="34"/>
      <c r="W95" s="35" t="s">
        <v>69</v>
      </c>
      <c r="X95" s="551">
        <v>123</v>
      </c>
      <c r="Y95" s="552">
        <f>IFERROR(IF(X95="",0,CEILING((X95/$H95),1)*$H95),"")</f>
        <v>129.6</v>
      </c>
      <c r="Z95" s="36">
        <f>IFERROR(IF(Y95=0,"",ROUNDUP(Y95/H95,0)*0.01898),"")</f>
        <v>0.30368000000000001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130.8811111111111</v>
      </c>
      <c r="BN95" s="64">
        <f>IFERROR(Y95*I95/H95,"0")</f>
        <v>137.904</v>
      </c>
      <c r="BO95" s="64">
        <f>IFERROR(1/J95*(X95/H95),"0")</f>
        <v>0.23726851851851852</v>
      </c>
      <c r="BP95" s="64">
        <f>IFERROR(1/J95*(Y95/H95),"0")</f>
        <v>0.25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57">
        <v>4680115884953</v>
      </c>
      <c r="E96" s="558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7"/>
      <c r="R96" s="567"/>
      <c r="S96" s="567"/>
      <c r="T96" s="568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57">
        <v>4607091385731</v>
      </c>
      <c r="E97" s="558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8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7"/>
      <c r="R97" s="567"/>
      <c r="S97" s="567"/>
      <c r="T97" s="568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7">
        <v>4607091385731</v>
      </c>
      <c r="E98" s="558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9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7"/>
      <c r="R98" s="567"/>
      <c r="S98" s="567"/>
      <c r="T98" s="568"/>
      <c r="U98" s="34"/>
      <c r="V98" s="34"/>
      <c r="W98" s="35" t="s">
        <v>69</v>
      </c>
      <c r="X98" s="551">
        <v>26.1</v>
      </c>
      <c r="Y98" s="552">
        <f>IFERROR(IF(X98="",0,CEILING((X98/$H98),1)*$H98),"")</f>
        <v>27</v>
      </c>
      <c r="Z98" s="36">
        <f>IFERROR(IF(Y98=0,"",ROUNDUP(Y98/H98,0)*0.00651),"")</f>
        <v>6.5100000000000005E-2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28.535999999999998</v>
      </c>
      <c r="BN98" s="64">
        <f>IFERROR(Y98*I98/H98,"0")</f>
        <v>29.519999999999996</v>
      </c>
      <c r="BO98" s="64">
        <f>IFERROR(1/J98*(X98/H98),"0")</f>
        <v>5.3113553113553112E-2</v>
      </c>
      <c r="BP98" s="64">
        <f>IFERROR(1/J98*(Y98/H98),"0")</f>
        <v>5.4945054945054951E-2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57">
        <v>4680115880894</v>
      </c>
      <c r="E99" s="558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7"/>
      <c r="R99" s="567"/>
      <c r="S99" s="567"/>
      <c r="T99" s="568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2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4"/>
      <c r="P100" s="559" t="s">
        <v>71</v>
      </c>
      <c r="Q100" s="560"/>
      <c r="R100" s="560"/>
      <c r="S100" s="560"/>
      <c r="T100" s="560"/>
      <c r="U100" s="560"/>
      <c r="V100" s="561"/>
      <c r="W100" s="37" t="s">
        <v>72</v>
      </c>
      <c r="X100" s="553">
        <f>IFERROR(X95/H95,"0")+IFERROR(X96/H96,"0")+IFERROR(X97/H97,"0")+IFERROR(X98/H98,"0")+IFERROR(X99/H99,"0")</f>
        <v>24.851851851851851</v>
      </c>
      <c r="Y100" s="553">
        <f>IFERROR(Y95/H95,"0")+IFERROR(Y96/H96,"0")+IFERROR(Y97/H97,"0")+IFERROR(Y98/H98,"0")+IFERROR(Y99/H99,"0")</f>
        <v>26</v>
      </c>
      <c r="Z100" s="553">
        <f>IFERROR(IF(Z95="",0,Z95),"0")+IFERROR(IF(Z96="",0,Z96),"0")+IFERROR(IF(Z97="",0,Z97),"0")+IFERROR(IF(Z98="",0,Z98),"0")+IFERROR(IF(Z99="",0,Z99),"0")</f>
        <v>0.36878</v>
      </c>
      <c r="AA100" s="554"/>
      <c r="AB100" s="554"/>
      <c r="AC100" s="554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64"/>
      <c r="P101" s="559" t="s">
        <v>71</v>
      </c>
      <c r="Q101" s="560"/>
      <c r="R101" s="560"/>
      <c r="S101" s="560"/>
      <c r="T101" s="560"/>
      <c r="U101" s="560"/>
      <c r="V101" s="561"/>
      <c r="W101" s="37" t="s">
        <v>69</v>
      </c>
      <c r="X101" s="553">
        <f>IFERROR(SUM(X95:X99),"0")</f>
        <v>149.1</v>
      </c>
      <c r="Y101" s="553">
        <f>IFERROR(SUM(Y95:Y99),"0")</f>
        <v>156.6</v>
      </c>
      <c r="Z101" s="37"/>
      <c r="AA101" s="554"/>
      <c r="AB101" s="554"/>
      <c r="AC101" s="554"/>
    </row>
    <row r="102" spans="1:68" ht="16.5" hidden="1" customHeight="1" x14ac:dyDescent="0.25">
      <c r="A102" s="573" t="s">
        <v>203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6"/>
      <c r="AB102" s="546"/>
      <c r="AC102" s="546"/>
    </row>
    <row r="103" spans="1:68" ht="14.25" hidden="1" customHeight="1" x14ac:dyDescent="0.25">
      <c r="A103" s="565" t="s">
        <v>103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7"/>
      <c r="AB103" s="547"/>
      <c r="AC103" s="547"/>
    </row>
    <row r="104" spans="1:68" ht="27" hidden="1" customHeight="1" x14ac:dyDescent="0.25">
      <c r="A104" s="54" t="s">
        <v>204</v>
      </c>
      <c r="B104" s="54" t="s">
        <v>205</v>
      </c>
      <c r="C104" s="31">
        <v>4301011514</v>
      </c>
      <c r="D104" s="557">
        <v>4680115882133</v>
      </c>
      <c r="E104" s="558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7"/>
      <c r="R104" s="567"/>
      <c r="S104" s="567"/>
      <c r="T104" s="568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7">
        <v>4680115880269</v>
      </c>
      <c r="E105" s="558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65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7"/>
      <c r="R105" s="567"/>
      <c r="S105" s="567"/>
      <c r="T105" s="568"/>
      <c r="U105" s="34"/>
      <c r="V105" s="34"/>
      <c r="W105" s="35" t="s">
        <v>69</v>
      </c>
      <c r="X105" s="551">
        <v>18.75</v>
      </c>
      <c r="Y105" s="552">
        <f>IFERROR(IF(X105="",0,CEILING((X105/$H105),1)*$H105),"")</f>
        <v>18.75</v>
      </c>
      <c r="Z105" s="36">
        <f>IFERROR(IF(Y105=0,"",ROUNDUP(Y105/H105,0)*0.00902),"")</f>
        <v>4.5100000000000001E-2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19.8</v>
      </c>
      <c r="BN105" s="64">
        <f>IFERROR(Y105*I105/H105,"0")</f>
        <v>19.8</v>
      </c>
      <c r="BO105" s="64">
        <f>IFERROR(1/J105*(X105/H105),"0")</f>
        <v>3.787878787878788E-2</v>
      </c>
      <c r="BP105" s="64">
        <f>IFERROR(1/J105*(Y105/H105),"0")</f>
        <v>3.787878787878788E-2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57">
        <v>4680115880429</v>
      </c>
      <c r="E106" s="558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6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7"/>
      <c r="R106" s="567"/>
      <c r="S106" s="567"/>
      <c r="T106" s="568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57">
        <v>4680115881457</v>
      </c>
      <c r="E107" s="558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6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7"/>
      <c r="R107" s="567"/>
      <c r="S107" s="567"/>
      <c r="T107" s="568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2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64"/>
      <c r="P108" s="559" t="s">
        <v>71</v>
      </c>
      <c r="Q108" s="560"/>
      <c r="R108" s="560"/>
      <c r="S108" s="560"/>
      <c r="T108" s="560"/>
      <c r="U108" s="560"/>
      <c r="V108" s="561"/>
      <c r="W108" s="37" t="s">
        <v>72</v>
      </c>
      <c r="X108" s="553">
        <f>IFERROR(X104/H104,"0")+IFERROR(X105/H105,"0")+IFERROR(X106/H106,"0")+IFERROR(X107/H107,"0")</f>
        <v>5</v>
      </c>
      <c r="Y108" s="553">
        <f>IFERROR(Y104/H104,"0")+IFERROR(Y105/H105,"0")+IFERROR(Y106/H106,"0")+IFERROR(Y107/H107,"0")</f>
        <v>5</v>
      </c>
      <c r="Z108" s="553">
        <f>IFERROR(IF(Z104="",0,Z104),"0")+IFERROR(IF(Z105="",0,Z105),"0")+IFERROR(IF(Z106="",0,Z106),"0")+IFERROR(IF(Z107="",0,Z107),"0")</f>
        <v>4.5100000000000001E-2</v>
      </c>
      <c r="AA108" s="554"/>
      <c r="AB108" s="554"/>
      <c r="AC108" s="554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64"/>
      <c r="P109" s="559" t="s">
        <v>71</v>
      </c>
      <c r="Q109" s="560"/>
      <c r="R109" s="560"/>
      <c r="S109" s="560"/>
      <c r="T109" s="560"/>
      <c r="U109" s="560"/>
      <c r="V109" s="561"/>
      <c r="W109" s="37" t="s">
        <v>69</v>
      </c>
      <c r="X109" s="553">
        <f>IFERROR(SUM(X104:X107),"0")</f>
        <v>18.75</v>
      </c>
      <c r="Y109" s="553">
        <f>IFERROR(SUM(Y104:Y107),"0")</f>
        <v>18.75</v>
      </c>
      <c r="Z109" s="37"/>
      <c r="AA109" s="554"/>
      <c r="AB109" s="554"/>
      <c r="AC109" s="554"/>
    </row>
    <row r="110" spans="1:68" ht="14.25" hidden="1" customHeight="1" x14ac:dyDescent="0.25">
      <c r="A110" s="565" t="s">
        <v>139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7"/>
      <c r="AB110" s="547"/>
      <c r="AC110" s="54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57">
        <v>4680115881488</v>
      </c>
      <c r="E111" s="558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63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7"/>
      <c r="R111" s="567"/>
      <c r="S111" s="567"/>
      <c r="T111" s="568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57">
        <v>4680115882775</v>
      </c>
      <c r="E112" s="558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7"/>
      <c r="R112" s="567"/>
      <c r="S112" s="567"/>
      <c r="T112" s="568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57">
        <v>4680115880658</v>
      </c>
      <c r="E113" s="558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81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7"/>
      <c r="R113" s="567"/>
      <c r="S113" s="567"/>
      <c r="T113" s="568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2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64"/>
      <c r="P114" s="559" t="s">
        <v>71</v>
      </c>
      <c r="Q114" s="560"/>
      <c r="R114" s="560"/>
      <c r="S114" s="560"/>
      <c r="T114" s="560"/>
      <c r="U114" s="560"/>
      <c r="V114" s="561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hidden="1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64"/>
      <c r="P115" s="559" t="s">
        <v>71</v>
      </c>
      <c r="Q115" s="560"/>
      <c r="R115" s="560"/>
      <c r="S115" s="560"/>
      <c r="T115" s="560"/>
      <c r="U115" s="560"/>
      <c r="V115" s="561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hidden="1" customHeight="1" x14ac:dyDescent="0.25">
      <c r="A116" s="565" t="s">
        <v>73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7">
        <v>4607091385168</v>
      </c>
      <c r="E117" s="558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7"/>
      <c r="R117" s="567"/>
      <c r="S117" s="567"/>
      <c r="T117" s="568"/>
      <c r="U117" s="34"/>
      <c r="V117" s="34"/>
      <c r="W117" s="35" t="s">
        <v>69</v>
      </c>
      <c r="X117" s="551">
        <v>38</v>
      </c>
      <c r="Y117" s="552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40.406666666666666</v>
      </c>
      <c r="BN117" s="64">
        <f>IFERROR(Y117*I117/H117,"0")</f>
        <v>43.065000000000005</v>
      </c>
      <c r="BO117" s="64">
        <f>IFERROR(1/J117*(X117/H117),"0")</f>
        <v>7.3302469135802475E-2</v>
      </c>
      <c r="BP117" s="64">
        <f>IFERROR(1/J117*(Y117/H117),"0")</f>
        <v>7.8125E-2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57">
        <v>4607091383256</v>
      </c>
      <c r="E118" s="558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79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7"/>
      <c r="R118" s="567"/>
      <c r="S118" s="567"/>
      <c r="T118" s="568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7">
        <v>4607091385748</v>
      </c>
      <c r="E119" s="558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8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7"/>
      <c r="R119" s="567"/>
      <c r="S119" s="567"/>
      <c r="T119" s="568"/>
      <c r="U119" s="34"/>
      <c r="V119" s="34"/>
      <c r="W119" s="35" t="s">
        <v>69</v>
      </c>
      <c r="X119" s="551">
        <v>26.1</v>
      </c>
      <c r="Y119" s="552">
        <f>IFERROR(IF(X119="",0,CEILING((X119/$H119),1)*$H119),"")</f>
        <v>27</v>
      </c>
      <c r="Z119" s="36">
        <f>IFERROR(IF(Y119=0,"",ROUNDUP(Y119/H119,0)*0.00651),"")</f>
        <v>6.5100000000000005E-2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28.535999999999998</v>
      </c>
      <c r="BN119" s="64">
        <f>IFERROR(Y119*I119/H119,"0")</f>
        <v>29.519999999999996</v>
      </c>
      <c r="BO119" s="64">
        <f>IFERROR(1/J119*(X119/H119),"0")</f>
        <v>5.3113553113553112E-2</v>
      </c>
      <c r="BP119" s="64">
        <f>IFERROR(1/J119*(Y119/H119),"0")</f>
        <v>5.4945054945054951E-2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57">
        <v>4680115884533</v>
      </c>
      <c r="E120" s="558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7"/>
      <c r="R120" s="567"/>
      <c r="S120" s="567"/>
      <c r="T120" s="568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2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64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53">
        <f>IFERROR(X117/H117,"0")+IFERROR(X118/H118,"0")+IFERROR(X119/H119,"0")+IFERROR(X120/H120,"0")</f>
        <v>14.358024691358025</v>
      </c>
      <c r="Y121" s="553">
        <f>IFERROR(Y117/H117,"0")+IFERROR(Y118/H118,"0")+IFERROR(Y119/H119,"0")+IFERROR(Y120/H120,"0")</f>
        <v>15</v>
      </c>
      <c r="Z121" s="553">
        <f>IFERROR(IF(Z117="",0,Z117),"0")+IFERROR(IF(Z118="",0,Z118),"0")+IFERROR(IF(Z119="",0,Z119),"0")+IFERROR(IF(Z120="",0,Z120),"0")</f>
        <v>0.16</v>
      </c>
      <c r="AA121" s="554"/>
      <c r="AB121" s="554"/>
      <c r="AC121" s="554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64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53">
        <f>IFERROR(SUM(X117:X120),"0")</f>
        <v>64.099999999999994</v>
      </c>
      <c r="Y122" s="553">
        <f>IFERROR(SUM(Y117:Y120),"0")</f>
        <v>67.5</v>
      </c>
      <c r="Z122" s="37"/>
      <c r="AA122" s="554"/>
      <c r="AB122" s="554"/>
      <c r="AC122" s="554"/>
    </row>
    <row r="123" spans="1:68" ht="14.25" hidden="1" customHeight="1" x14ac:dyDescent="0.25">
      <c r="A123" s="565" t="s">
        <v>174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7"/>
      <c r="AB123" s="547"/>
      <c r="AC123" s="54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57">
        <v>4680115882652</v>
      </c>
      <c r="E124" s="558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7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7"/>
      <c r="R124" s="567"/>
      <c r="S124" s="567"/>
      <c r="T124" s="568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57">
        <v>4680115880238</v>
      </c>
      <c r="E125" s="558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7"/>
      <c r="R125" s="567"/>
      <c r="S125" s="567"/>
      <c r="T125" s="568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2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4"/>
      <c r="P126" s="559" t="s">
        <v>71</v>
      </c>
      <c r="Q126" s="560"/>
      <c r="R126" s="560"/>
      <c r="S126" s="560"/>
      <c r="T126" s="560"/>
      <c r="U126" s="560"/>
      <c r="V126" s="561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64"/>
      <c r="P127" s="559" t="s">
        <v>71</v>
      </c>
      <c r="Q127" s="560"/>
      <c r="R127" s="560"/>
      <c r="S127" s="560"/>
      <c r="T127" s="560"/>
      <c r="U127" s="560"/>
      <c r="V127" s="561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573" t="s">
        <v>236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6"/>
      <c r="AB128" s="546"/>
      <c r="AC128" s="546"/>
    </row>
    <row r="129" spans="1:68" ht="14.25" hidden="1" customHeight="1" x14ac:dyDescent="0.25">
      <c r="A129" s="565" t="s">
        <v>103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7">
        <v>4680115882577</v>
      </c>
      <c r="E130" s="558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6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7"/>
      <c r="R130" s="567"/>
      <c r="S130" s="567"/>
      <c r="T130" s="568"/>
      <c r="U130" s="34"/>
      <c r="V130" s="34"/>
      <c r="W130" s="35" t="s">
        <v>69</v>
      </c>
      <c r="X130" s="551">
        <v>12.4</v>
      </c>
      <c r="Y130" s="552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13.097499999999998</v>
      </c>
      <c r="BN130" s="64">
        <f>IFERROR(Y130*I130/H130,"0")</f>
        <v>13.52</v>
      </c>
      <c r="BO130" s="64">
        <f>IFERROR(1/J130*(X130/H130),"0")</f>
        <v>2.1291208791208792E-2</v>
      </c>
      <c r="BP130" s="64">
        <f>IFERROR(1/J130*(Y130/H130),"0")</f>
        <v>2.197802197802198E-2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57">
        <v>4680115882577</v>
      </c>
      <c r="E131" s="558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81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7"/>
      <c r="R131" s="567"/>
      <c r="S131" s="567"/>
      <c r="T131" s="568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2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64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53">
        <f>IFERROR(X130/H130,"0")+IFERROR(X131/H131,"0")</f>
        <v>3.875</v>
      </c>
      <c r="Y132" s="553">
        <f>IFERROR(Y130/H130,"0")+IFERROR(Y131/H131,"0")</f>
        <v>4</v>
      </c>
      <c r="Z132" s="553">
        <f>IFERROR(IF(Z130="",0,Z130),"0")+IFERROR(IF(Z131="",0,Z131),"0")</f>
        <v>2.6040000000000001E-2</v>
      </c>
      <c r="AA132" s="554"/>
      <c r="AB132" s="554"/>
      <c r="AC132" s="554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64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53">
        <f>IFERROR(SUM(X130:X131),"0")</f>
        <v>12.4</v>
      </c>
      <c r="Y133" s="553">
        <f>IFERROR(SUM(Y130:Y131),"0")</f>
        <v>12.8</v>
      </c>
      <c r="Z133" s="37"/>
      <c r="AA133" s="554"/>
      <c r="AB133" s="554"/>
      <c r="AC133" s="554"/>
    </row>
    <row r="134" spans="1:68" ht="14.25" hidden="1" customHeight="1" x14ac:dyDescent="0.25">
      <c r="A134" s="565" t="s">
        <v>64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7"/>
      <c r="AB134" s="547"/>
      <c r="AC134" s="54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57">
        <v>4680115883444</v>
      </c>
      <c r="E135" s="558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6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7"/>
      <c r="R135" s="567"/>
      <c r="S135" s="567"/>
      <c r="T135" s="568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7">
        <v>4680115883444</v>
      </c>
      <c r="E136" s="558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7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7"/>
      <c r="R136" s="567"/>
      <c r="S136" s="567"/>
      <c r="T136" s="568"/>
      <c r="U136" s="34"/>
      <c r="V136" s="34"/>
      <c r="W136" s="35" t="s">
        <v>69</v>
      </c>
      <c r="X136" s="551">
        <v>5.25</v>
      </c>
      <c r="Y136" s="552">
        <f>IFERROR(IF(X136="",0,CEILING((X136/$H136),1)*$H136),"")</f>
        <v>5.6</v>
      </c>
      <c r="Z136" s="36">
        <f>IFERROR(IF(Y136=0,"",ROUNDUP(Y136/H136,0)*0.00651),"")</f>
        <v>1.302E-2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5.7525000000000004</v>
      </c>
      <c r="BN136" s="64">
        <f>IFERROR(Y136*I136/H136,"0")</f>
        <v>6.1359999999999992</v>
      </c>
      <c r="BO136" s="64">
        <f>IFERROR(1/J136*(X136/H136),"0")</f>
        <v>1.0302197802197804E-2</v>
      </c>
      <c r="BP136" s="64">
        <f>IFERROR(1/J136*(Y136/H136),"0")</f>
        <v>1.098901098901099E-2</v>
      </c>
    </row>
    <row r="137" spans="1:68" x14ac:dyDescent="0.2">
      <c r="A137" s="562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64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53">
        <f>IFERROR(X135/H135,"0")+IFERROR(X136/H136,"0")</f>
        <v>1.8750000000000002</v>
      </c>
      <c r="Y137" s="553">
        <f>IFERROR(Y135/H135,"0")+IFERROR(Y136/H136,"0")</f>
        <v>2</v>
      </c>
      <c r="Z137" s="553">
        <f>IFERROR(IF(Z135="",0,Z135),"0")+IFERROR(IF(Z136="",0,Z136),"0")</f>
        <v>1.302E-2</v>
      </c>
      <c r="AA137" s="554"/>
      <c r="AB137" s="554"/>
      <c r="AC137" s="554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64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53">
        <f>IFERROR(SUM(X135:X136),"0")</f>
        <v>5.25</v>
      </c>
      <c r="Y138" s="553">
        <f>IFERROR(SUM(Y135:Y136),"0")</f>
        <v>5.6</v>
      </c>
      <c r="Z138" s="37"/>
      <c r="AA138" s="554"/>
      <c r="AB138" s="554"/>
      <c r="AC138" s="554"/>
    </row>
    <row r="139" spans="1:68" ht="14.25" hidden="1" customHeight="1" x14ac:dyDescent="0.25">
      <c r="A139" s="565" t="s">
        <v>73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7"/>
      <c r="AB139" s="547"/>
      <c r="AC139" s="54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57">
        <v>4680115882584</v>
      </c>
      <c r="E140" s="558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7"/>
      <c r="R140" s="567"/>
      <c r="S140" s="567"/>
      <c r="T140" s="568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57">
        <v>4680115882584</v>
      </c>
      <c r="E141" s="558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7"/>
      <c r="R141" s="567"/>
      <c r="S141" s="567"/>
      <c r="T141" s="568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2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4"/>
      <c r="P142" s="559" t="s">
        <v>71</v>
      </c>
      <c r="Q142" s="560"/>
      <c r="R142" s="560"/>
      <c r="S142" s="560"/>
      <c r="T142" s="560"/>
      <c r="U142" s="560"/>
      <c r="V142" s="561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hidden="1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64"/>
      <c r="P143" s="559" t="s">
        <v>71</v>
      </c>
      <c r="Q143" s="560"/>
      <c r="R143" s="560"/>
      <c r="S143" s="560"/>
      <c r="T143" s="560"/>
      <c r="U143" s="560"/>
      <c r="V143" s="561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hidden="1" customHeight="1" x14ac:dyDescent="0.25">
      <c r="A144" s="573" t="s">
        <v>101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6"/>
      <c r="AB144" s="546"/>
      <c r="AC144" s="546"/>
    </row>
    <row r="145" spans="1:68" ht="14.25" hidden="1" customHeight="1" x14ac:dyDescent="0.25">
      <c r="A145" s="565" t="s">
        <v>103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7"/>
      <c r="AB145" s="547"/>
      <c r="AC145" s="54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57">
        <v>4607091384604</v>
      </c>
      <c r="E146" s="558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7"/>
      <c r="R146" s="567"/>
      <c r="S146" s="567"/>
      <c r="T146" s="568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2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64"/>
      <c r="P147" s="559" t="s">
        <v>71</v>
      </c>
      <c r="Q147" s="560"/>
      <c r="R147" s="560"/>
      <c r="S147" s="560"/>
      <c r="T147" s="560"/>
      <c r="U147" s="560"/>
      <c r="V147" s="561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hidden="1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64"/>
      <c r="P148" s="559" t="s">
        <v>71</v>
      </c>
      <c r="Q148" s="560"/>
      <c r="R148" s="560"/>
      <c r="S148" s="560"/>
      <c r="T148" s="560"/>
      <c r="U148" s="560"/>
      <c r="V148" s="561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hidden="1" customHeight="1" x14ac:dyDescent="0.25">
      <c r="A149" s="565" t="s">
        <v>64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7">
        <v>4607091387667</v>
      </c>
      <c r="E150" s="558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7"/>
      <c r="R150" s="567"/>
      <c r="S150" s="567"/>
      <c r="T150" s="568"/>
      <c r="U150" s="34"/>
      <c r="V150" s="34"/>
      <c r="W150" s="35" t="s">
        <v>69</v>
      </c>
      <c r="X150" s="551">
        <v>35</v>
      </c>
      <c r="Y150" s="552">
        <f>IFERROR(IF(X150="",0,CEILING((X150/$H150),1)*$H150),"")</f>
        <v>36</v>
      </c>
      <c r="Z150" s="36">
        <f>IFERROR(IF(Y150=0,"",ROUNDUP(Y150/H150,0)*0.01898),"")</f>
        <v>7.5920000000000001E-2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37.275000000000006</v>
      </c>
      <c r="BN150" s="64">
        <f>IFERROR(Y150*I150/H150,"0")</f>
        <v>38.340000000000003</v>
      </c>
      <c r="BO150" s="64">
        <f>IFERROR(1/J150*(X150/H150),"0")</f>
        <v>6.0763888888888888E-2</v>
      </c>
      <c r="BP150" s="64">
        <f>IFERROR(1/J150*(Y150/H150),"0")</f>
        <v>6.25E-2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57">
        <v>4607091387636</v>
      </c>
      <c r="E151" s="558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7"/>
      <c r="R151" s="567"/>
      <c r="S151" s="567"/>
      <c r="T151" s="568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7">
        <v>4607091382426</v>
      </c>
      <c r="E152" s="558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7"/>
      <c r="R152" s="567"/>
      <c r="S152" s="567"/>
      <c r="T152" s="568"/>
      <c r="U152" s="34"/>
      <c r="V152" s="34"/>
      <c r="W152" s="35" t="s">
        <v>69</v>
      </c>
      <c r="X152" s="551">
        <v>15</v>
      </c>
      <c r="Y152" s="552">
        <f>IFERROR(IF(X152="",0,CEILING((X152/$H152),1)*$H152),"")</f>
        <v>18</v>
      </c>
      <c r="Z152" s="36">
        <f>IFERROR(IF(Y152=0,"",ROUNDUP(Y152/H152,0)*0.01898),"")</f>
        <v>3.7960000000000001E-2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15.975000000000001</v>
      </c>
      <c r="BN152" s="64">
        <f>IFERROR(Y152*I152/H152,"0")</f>
        <v>19.170000000000002</v>
      </c>
      <c r="BO152" s="64">
        <f>IFERROR(1/J152*(X152/H152),"0")</f>
        <v>2.6041666666666668E-2</v>
      </c>
      <c r="BP152" s="64">
        <f>IFERROR(1/J152*(Y152/H152),"0")</f>
        <v>3.125E-2</v>
      </c>
    </row>
    <row r="153" spans="1:68" x14ac:dyDescent="0.2">
      <c r="A153" s="562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4"/>
      <c r="P153" s="559" t="s">
        <v>71</v>
      </c>
      <c r="Q153" s="560"/>
      <c r="R153" s="560"/>
      <c r="S153" s="560"/>
      <c r="T153" s="560"/>
      <c r="U153" s="560"/>
      <c r="V153" s="561"/>
      <c r="W153" s="37" t="s">
        <v>72</v>
      </c>
      <c r="X153" s="553">
        <f>IFERROR(X150/H150,"0")+IFERROR(X151/H151,"0")+IFERROR(X152/H152,"0")</f>
        <v>5.5555555555555554</v>
      </c>
      <c r="Y153" s="553">
        <f>IFERROR(Y150/H150,"0")+IFERROR(Y151/H151,"0")+IFERROR(Y152/H152,"0")</f>
        <v>6</v>
      </c>
      <c r="Z153" s="553">
        <f>IFERROR(IF(Z150="",0,Z150),"0")+IFERROR(IF(Z151="",0,Z151),"0")+IFERROR(IF(Z152="",0,Z152),"0")</f>
        <v>0.11388000000000001</v>
      </c>
      <c r="AA153" s="554"/>
      <c r="AB153" s="554"/>
      <c r="AC153" s="554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4"/>
      <c r="P154" s="559" t="s">
        <v>71</v>
      </c>
      <c r="Q154" s="560"/>
      <c r="R154" s="560"/>
      <c r="S154" s="560"/>
      <c r="T154" s="560"/>
      <c r="U154" s="560"/>
      <c r="V154" s="561"/>
      <c r="W154" s="37" t="s">
        <v>69</v>
      </c>
      <c r="X154" s="553">
        <f>IFERROR(SUM(X150:X152),"0")</f>
        <v>50</v>
      </c>
      <c r="Y154" s="553">
        <f>IFERROR(SUM(Y150:Y152),"0")</f>
        <v>54</v>
      </c>
      <c r="Z154" s="37"/>
      <c r="AA154" s="554"/>
      <c r="AB154" s="554"/>
      <c r="AC154" s="554"/>
    </row>
    <row r="155" spans="1:68" ht="27.75" hidden="1" customHeight="1" x14ac:dyDescent="0.2">
      <c r="A155" s="586" t="s">
        <v>260</v>
      </c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87"/>
      <c r="P155" s="587"/>
      <c r="Q155" s="587"/>
      <c r="R155" s="587"/>
      <c r="S155" s="587"/>
      <c r="T155" s="587"/>
      <c r="U155" s="587"/>
      <c r="V155" s="587"/>
      <c r="W155" s="587"/>
      <c r="X155" s="587"/>
      <c r="Y155" s="587"/>
      <c r="Z155" s="587"/>
      <c r="AA155" s="48"/>
      <c r="AB155" s="48"/>
      <c r="AC155" s="48"/>
    </row>
    <row r="156" spans="1:68" ht="16.5" hidden="1" customHeight="1" x14ac:dyDescent="0.25">
      <c r="A156" s="573" t="s">
        <v>261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6"/>
      <c r="AB156" s="546"/>
      <c r="AC156" s="546"/>
    </row>
    <row r="157" spans="1:68" ht="14.25" hidden="1" customHeight="1" x14ac:dyDescent="0.25">
      <c r="A157" s="565" t="s">
        <v>139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7"/>
      <c r="AB157" s="547"/>
      <c r="AC157" s="54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57">
        <v>4680115886223</v>
      </c>
      <c r="E158" s="558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7"/>
      <c r="R158" s="567"/>
      <c r="S158" s="567"/>
      <c r="T158" s="568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2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64"/>
      <c r="P159" s="559" t="s">
        <v>71</v>
      </c>
      <c r="Q159" s="560"/>
      <c r="R159" s="560"/>
      <c r="S159" s="560"/>
      <c r="T159" s="560"/>
      <c r="U159" s="560"/>
      <c r="V159" s="561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64"/>
      <c r="P160" s="559" t="s">
        <v>71</v>
      </c>
      <c r="Q160" s="560"/>
      <c r="R160" s="560"/>
      <c r="S160" s="560"/>
      <c r="T160" s="560"/>
      <c r="U160" s="560"/>
      <c r="V160" s="561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65" t="s">
        <v>64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7">
        <v>4680115880993</v>
      </c>
      <c r="E162" s="558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7"/>
      <c r="R162" s="567"/>
      <c r="S162" s="567"/>
      <c r="T162" s="568"/>
      <c r="U162" s="34"/>
      <c r="V162" s="34"/>
      <c r="W162" s="35" t="s">
        <v>69</v>
      </c>
      <c r="X162" s="551">
        <v>24</v>
      </c>
      <c r="Y162" s="552">
        <f t="shared" ref="Y162:Y170" si="16">IFERROR(IF(X162="",0,CEILING((X162/$H162),1)*$H162),"")</f>
        <v>25.200000000000003</v>
      </c>
      <c r="Z162" s="36">
        <f>IFERROR(IF(Y162=0,"",ROUNDUP(Y162/H162,0)*0.00902),"")</f>
        <v>5.4120000000000001E-2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25.542857142857141</v>
      </c>
      <c r="BN162" s="64">
        <f t="shared" ref="BN162:BN170" si="18">IFERROR(Y162*I162/H162,"0")</f>
        <v>26.82</v>
      </c>
      <c r="BO162" s="64">
        <f t="shared" ref="BO162:BO170" si="19">IFERROR(1/J162*(X162/H162),"0")</f>
        <v>4.3290043290043295E-2</v>
      </c>
      <c r="BP162" s="64">
        <f t="shared" ref="BP162:BP170" si="20">IFERROR(1/J162*(Y162/H162),"0")</f>
        <v>4.5454545454545456E-2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57">
        <v>4680115881761</v>
      </c>
      <c r="E163" s="558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7"/>
      <c r="R163" s="567"/>
      <c r="S163" s="567"/>
      <c r="T163" s="568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57">
        <v>4680115881563</v>
      </c>
      <c r="E164" s="558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7"/>
      <c r="R164" s="567"/>
      <c r="S164" s="567"/>
      <c r="T164" s="568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57">
        <v>4680115880986</v>
      </c>
      <c r="E165" s="558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7"/>
      <c r="R165" s="567"/>
      <c r="S165" s="567"/>
      <c r="T165" s="568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57">
        <v>4680115881785</v>
      </c>
      <c r="E166" s="558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7"/>
      <c r="R166" s="567"/>
      <c r="S166" s="567"/>
      <c r="T166" s="568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57">
        <v>4680115886537</v>
      </c>
      <c r="E167" s="558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7"/>
      <c r="R167" s="567"/>
      <c r="S167" s="567"/>
      <c r="T167" s="568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57">
        <v>4680115881679</v>
      </c>
      <c r="E168" s="558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7"/>
      <c r="R168" s="567"/>
      <c r="S168" s="567"/>
      <c r="T168" s="568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57">
        <v>4680115880191</v>
      </c>
      <c r="E169" s="558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8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7"/>
      <c r="R169" s="567"/>
      <c r="S169" s="567"/>
      <c r="T169" s="568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57">
        <v>4680115883963</v>
      </c>
      <c r="E170" s="558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7"/>
      <c r="R170" s="567"/>
      <c r="S170" s="567"/>
      <c r="T170" s="568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2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64"/>
      <c r="P171" s="559" t="s">
        <v>71</v>
      </c>
      <c r="Q171" s="560"/>
      <c r="R171" s="560"/>
      <c r="S171" s="560"/>
      <c r="T171" s="560"/>
      <c r="U171" s="560"/>
      <c r="V171" s="561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5.7142857142857144</v>
      </c>
      <c r="Y171" s="553">
        <f>IFERROR(Y162/H162,"0")+IFERROR(Y163/H163,"0")+IFERROR(Y164/H164,"0")+IFERROR(Y165/H165,"0")+IFERROR(Y166/H166,"0")+IFERROR(Y167/H167,"0")+IFERROR(Y168/H168,"0")+IFERROR(Y169/H169,"0")+IFERROR(Y170/H170,"0")</f>
        <v>6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5.4120000000000001E-2</v>
      </c>
      <c r="AA171" s="554"/>
      <c r="AB171" s="554"/>
      <c r="AC171" s="554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64"/>
      <c r="P172" s="559" t="s">
        <v>71</v>
      </c>
      <c r="Q172" s="560"/>
      <c r="R172" s="560"/>
      <c r="S172" s="560"/>
      <c r="T172" s="560"/>
      <c r="U172" s="560"/>
      <c r="V172" s="561"/>
      <c r="W172" s="37" t="s">
        <v>69</v>
      </c>
      <c r="X172" s="553">
        <f>IFERROR(SUM(X162:X170),"0")</f>
        <v>24</v>
      </c>
      <c r="Y172" s="553">
        <f>IFERROR(SUM(Y162:Y170),"0")</f>
        <v>25.200000000000003</v>
      </c>
      <c r="Z172" s="37"/>
      <c r="AA172" s="554"/>
      <c r="AB172" s="554"/>
      <c r="AC172" s="554"/>
    </row>
    <row r="173" spans="1:68" ht="14.25" hidden="1" customHeight="1" x14ac:dyDescent="0.25">
      <c r="A173" s="565" t="s">
        <v>95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7">
        <v>4680115886780</v>
      </c>
      <c r="E174" s="558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5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7"/>
      <c r="R174" s="567"/>
      <c r="S174" s="567"/>
      <c r="T174" s="568"/>
      <c r="U174" s="34"/>
      <c r="V174" s="34"/>
      <c r="W174" s="35" t="s">
        <v>69</v>
      </c>
      <c r="X174" s="551">
        <v>2.5</v>
      </c>
      <c r="Y174" s="552">
        <f>IFERROR(IF(X174="",0,CEILING((X174/$H174),1)*$H174),"")</f>
        <v>2.52</v>
      </c>
      <c r="Z174" s="36">
        <f>IFERROR(IF(Y174=0,"",ROUNDUP(Y174/H174,0)*0.0059),"")</f>
        <v>1.18E-2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2.876984126984127</v>
      </c>
      <c r="BN174" s="64">
        <f>IFERROR(Y174*I174/H174,"0")</f>
        <v>2.9</v>
      </c>
      <c r="BO174" s="64">
        <f>IFERROR(1/J174*(X174/H174),"0")</f>
        <v>9.1857730746619636E-3</v>
      </c>
      <c r="BP174" s="64">
        <f>IFERROR(1/J174*(Y174/H174),"0")</f>
        <v>9.2592592592592587E-3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7">
        <v>4680115886742</v>
      </c>
      <c r="E175" s="558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7"/>
      <c r="R175" s="567"/>
      <c r="S175" s="567"/>
      <c r="T175" s="568"/>
      <c r="U175" s="34"/>
      <c r="V175" s="34"/>
      <c r="W175" s="35" t="s">
        <v>69</v>
      </c>
      <c r="X175" s="551">
        <v>2.5</v>
      </c>
      <c r="Y175" s="552">
        <f>IFERROR(IF(X175="",0,CEILING((X175/$H175),1)*$H175),"")</f>
        <v>2.52</v>
      </c>
      <c r="Z175" s="36">
        <f>IFERROR(IF(Y175=0,"",ROUNDUP(Y175/H175,0)*0.0059),"")</f>
        <v>1.18E-2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2.876984126984127</v>
      </c>
      <c r="BN175" s="64">
        <f>IFERROR(Y175*I175/H175,"0")</f>
        <v>2.9</v>
      </c>
      <c r="BO175" s="64">
        <f>IFERROR(1/J175*(X175/H175),"0")</f>
        <v>9.1857730746619636E-3</v>
      </c>
      <c r="BP175" s="64">
        <f>IFERROR(1/J175*(Y175/H175),"0")</f>
        <v>9.2592592592592587E-3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7">
        <v>4680115886766</v>
      </c>
      <c r="E176" s="558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7"/>
      <c r="R176" s="567"/>
      <c r="S176" s="567"/>
      <c r="T176" s="568"/>
      <c r="U176" s="34"/>
      <c r="V176" s="34"/>
      <c r="W176" s="35" t="s">
        <v>69</v>
      </c>
      <c r="X176" s="551">
        <v>25</v>
      </c>
      <c r="Y176" s="552">
        <f>IFERROR(IF(X176="",0,CEILING((X176/$H176),1)*$H176),"")</f>
        <v>25.2</v>
      </c>
      <c r="Z176" s="36">
        <f>IFERROR(IF(Y176=0,"",ROUNDUP(Y176/H176,0)*0.0059),"")</f>
        <v>0.11799999999999999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28.769841269841269</v>
      </c>
      <c r="BN176" s="64">
        <f>IFERROR(Y176*I176/H176,"0")</f>
        <v>29</v>
      </c>
      <c r="BO176" s="64">
        <f>IFERROR(1/J176*(X176/H176),"0")</f>
        <v>9.185773074661964E-2</v>
      </c>
      <c r="BP176" s="64">
        <f>IFERROR(1/J176*(Y176/H176),"0")</f>
        <v>9.2592592592592587E-2</v>
      </c>
    </row>
    <row r="177" spans="1:68" x14ac:dyDescent="0.2">
      <c r="A177" s="562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64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53">
        <f>IFERROR(X174/H174,"0")+IFERROR(X175/H175,"0")+IFERROR(X176/H176,"0")</f>
        <v>23.80952380952381</v>
      </c>
      <c r="Y177" s="553">
        <f>IFERROR(Y174/H174,"0")+IFERROR(Y175/H175,"0")+IFERROR(Y176/H176,"0")</f>
        <v>24</v>
      </c>
      <c r="Z177" s="553">
        <f>IFERROR(IF(Z174="",0,Z174),"0")+IFERROR(IF(Z175="",0,Z175),"0")+IFERROR(IF(Z176="",0,Z176),"0")</f>
        <v>0.1416</v>
      </c>
      <c r="AA177" s="554"/>
      <c r="AB177" s="554"/>
      <c r="AC177" s="554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64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53">
        <f>IFERROR(SUM(X174:X176),"0")</f>
        <v>30</v>
      </c>
      <c r="Y178" s="553">
        <f>IFERROR(SUM(Y174:Y176),"0")</f>
        <v>30.24</v>
      </c>
      <c r="Z178" s="37"/>
      <c r="AA178" s="554"/>
      <c r="AB178" s="554"/>
      <c r="AC178" s="554"/>
    </row>
    <row r="179" spans="1:68" ht="14.25" hidden="1" customHeight="1" x14ac:dyDescent="0.25">
      <c r="A179" s="565" t="s">
        <v>298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7">
        <v>4680115886797</v>
      </c>
      <c r="E180" s="558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79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7"/>
      <c r="R180" s="567"/>
      <c r="S180" s="567"/>
      <c r="T180" s="568"/>
      <c r="U180" s="34"/>
      <c r="V180" s="34"/>
      <c r="W180" s="35" t="s">
        <v>69</v>
      </c>
      <c r="X180" s="551">
        <v>2.5</v>
      </c>
      <c r="Y180" s="552">
        <f>IFERROR(IF(X180="",0,CEILING((X180/$H180),1)*$H180),"")</f>
        <v>2.52</v>
      </c>
      <c r="Z180" s="36">
        <f>IFERROR(IF(Y180=0,"",ROUNDUP(Y180/H180,0)*0.0059),"")</f>
        <v>1.18E-2</v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2.876984126984127</v>
      </c>
      <c r="BN180" s="64">
        <f>IFERROR(Y180*I180/H180,"0")</f>
        <v>2.9</v>
      </c>
      <c r="BO180" s="64">
        <f>IFERROR(1/J180*(X180/H180),"0")</f>
        <v>9.1857730746619636E-3</v>
      </c>
      <c r="BP180" s="64">
        <f>IFERROR(1/J180*(Y180/H180),"0")</f>
        <v>9.2592592592592587E-3</v>
      </c>
    </row>
    <row r="181" spans="1:68" x14ac:dyDescent="0.2">
      <c r="A181" s="562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4"/>
      <c r="P181" s="559" t="s">
        <v>71</v>
      </c>
      <c r="Q181" s="560"/>
      <c r="R181" s="560"/>
      <c r="S181" s="560"/>
      <c r="T181" s="560"/>
      <c r="U181" s="560"/>
      <c r="V181" s="561"/>
      <c r="W181" s="37" t="s">
        <v>72</v>
      </c>
      <c r="X181" s="553">
        <f>IFERROR(X180/H180,"0")</f>
        <v>1.9841269841269842</v>
      </c>
      <c r="Y181" s="553">
        <f>IFERROR(Y180/H180,"0")</f>
        <v>2</v>
      </c>
      <c r="Z181" s="553">
        <f>IFERROR(IF(Z180="",0,Z180),"0")</f>
        <v>1.18E-2</v>
      </c>
      <c r="AA181" s="554"/>
      <c r="AB181" s="554"/>
      <c r="AC181" s="554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64"/>
      <c r="P182" s="559" t="s">
        <v>71</v>
      </c>
      <c r="Q182" s="560"/>
      <c r="R182" s="560"/>
      <c r="S182" s="560"/>
      <c r="T182" s="560"/>
      <c r="U182" s="560"/>
      <c r="V182" s="561"/>
      <c r="W182" s="37" t="s">
        <v>69</v>
      </c>
      <c r="X182" s="553">
        <f>IFERROR(SUM(X180:X180),"0")</f>
        <v>2.5</v>
      </c>
      <c r="Y182" s="553">
        <f>IFERROR(SUM(Y180:Y180),"0")</f>
        <v>2.52</v>
      </c>
      <c r="Z182" s="37"/>
      <c r="AA182" s="554"/>
      <c r="AB182" s="554"/>
      <c r="AC182" s="554"/>
    </row>
    <row r="183" spans="1:68" ht="16.5" hidden="1" customHeight="1" x14ac:dyDescent="0.25">
      <c r="A183" s="573" t="s">
        <v>301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6"/>
      <c r="AB183" s="546"/>
      <c r="AC183" s="546"/>
    </row>
    <row r="184" spans="1:68" ht="14.25" hidden="1" customHeight="1" x14ac:dyDescent="0.25">
      <c r="A184" s="565" t="s">
        <v>103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7"/>
      <c r="AB184" s="547"/>
      <c r="AC184" s="54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57">
        <v>4680115881402</v>
      </c>
      <c r="E185" s="558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7"/>
      <c r="R185" s="567"/>
      <c r="S185" s="567"/>
      <c r="T185" s="568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57">
        <v>4680115881396</v>
      </c>
      <c r="E186" s="558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7"/>
      <c r="R186" s="567"/>
      <c r="S186" s="567"/>
      <c r="T186" s="568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2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64"/>
      <c r="P187" s="559" t="s">
        <v>71</v>
      </c>
      <c r="Q187" s="560"/>
      <c r="R187" s="560"/>
      <c r="S187" s="560"/>
      <c r="T187" s="560"/>
      <c r="U187" s="560"/>
      <c r="V187" s="561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64"/>
      <c r="P188" s="559" t="s">
        <v>71</v>
      </c>
      <c r="Q188" s="560"/>
      <c r="R188" s="560"/>
      <c r="S188" s="560"/>
      <c r="T188" s="560"/>
      <c r="U188" s="560"/>
      <c r="V188" s="561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65" t="s">
        <v>139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7"/>
      <c r="AB189" s="547"/>
      <c r="AC189" s="54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57">
        <v>4680115882935</v>
      </c>
      <c r="E190" s="558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6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7"/>
      <c r="R190" s="567"/>
      <c r="S190" s="567"/>
      <c r="T190" s="568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57">
        <v>4680115880764</v>
      </c>
      <c r="E191" s="558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6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7"/>
      <c r="R191" s="567"/>
      <c r="S191" s="567"/>
      <c r="T191" s="568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2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64"/>
      <c r="P192" s="559" t="s">
        <v>71</v>
      </c>
      <c r="Q192" s="560"/>
      <c r="R192" s="560"/>
      <c r="S192" s="560"/>
      <c r="T192" s="560"/>
      <c r="U192" s="560"/>
      <c r="V192" s="561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64"/>
      <c r="P193" s="559" t="s">
        <v>71</v>
      </c>
      <c r="Q193" s="560"/>
      <c r="R193" s="560"/>
      <c r="S193" s="560"/>
      <c r="T193" s="560"/>
      <c r="U193" s="560"/>
      <c r="V193" s="561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65" t="s">
        <v>64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7">
        <v>4680115882683</v>
      </c>
      <c r="E195" s="558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7"/>
      <c r="R195" s="567"/>
      <c r="S195" s="567"/>
      <c r="T195" s="568"/>
      <c r="U195" s="34"/>
      <c r="V195" s="34"/>
      <c r="W195" s="35" t="s">
        <v>69</v>
      </c>
      <c r="X195" s="551">
        <v>55</v>
      </c>
      <c r="Y195" s="552">
        <f t="shared" ref="Y195:Y202" si="21">IFERROR(IF(X195="",0,CEILING((X195/$H195),1)*$H195),"")</f>
        <v>59.400000000000006</v>
      </c>
      <c r="Z195" s="36">
        <f>IFERROR(IF(Y195=0,"",ROUNDUP(Y195/H195,0)*0.00902),"")</f>
        <v>9.9220000000000003E-2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57.138888888888886</v>
      </c>
      <c r="BN195" s="64">
        <f t="shared" ref="BN195:BN202" si="23">IFERROR(Y195*I195/H195,"0")</f>
        <v>61.71</v>
      </c>
      <c r="BO195" s="64">
        <f t="shared" ref="BO195:BO202" si="24">IFERROR(1/J195*(X195/H195),"0")</f>
        <v>7.716049382716049E-2</v>
      </c>
      <c r="BP195" s="64">
        <f t="shared" ref="BP195:BP202" si="25">IFERROR(1/J195*(Y195/H195),"0")</f>
        <v>8.3333333333333343E-2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7">
        <v>4680115882690</v>
      </c>
      <c r="E196" s="558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7"/>
      <c r="R196" s="567"/>
      <c r="S196" s="567"/>
      <c r="T196" s="568"/>
      <c r="U196" s="34"/>
      <c r="V196" s="34"/>
      <c r="W196" s="35" t="s">
        <v>69</v>
      </c>
      <c r="X196" s="551">
        <v>25</v>
      </c>
      <c r="Y196" s="552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25.972222222222221</v>
      </c>
      <c r="BN196" s="64">
        <f t="shared" si="23"/>
        <v>28.049999999999997</v>
      </c>
      <c r="BO196" s="64">
        <f t="shared" si="24"/>
        <v>3.5072951739618406E-2</v>
      </c>
      <c r="BP196" s="64">
        <f t="shared" si="25"/>
        <v>3.787878787878788E-2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7">
        <v>4680115882669</v>
      </c>
      <c r="E197" s="558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7"/>
      <c r="R197" s="567"/>
      <c r="S197" s="567"/>
      <c r="T197" s="568"/>
      <c r="U197" s="34"/>
      <c r="V197" s="34"/>
      <c r="W197" s="35" t="s">
        <v>69</v>
      </c>
      <c r="X197" s="551">
        <v>30</v>
      </c>
      <c r="Y197" s="552">
        <f t="shared" si="21"/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31.166666666666668</v>
      </c>
      <c r="BN197" s="64">
        <f t="shared" si="23"/>
        <v>33.660000000000004</v>
      </c>
      <c r="BO197" s="64">
        <f t="shared" si="24"/>
        <v>4.208754208754209E-2</v>
      </c>
      <c r="BP197" s="64">
        <f t="shared" si="25"/>
        <v>4.5454545454545463E-2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7">
        <v>4680115882676</v>
      </c>
      <c r="E198" s="558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7"/>
      <c r="R198" s="567"/>
      <c r="S198" s="567"/>
      <c r="T198" s="568"/>
      <c r="U198" s="34"/>
      <c r="V198" s="34"/>
      <c r="W198" s="35" t="s">
        <v>69</v>
      </c>
      <c r="X198" s="551">
        <v>30</v>
      </c>
      <c r="Y198" s="552">
        <f t="shared" si="21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31.166666666666668</v>
      </c>
      <c r="BN198" s="64">
        <f t="shared" si="23"/>
        <v>33.660000000000004</v>
      </c>
      <c r="BO198" s="64">
        <f t="shared" si="24"/>
        <v>4.208754208754209E-2</v>
      </c>
      <c r="BP198" s="64">
        <f t="shared" si="25"/>
        <v>4.5454545454545463E-2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57">
        <v>4680115884014</v>
      </c>
      <c r="E199" s="558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2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7"/>
      <c r="R199" s="567"/>
      <c r="S199" s="567"/>
      <c r="T199" s="568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57">
        <v>4680115884007</v>
      </c>
      <c r="E200" s="558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5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7"/>
      <c r="R200" s="567"/>
      <c r="S200" s="567"/>
      <c r="T200" s="568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57">
        <v>4680115884038</v>
      </c>
      <c r="E201" s="558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7"/>
      <c r="R201" s="567"/>
      <c r="S201" s="567"/>
      <c r="T201" s="568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57">
        <v>4680115884021</v>
      </c>
      <c r="E202" s="558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7"/>
      <c r="R202" s="567"/>
      <c r="S202" s="567"/>
      <c r="T202" s="568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2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64"/>
      <c r="P203" s="559" t="s">
        <v>71</v>
      </c>
      <c r="Q203" s="560"/>
      <c r="R203" s="560"/>
      <c r="S203" s="560"/>
      <c r="T203" s="560"/>
      <c r="U203" s="560"/>
      <c r="V203" s="561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25.925925925925924</v>
      </c>
      <c r="Y203" s="553">
        <f>IFERROR(Y195/H195,"0")+IFERROR(Y196/H196,"0")+IFERROR(Y197/H197,"0")+IFERROR(Y198/H198,"0")+IFERROR(Y199/H199,"0")+IFERROR(Y200/H200,"0")+IFERROR(Y201/H201,"0")+IFERROR(Y202/H202,"0")</f>
        <v>28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0.25256000000000001</v>
      </c>
      <c r="AA203" s="554"/>
      <c r="AB203" s="554"/>
      <c r="AC203" s="554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64"/>
      <c r="P204" s="559" t="s">
        <v>71</v>
      </c>
      <c r="Q204" s="560"/>
      <c r="R204" s="560"/>
      <c r="S204" s="560"/>
      <c r="T204" s="560"/>
      <c r="U204" s="560"/>
      <c r="V204" s="561"/>
      <c r="W204" s="37" t="s">
        <v>69</v>
      </c>
      <c r="X204" s="553">
        <f>IFERROR(SUM(X195:X202),"0")</f>
        <v>140</v>
      </c>
      <c r="Y204" s="553">
        <f>IFERROR(SUM(Y195:Y202),"0")</f>
        <v>151.20000000000002</v>
      </c>
      <c r="Z204" s="37"/>
      <c r="AA204" s="554"/>
      <c r="AB204" s="554"/>
      <c r="AC204" s="554"/>
    </row>
    <row r="205" spans="1:68" ht="14.25" hidden="1" customHeight="1" x14ac:dyDescent="0.25">
      <c r="A205" s="565" t="s">
        <v>73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7"/>
      <c r="AB205" s="547"/>
      <c r="AC205" s="54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57">
        <v>4680115881594</v>
      </c>
      <c r="E206" s="558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7"/>
      <c r="R206" s="567"/>
      <c r="S206" s="567"/>
      <c r="T206" s="568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57">
        <v>4680115881617</v>
      </c>
      <c r="E207" s="558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7"/>
      <c r="R207" s="567"/>
      <c r="S207" s="567"/>
      <c r="T207" s="568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57">
        <v>4680115880573</v>
      </c>
      <c r="E208" s="558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7"/>
      <c r="R208" s="567"/>
      <c r="S208" s="567"/>
      <c r="T208" s="568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7">
        <v>4680115882195</v>
      </c>
      <c r="E209" s="558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7"/>
      <c r="R209" s="567"/>
      <c r="S209" s="567"/>
      <c r="T209" s="568"/>
      <c r="U209" s="34"/>
      <c r="V209" s="34"/>
      <c r="W209" s="35" t="s">
        <v>69</v>
      </c>
      <c r="X209" s="551">
        <v>10</v>
      </c>
      <c r="Y209" s="552">
        <f t="shared" si="26"/>
        <v>12</v>
      </c>
      <c r="Z209" s="36">
        <f t="shared" ref="Z209:Z214" si="31">IFERROR(IF(Y209=0,"",ROUNDUP(Y209/H209,0)*0.00651),"")</f>
        <v>3.2550000000000003E-2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11.125</v>
      </c>
      <c r="BN209" s="64">
        <f t="shared" si="28"/>
        <v>13.35</v>
      </c>
      <c r="BO209" s="64">
        <f t="shared" si="29"/>
        <v>2.2893772893772896E-2</v>
      </c>
      <c r="BP209" s="64">
        <f t="shared" si="30"/>
        <v>2.7472527472527476E-2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57">
        <v>4680115882607</v>
      </c>
      <c r="E210" s="558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7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7"/>
      <c r="R210" s="567"/>
      <c r="S210" s="567"/>
      <c r="T210" s="568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7">
        <v>4680115880092</v>
      </c>
      <c r="E211" s="558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7"/>
      <c r="R211" s="567"/>
      <c r="S211" s="567"/>
      <c r="T211" s="568"/>
      <c r="U211" s="34"/>
      <c r="V211" s="34"/>
      <c r="W211" s="35" t="s">
        <v>69</v>
      </c>
      <c r="X211" s="551">
        <v>13.95</v>
      </c>
      <c r="Y211" s="552">
        <f t="shared" si="26"/>
        <v>14.399999999999999</v>
      </c>
      <c r="Z211" s="36">
        <f t="shared" si="31"/>
        <v>3.9059999999999997E-2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15.41475</v>
      </c>
      <c r="BN211" s="64">
        <f t="shared" si="28"/>
        <v>15.912000000000001</v>
      </c>
      <c r="BO211" s="64">
        <f t="shared" si="29"/>
        <v>3.1936813186813191E-2</v>
      </c>
      <c r="BP211" s="64">
        <f t="shared" si="30"/>
        <v>3.2967032967032968E-2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7">
        <v>4680115880221</v>
      </c>
      <c r="E212" s="558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7"/>
      <c r="R212" s="567"/>
      <c r="S212" s="567"/>
      <c r="T212" s="568"/>
      <c r="U212" s="34"/>
      <c r="V212" s="34"/>
      <c r="W212" s="35" t="s">
        <v>69</v>
      </c>
      <c r="X212" s="551">
        <v>11.25</v>
      </c>
      <c r="Y212" s="552">
        <f t="shared" si="26"/>
        <v>12</v>
      </c>
      <c r="Z212" s="36">
        <f t="shared" si="31"/>
        <v>3.2550000000000003E-2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12.43125</v>
      </c>
      <c r="BN212" s="64">
        <f t="shared" si="28"/>
        <v>13.260000000000002</v>
      </c>
      <c r="BO212" s="64">
        <f t="shared" si="29"/>
        <v>2.5755494505494508E-2</v>
      </c>
      <c r="BP212" s="64">
        <f t="shared" si="30"/>
        <v>2.7472527472527476E-2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57">
        <v>4680115880504</v>
      </c>
      <c r="E213" s="558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8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7"/>
      <c r="R213" s="567"/>
      <c r="S213" s="567"/>
      <c r="T213" s="568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7">
        <v>4680115882164</v>
      </c>
      <c r="E214" s="558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7"/>
      <c r="R214" s="567"/>
      <c r="S214" s="567"/>
      <c r="T214" s="568"/>
      <c r="U214" s="34"/>
      <c r="V214" s="34"/>
      <c r="W214" s="35" t="s">
        <v>69</v>
      </c>
      <c r="X214" s="551">
        <v>10</v>
      </c>
      <c r="Y214" s="552">
        <f t="shared" si="26"/>
        <v>12</v>
      </c>
      <c r="Z214" s="36">
        <f t="shared" si="31"/>
        <v>3.2550000000000003E-2</v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11.074999999999999</v>
      </c>
      <c r="BN214" s="64">
        <f t="shared" si="28"/>
        <v>13.290000000000001</v>
      </c>
      <c r="BO214" s="64">
        <f t="shared" si="29"/>
        <v>2.2893772893772896E-2</v>
      </c>
      <c r="BP214" s="64">
        <f t="shared" si="30"/>
        <v>2.7472527472527476E-2</v>
      </c>
    </row>
    <row r="215" spans="1:68" x14ac:dyDescent="0.2">
      <c r="A215" s="562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64"/>
      <c r="P215" s="559" t="s">
        <v>71</v>
      </c>
      <c r="Q215" s="560"/>
      <c r="R215" s="560"/>
      <c r="S215" s="560"/>
      <c r="T215" s="560"/>
      <c r="U215" s="560"/>
      <c r="V215" s="561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18.833333333333336</v>
      </c>
      <c r="Y215" s="553">
        <f>IFERROR(Y206/H206,"0")+IFERROR(Y207/H207,"0")+IFERROR(Y208/H208,"0")+IFERROR(Y209/H209,"0")+IFERROR(Y210/H210,"0")+IFERROR(Y211/H211,"0")+IFERROR(Y212/H212,"0")+IFERROR(Y213/H213,"0")+IFERROR(Y214/H214,"0")</f>
        <v>21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0.13671</v>
      </c>
      <c r="AA215" s="554"/>
      <c r="AB215" s="554"/>
      <c r="AC215" s="554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64"/>
      <c r="P216" s="559" t="s">
        <v>71</v>
      </c>
      <c r="Q216" s="560"/>
      <c r="R216" s="560"/>
      <c r="S216" s="560"/>
      <c r="T216" s="560"/>
      <c r="U216" s="560"/>
      <c r="V216" s="561"/>
      <c r="W216" s="37" t="s">
        <v>69</v>
      </c>
      <c r="X216" s="553">
        <f>IFERROR(SUM(X206:X214),"0")</f>
        <v>45.2</v>
      </c>
      <c r="Y216" s="553">
        <f>IFERROR(SUM(Y206:Y214),"0")</f>
        <v>50.4</v>
      </c>
      <c r="Z216" s="37"/>
      <c r="AA216" s="554"/>
      <c r="AB216" s="554"/>
      <c r="AC216" s="554"/>
    </row>
    <row r="217" spans="1:68" ht="14.25" hidden="1" customHeight="1" x14ac:dyDescent="0.25">
      <c r="A217" s="565" t="s">
        <v>174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7"/>
      <c r="AB217" s="547"/>
      <c r="AC217" s="54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57">
        <v>4680115880818</v>
      </c>
      <c r="E218" s="558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5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7"/>
      <c r="R218" s="567"/>
      <c r="S218" s="567"/>
      <c r="T218" s="568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57">
        <v>4680115880801</v>
      </c>
      <c r="E219" s="558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7"/>
      <c r="R219" s="567"/>
      <c r="S219" s="567"/>
      <c r="T219" s="568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2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4"/>
      <c r="P220" s="559" t="s">
        <v>71</v>
      </c>
      <c r="Q220" s="560"/>
      <c r="R220" s="560"/>
      <c r="S220" s="560"/>
      <c r="T220" s="560"/>
      <c r="U220" s="560"/>
      <c r="V220" s="561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hidden="1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64"/>
      <c r="P221" s="559" t="s">
        <v>71</v>
      </c>
      <c r="Q221" s="560"/>
      <c r="R221" s="560"/>
      <c r="S221" s="560"/>
      <c r="T221" s="560"/>
      <c r="U221" s="560"/>
      <c r="V221" s="561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hidden="1" customHeight="1" x14ac:dyDescent="0.25">
      <c r="A222" s="573" t="s">
        <v>361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6"/>
      <c r="AB222" s="546"/>
      <c r="AC222" s="546"/>
    </row>
    <row r="223" spans="1:68" ht="14.25" hidden="1" customHeight="1" x14ac:dyDescent="0.25">
      <c r="A223" s="565" t="s">
        <v>103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7"/>
      <c r="AB223" s="547"/>
      <c r="AC223" s="54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57">
        <v>4680115884137</v>
      </c>
      <c r="E224" s="558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7"/>
      <c r="R224" s="567"/>
      <c r="S224" s="567"/>
      <c r="T224" s="568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57">
        <v>4680115884236</v>
      </c>
      <c r="E225" s="558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7"/>
      <c r="R225" s="567"/>
      <c r="S225" s="567"/>
      <c r="T225" s="568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57">
        <v>4680115884175</v>
      </c>
      <c r="E226" s="558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7"/>
      <c r="R226" s="567"/>
      <c r="S226" s="567"/>
      <c r="T226" s="568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57">
        <v>4680115884144</v>
      </c>
      <c r="E227" s="558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7"/>
      <c r="R227" s="567"/>
      <c r="S227" s="567"/>
      <c r="T227" s="568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57">
        <v>4680115886551</v>
      </c>
      <c r="E228" s="558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9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7"/>
      <c r="R228" s="567"/>
      <c r="S228" s="567"/>
      <c r="T228" s="568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57">
        <v>4680115884182</v>
      </c>
      <c r="E229" s="558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7"/>
      <c r="R229" s="567"/>
      <c r="S229" s="567"/>
      <c r="T229" s="568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57">
        <v>4680115884205</v>
      </c>
      <c r="E230" s="558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7"/>
      <c r="R230" s="567"/>
      <c r="S230" s="567"/>
      <c r="T230" s="568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2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64"/>
      <c r="P231" s="559" t="s">
        <v>71</v>
      </c>
      <c r="Q231" s="560"/>
      <c r="R231" s="560"/>
      <c r="S231" s="560"/>
      <c r="T231" s="560"/>
      <c r="U231" s="560"/>
      <c r="V231" s="561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4"/>
      <c r="P232" s="559" t="s">
        <v>71</v>
      </c>
      <c r="Q232" s="560"/>
      <c r="R232" s="560"/>
      <c r="S232" s="560"/>
      <c r="T232" s="560"/>
      <c r="U232" s="560"/>
      <c r="V232" s="561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5" t="s">
        <v>139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7"/>
      <c r="AB233" s="547"/>
      <c r="AC233" s="54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57">
        <v>4680115885981</v>
      </c>
      <c r="E234" s="558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7"/>
      <c r="R234" s="567"/>
      <c r="S234" s="567"/>
      <c r="T234" s="568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2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64"/>
      <c r="P235" s="559" t="s">
        <v>71</v>
      </c>
      <c r="Q235" s="560"/>
      <c r="R235" s="560"/>
      <c r="S235" s="560"/>
      <c r="T235" s="560"/>
      <c r="U235" s="560"/>
      <c r="V235" s="561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4"/>
      <c r="P236" s="559" t="s">
        <v>71</v>
      </c>
      <c r="Q236" s="560"/>
      <c r="R236" s="560"/>
      <c r="S236" s="560"/>
      <c r="T236" s="560"/>
      <c r="U236" s="560"/>
      <c r="V236" s="561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5" t="s">
        <v>384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7"/>
      <c r="AB237" s="547"/>
      <c r="AC237" s="54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57">
        <v>4680115886803</v>
      </c>
      <c r="E238" s="558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4" t="s">
        <v>387</v>
      </c>
      <c r="Q238" s="567"/>
      <c r="R238" s="567"/>
      <c r="S238" s="567"/>
      <c r="T238" s="568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2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64"/>
      <c r="P239" s="559" t="s">
        <v>71</v>
      </c>
      <c r="Q239" s="560"/>
      <c r="R239" s="560"/>
      <c r="S239" s="560"/>
      <c r="T239" s="560"/>
      <c r="U239" s="560"/>
      <c r="V239" s="561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4"/>
      <c r="P240" s="559" t="s">
        <v>71</v>
      </c>
      <c r="Q240" s="560"/>
      <c r="R240" s="560"/>
      <c r="S240" s="560"/>
      <c r="T240" s="560"/>
      <c r="U240" s="560"/>
      <c r="V240" s="561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5" t="s">
        <v>389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7"/>
      <c r="AB241" s="547"/>
      <c r="AC241" s="54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57">
        <v>4680115886704</v>
      </c>
      <c r="E242" s="558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7"/>
      <c r="R242" s="567"/>
      <c r="S242" s="567"/>
      <c r="T242" s="568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7">
        <v>4680115886681</v>
      </c>
      <c r="E243" s="558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596" t="s">
        <v>395</v>
      </c>
      <c r="Q243" s="567"/>
      <c r="R243" s="567"/>
      <c r="S243" s="567"/>
      <c r="T243" s="568"/>
      <c r="U243" s="34"/>
      <c r="V243" s="34"/>
      <c r="W243" s="35" t="s">
        <v>69</v>
      </c>
      <c r="X243" s="551">
        <v>3.6</v>
      </c>
      <c r="Y243" s="552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3.95</v>
      </c>
      <c r="BN243" s="64">
        <f>IFERROR(Y243*I243/H243,"0")</f>
        <v>3.95</v>
      </c>
      <c r="BO243" s="64">
        <f>IFERROR(1/J243*(X243/H243),"0")</f>
        <v>9.2592592592592587E-3</v>
      </c>
      <c r="BP243" s="64">
        <f>IFERROR(1/J243*(Y243/H243),"0")</f>
        <v>9.2592592592592587E-3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57">
        <v>4680115886735</v>
      </c>
      <c r="E244" s="558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5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7"/>
      <c r="R244" s="567"/>
      <c r="S244" s="567"/>
      <c r="T244" s="568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7">
        <v>4680115886711</v>
      </c>
      <c r="E245" s="558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5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7"/>
      <c r="R245" s="567"/>
      <c r="S245" s="567"/>
      <c r="T245" s="568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2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64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53">
        <f>IFERROR(X242/H242,"0")+IFERROR(X243/H243,"0")+IFERROR(X244/H244,"0")+IFERROR(X245/H245,"0")</f>
        <v>2</v>
      </c>
      <c r="Y246" s="553">
        <f>IFERROR(Y242/H242,"0")+IFERROR(Y243/H243,"0")+IFERROR(Y244/H244,"0")+IFERROR(Y245/H245,"0")</f>
        <v>2</v>
      </c>
      <c r="Z246" s="553">
        <f>IFERROR(IF(Z242="",0,Z242),"0")+IFERROR(IF(Z243="",0,Z243),"0")+IFERROR(IF(Z244="",0,Z244),"0")+IFERROR(IF(Z245="",0,Z245),"0")</f>
        <v>1.18E-2</v>
      </c>
      <c r="AA246" s="554"/>
      <c r="AB246" s="554"/>
      <c r="AC246" s="554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64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53">
        <f>IFERROR(SUM(X242:X245),"0")</f>
        <v>3.6</v>
      </c>
      <c r="Y247" s="553">
        <f>IFERROR(SUM(Y242:Y245),"0")</f>
        <v>3.6</v>
      </c>
      <c r="Z247" s="37"/>
      <c r="AA247" s="554"/>
      <c r="AB247" s="554"/>
      <c r="AC247" s="554"/>
    </row>
    <row r="248" spans="1:68" ht="16.5" hidden="1" customHeight="1" x14ac:dyDescent="0.25">
      <c r="A248" s="573" t="s">
        <v>400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6"/>
      <c r="AB248" s="546"/>
      <c r="AC248" s="546"/>
    </row>
    <row r="249" spans="1:68" ht="14.25" hidden="1" customHeight="1" x14ac:dyDescent="0.25">
      <c r="A249" s="565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7">
        <v>4680115885837</v>
      </c>
      <c r="E250" s="558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7"/>
      <c r="R250" s="567"/>
      <c r="S250" s="567"/>
      <c r="T250" s="568"/>
      <c r="U250" s="34"/>
      <c r="V250" s="34"/>
      <c r="W250" s="35" t="s">
        <v>69</v>
      </c>
      <c r="X250" s="551">
        <v>50</v>
      </c>
      <c r="Y250" s="552">
        <f>IFERROR(IF(X250="",0,CEILING((X250/$H250),1)*$H250),"")</f>
        <v>54</v>
      </c>
      <c r="Z250" s="36">
        <f>IFERROR(IF(Y250=0,"",ROUNDUP(Y250/H250,0)*0.01898),"")</f>
        <v>9.4899999999999998E-2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52.013888888888886</v>
      </c>
      <c r="BN250" s="64">
        <f>IFERROR(Y250*I250/H250,"0")</f>
        <v>56.17499999999999</v>
      </c>
      <c r="BO250" s="64">
        <f>IFERROR(1/J250*(X250/H250),"0")</f>
        <v>7.2337962962962965E-2</v>
      </c>
      <c r="BP250" s="64">
        <f>IFERROR(1/J250*(Y250/H250),"0")</f>
        <v>7.8125E-2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7">
        <v>4680115885851</v>
      </c>
      <c r="E251" s="558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7"/>
      <c r="R251" s="567"/>
      <c r="S251" s="567"/>
      <c r="T251" s="568"/>
      <c r="U251" s="34"/>
      <c r="V251" s="34"/>
      <c r="W251" s="35" t="s">
        <v>69</v>
      </c>
      <c r="X251" s="551">
        <v>10</v>
      </c>
      <c r="Y251" s="552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10.402777777777777</v>
      </c>
      <c r="BN251" s="64">
        <f>IFERROR(Y251*I251/H251,"0")</f>
        <v>11.234999999999999</v>
      </c>
      <c r="BO251" s="64">
        <f>IFERROR(1/J251*(X251/H251),"0")</f>
        <v>1.4467592592592591E-2</v>
      </c>
      <c r="BP251" s="64">
        <f>IFERROR(1/J251*(Y251/H251),"0")</f>
        <v>1.5625E-2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7">
        <v>4680115885806</v>
      </c>
      <c r="E252" s="558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7"/>
      <c r="R252" s="567"/>
      <c r="S252" s="567"/>
      <c r="T252" s="568"/>
      <c r="U252" s="34"/>
      <c r="V252" s="34"/>
      <c r="W252" s="35" t="s">
        <v>69</v>
      </c>
      <c r="X252" s="551">
        <v>190</v>
      </c>
      <c r="Y252" s="552">
        <f>IFERROR(IF(X252="",0,CEILING((X252/$H252),1)*$H252),"")</f>
        <v>194.4</v>
      </c>
      <c r="Z252" s="36">
        <f>IFERROR(IF(Y252=0,"",ROUNDUP(Y252/H252,0)*0.01898),"")</f>
        <v>0.34164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197.65277777777777</v>
      </c>
      <c r="BN252" s="64">
        <f>IFERROR(Y252*I252/H252,"0")</f>
        <v>202.22999999999996</v>
      </c>
      <c r="BO252" s="64">
        <f>IFERROR(1/J252*(X252/H252),"0")</f>
        <v>0.27488425925925924</v>
      </c>
      <c r="BP252" s="64">
        <f>IFERROR(1/J252*(Y252/H252),"0")</f>
        <v>0.28125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7">
        <v>4680115885844</v>
      </c>
      <c r="E253" s="558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7"/>
      <c r="R253" s="567"/>
      <c r="S253" s="567"/>
      <c r="T253" s="568"/>
      <c r="U253" s="34"/>
      <c r="V253" s="34"/>
      <c r="W253" s="35" t="s">
        <v>69</v>
      </c>
      <c r="X253" s="551">
        <v>20</v>
      </c>
      <c r="Y253" s="552">
        <f>IFERROR(IF(X253="",0,CEILING((X253/$H253),1)*$H253),"")</f>
        <v>20</v>
      </c>
      <c r="Z253" s="36">
        <f>IFERROR(IF(Y253=0,"",ROUNDUP(Y253/H253,0)*0.00902),"")</f>
        <v>4.5100000000000001E-2</v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21.05</v>
      </c>
      <c r="BN253" s="64">
        <f>IFERROR(Y253*I253/H253,"0")</f>
        <v>21.05</v>
      </c>
      <c r="BO253" s="64">
        <f>IFERROR(1/J253*(X253/H253),"0")</f>
        <v>3.787878787878788E-2</v>
      </c>
      <c r="BP253" s="64">
        <f>IFERROR(1/J253*(Y253/H253),"0")</f>
        <v>3.787878787878788E-2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7">
        <v>4680115885820</v>
      </c>
      <c r="E254" s="558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7"/>
      <c r="R254" s="567"/>
      <c r="S254" s="567"/>
      <c r="T254" s="568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2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64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53">
        <f>IFERROR(X250/H250,"0")+IFERROR(X251/H251,"0")+IFERROR(X252/H252,"0")+IFERROR(X253/H253,"0")+IFERROR(X254/H254,"0")</f>
        <v>28.148148148148145</v>
      </c>
      <c r="Y255" s="553">
        <f>IFERROR(Y250/H250,"0")+IFERROR(Y251/H251,"0")+IFERROR(Y252/H252,"0")+IFERROR(Y253/H253,"0")+IFERROR(Y254/H254,"0")</f>
        <v>29</v>
      </c>
      <c r="Z255" s="553">
        <f>IFERROR(IF(Z250="",0,Z250),"0")+IFERROR(IF(Z251="",0,Z251),"0")+IFERROR(IF(Z252="",0,Z252),"0")+IFERROR(IF(Z253="",0,Z253),"0")+IFERROR(IF(Z254="",0,Z254),"0")</f>
        <v>0.50061999999999995</v>
      </c>
      <c r="AA255" s="554"/>
      <c r="AB255" s="554"/>
      <c r="AC255" s="554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64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53">
        <f>IFERROR(SUM(X250:X254),"0")</f>
        <v>270</v>
      </c>
      <c r="Y256" s="553">
        <f>IFERROR(SUM(Y250:Y254),"0")</f>
        <v>279.2</v>
      </c>
      <c r="Z256" s="37"/>
      <c r="AA256" s="554"/>
      <c r="AB256" s="554"/>
      <c r="AC256" s="554"/>
    </row>
    <row r="257" spans="1:68" ht="16.5" hidden="1" customHeight="1" x14ac:dyDescent="0.25">
      <c r="A257" s="573" t="s">
        <v>416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6"/>
      <c r="AB257" s="546"/>
      <c r="AC257" s="546"/>
    </row>
    <row r="258" spans="1:68" ht="14.25" hidden="1" customHeight="1" x14ac:dyDescent="0.25">
      <c r="A258" s="565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7">
        <v>4607091383423</v>
      </c>
      <c r="E259" s="558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7"/>
      <c r="R259" s="567"/>
      <c r="S259" s="567"/>
      <c r="T259" s="568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7">
        <v>4680115886957</v>
      </c>
      <c r="E260" s="558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60" t="s">
        <v>421</v>
      </c>
      <c r="Q260" s="567"/>
      <c r="R260" s="567"/>
      <c r="S260" s="567"/>
      <c r="T260" s="568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7">
        <v>4680115885660</v>
      </c>
      <c r="E261" s="558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7"/>
      <c r="R261" s="567"/>
      <c r="S261" s="567"/>
      <c r="T261" s="568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7">
        <v>4680115886773</v>
      </c>
      <c r="E262" s="558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589" t="s">
        <v>428</v>
      </c>
      <c r="Q262" s="567"/>
      <c r="R262" s="567"/>
      <c r="S262" s="567"/>
      <c r="T262" s="568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64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64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573" t="s">
        <v>430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6"/>
      <c r="AB265" s="546"/>
      <c r="AC265" s="546"/>
    </row>
    <row r="266" spans="1:68" ht="14.25" hidden="1" customHeight="1" x14ac:dyDescent="0.25">
      <c r="A266" s="565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7">
        <v>4680115886186</v>
      </c>
      <c r="E267" s="558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7"/>
      <c r="R267" s="567"/>
      <c r="S267" s="567"/>
      <c r="T267" s="568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57">
        <v>4680115881228</v>
      </c>
      <c r="E268" s="558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7"/>
      <c r="R268" s="567"/>
      <c r="S268" s="567"/>
      <c r="T268" s="568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7">
        <v>4680115881211</v>
      </c>
      <c r="E269" s="558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7"/>
      <c r="R269" s="567"/>
      <c r="S269" s="567"/>
      <c r="T269" s="568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64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64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573" t="s">
        <v>440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6"/>
      <c r="AB272" s="546"/>
      <c r="AC272" s="546"/>
    </row>
    <row r="273" spans="1:68" ht="14.25" hidden="1" customHeight="1" x14ac:dyDescent="0.25">
      <c r="A273" s="565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7">
        <v>4680115880344</v>
      </c>
      <c r="E274" s="558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7"/>
      <c r="R274" s="567"/>
      <c r="S274" s="567"/>
      <c r="T274" s="568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64"/>
      <c r="P275" s="559" t="s">
        <v>71</v>
      </c>
      <c r="Q275" s="560"/>
      <c r="R275" s="560"/>
      <c r="S275" s="560"/>
      <c r="T275" s="560"/>
      <c r="U275" s="560"/>
      <c r="V275" s="56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64"/>
      <c r="P276" s="559" t="s">
        <v>71</v>
      </c>
      <c r="Q276" s="560"/>
      <c r="R276" s="560"/>
      <c r="S276" s="560"/>
      <c r="T276" s="560"/>
      <c r="U276" s="560"/>
      <c r="V276" s="56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5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7">
        <v>4680115884618</v>
      </c>
      <c r="E278" s="558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5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7"/>
      <c r="R278" s="567"/>
      <c r="S278" s="567"/>
      <c r="T278" s="568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64"/>
      <c r="P279" s="559" t="s">
        <v>71</v>
      </c>
      <c r="Q279" s="560"/>
      <c r="R279" s="560"/>
      <c r="S279" s="560"/>
      <c r="T279" s="560"/>
      <c r="U279" s="560"/>
      <c r="V279" s="561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64"/>
      <c r="P280" s="559" t="s">
        <v>71</v>
      </c>
      <c r="Q280" s="560"/>
      <c r="R280" s="560"/>
      <c r="S280" s="560"/>
      <c r="T280" s="560"/>
      <c r="U280" s="560"/>
      <c r="V280" s="561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573" t="s">
        <v>447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6"/>
      <c r="AB281" s="546"/>
      <c r="AC281" s="546"/>
    </row>
    <row r="282" spans="1:68" ht="14.25" hidden="1" customHeight="1" x14ac:dyDescent="0.25">
      <c r="A282" s="565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7">
        <v>4680115883703</v>
      </c>
      <c r="E283" s="558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7"/>
      <c r="R283" s="567"/>
      <c r="S283" s="567"/>
      <c r="T283" s="568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64"/>
      <c r="P284" s="559" t="s">
        <v>71</v>
      </c>
      <c r="Q284" s="560"/>
      <c r="R284" s="560"/>
      <c r="S284" s="560"/>
      <c r="T284" s="560"/>
      <c r="U284" s="560"/>
      <c r="V284" s="56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64"/>
      <c r="P285" s="559" t="s">
        <v>71</v>
      </c>
      <c r="Q285" s="560"/>
      <c r="R285" s="560"/>
      <c r="S285" s="560"/>
      <c r="T285" s="560"/>
      <c r="U285" s="560"/>
      <c r="V285" s="56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573" t="s">
        <v>452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6"/>
      <c r="AB286" s="546"/>
      <c r="AC286" s="546"/>
    </row>
    <row r="287" spans="1:68" ht="14.25" hidden="1" customHeight="1" x14ac:dyDescent="0.25">
      <c r="A287" s="565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7">
        <v>4607091386004</v>
      </c>
      <c r="E288" s="558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58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7"/>
      <c r="R288" s="567"/>
      <c r="S288" s="567"/>
      <c r="T288" s="568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7">
        <v>4680115885615</v>
      </c>
      <c r="E289" s="558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8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7"/>
      <c r="R289" s="567"/>
      <c r="S289" s="567"/>
      <c r="T289" s="568"/>
      <c r="U289" s="34"/>
      <c r="V289" s="34"/>
      <c r="W289" s="35" t="s">
        <v>69</v>
      </c>
      <c r="X289" s="551">
        <v>230</v>
      </c>
      <c r="Y289" s="552">
        <f t="shared" si="37"/>
        <v>237.60000000000002</v>
      </c>
      <c r="Z289" s="36">
        <f>IFERROR(IF(Y289=0,"",ROUNDUP(Y289/H289,0)*0.01898),"")</f>
        <v>0.41755999999999999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239.26388888888886</v>
      </c>
      <c r="BN289" s="64">
        <f t="shared" si="39"/>
        <v>247.17</v>
      </c>
      <c r="BO289" s="64">
        <f t="shared" si="40"/>
        <v>0.33275462962962959</v>
      </c>
      <c r="BP289" s="64">
        <f t="shared" si="41"/>
        <v>0.34375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7">
        <v>4680115885646</v>
      </c>
      <c r="E290" s="558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7"/>
      <c r="R290" s="567"/>
      <c r="S290" s="567"/>
      <c r="T290" s="568"/>
      <c r="U290" s="34"/>
      <c r="V290" s="34"/>
      <c r="W290" s="35" t="s">
        <v>69</v>
      </c>
      <c r="X290" s="551">
        <v>190</v>
      </c>
      <c r="Y290" s="552">
        <f t="shared" si="37"/>
        <v>194.4</v>
      </c>
      <c r="Z290" s="36">
        <f>IFERROR(IF(Y290=0,"",ROUNDUP(Y290/H290,0)*0.01898),"")</f>
        <v>0.34164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197.65277777777777</v>
      </c>
      <c r="BN290" s="64">
        <f t="shared" si="39"/>
        <v>202.22999999999996</v>
      </c>
      <c r="BO290" s="64">
        <f t="shared" si="40"/>
        <v>0.27488425925925924</v>
      </c>
      <c r="BP290" s="64">
        <f t="shared" si="41"/>
        <v>0.28125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7">
        <v>4680115885554</v>
      </c>
      <c r="E291" s="558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7"/>
      <c r="R291" s="567"/>
      <c r="S291" s="567"/>
      <c r="T291" s="568"/>
      <c r="U291" s="34"/>
      <c r="V291" s="34"/>
      <c r="W291" s="35" t="s">
        <v>69</v>
      </c>
      <c r="X291" s="551">
        <v>1010</v>
      </c>
      <c r="Y291" s="552">
        <f t="shared" si="37"/>
        <v>1015.2</v>
      </c>
      <c r="Z291" s="36">
        <f>IFERROR(IF(Y291=0,"",ROUNDUP(Y291/H291,0)*0.01898),"")</f>
        <v>1.7841199999999999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1050.6805555555554</v>
      </c>
      <c r="BN291" s="64">
        <f t="shared" si="39"/>
        <v>1056.0899999999999</v>
      </c>
      <c r="BO291" s="64">
        <f t="shared" si="40"/>
        <v>1.4612268518518519</v>
      </c>
      <c r="BP291" s="64">
        <f t="shared" si="41"/>
        <v>1.46875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7">
        <v>4680115885622</v>
      </c>
      <c r="E292" s="558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7"/>
      <c r="R292" s="567"/>
      <c r="S292" s="567"/>
      <c r="T292" s="568"/>
      <c r="U292" s="34"/>
      <c r="V292" s="34"/>
      <c r="W292" s="35" t="s">
        <v>69</v>
      </c>
      <c r="X292" s="551">
        <v>4</v>
      </c>
      <c r="Y292" s="552">
        <f t="shared" si="37"/>
        <v>4</v>
      </c>
      <c r="Z292" s="36">
        <f>IFERROR(IF(Y292=0,"",ROUNDUP(Y292/H292,0)*0.00902),"")</f>
        <v>9.0200000000000002E-3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4.21</v>
      </c>
      <c r="BN292" s="64">
        <f t="shared" si="39"/>
        <v>4.21</v>
      </c>
      <c r="BO292" s="64">
        <f t="shared" si="40"/>
        <v>7.575757575757576E-3</v>
      </c>
      <c r="BP292" s="64">
        <f t="shared" si="41"/>
        <v>7.575757575757576E-3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7">
        <v>4680115885608</v>
      </c>
      <c r="E293" s="558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7"/>
      <c r="R293" s="567"/>
      <c r="S293" s="567"/>
      <c r="T293" s="568"/>
      <c r="U293" s="34"/>
      <c r="V293" s="34"/>
      <c r="W293" s="35" t="s">
        <v>69</v>
      </c>
      <c r="X293" s="551">
        <v>128</v>
      </c>
      <c r="Y293" s="552">
        <f t="shared" si="37"/>
        <v>128</v>
      </c>
      <c r="Z293" s="36">
        <f>IFERROR(IF(Y293=0,"",ROUNDUP(Y293/H293,0)*0.00902),"")</f>
        <v>0.28864000000000001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134.72</v>
      </c>
      <c r="BN293" s="64">
        <f t="shared" si="39"/>
        <v>134.72</v>
      </c>
      <c r="BO293" s="64">
        <f t="shared" si="40"/>
        <v>0.24242424242424243</v>
      </c>
      <c r="BP293" s="64">
        <f t="shared" si="41"/>
        <v>0.24242424242424243</v>
      </c>
    </row>
    <row r="294" spans="1:68" x14ac:dyDescent="0.2">
      <c r="A294" s="562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64"/>
      <c r="P294" s="559" t="s">
        <v>71</v>
      </c>
      <c r="Q294" s="560"/>
      <c r="R294" s="560"/>
      <c r="S294" s="560"/>
      <c r="T294" s="560"/>
      <c r="U294" s="560"/>
      <c r="V294" s="561"/>
      <c r="W294" s="37" t="s">
        <v>72</v>
      </c>
      <c r="X294" s="553">
        <f>IFERROR(X288/H288,"0")+IFERROR(X289/H289,"0")+IFERROR(X290/H290,"0")+IFERROR(X291/H291,"0")+IFERROR(X292/H292,"0")+IFERROR(X293/H293,"0")</f>
        <v>165.40740740740739</v>
      </c>
      <c r="Y294" s="553">
        <f>IFERROR(Y288/H288,"0")+IFERROR(Y289/H289,"0")+IFERROR(Y290/H290,"0")+IFERROR(Y291/H291,"0")+IFERROR(Y292/H292,"0")+IFERROR(Y293/H293,"0")</f>
        <v>167</v>
      </c>
      <c r="Z294" s="553">
        <f>IFERROR(IF(Z288="",0,Z288),"0")+IFERROR(IF(Z289="",0,Z289),"0")+IFERROR(IF(Z290="",0,Z290),"0")+IFERROR(IF(Z291="",0,Z291),"0")+IFERROR(IF(Z292="",0,Z292),"0")+IFERROR(IF(Z293="",0,Z293),"0")</f>
        <v>2.8409800000000001</v>
      </c>
      <c r="AA294" s="554"/>
      <c r="AB294" s="554"/>
      <c r="AC294" s="554"/>
    </row>
    <row r="295" spans="1:68" x14ac:dyDescent="0.2">
      <c r="A295" s="563"/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4"/>
      <c r="P295" s="559" t="s">
        <v>71</v>
      </c>
      <c r="Q295" s="560"/>
      <c r="R295" s="560"/>
      <c r="S295" s="560"/>
      <c r="T295" s="560"/>
      <c r="U295" s="560"/>
      <c r="V295" s="561"/>
      <c r="W295" s="37" t="s">
        <v>69</v>
      </c>
      <c r="X295" s="553">
        <f>IFERROR(SUM(X288:X293),"0")</f>
        <v>1562</v>
      </c>
      <c r="Y295" s="553">
        <f>IFERROR(SUM(Y288:Y293),"0")</f>
        <v>1579.2</v>
      </c>
      <c r="Z295" s="37"/>
      <c r="AA295" s="554"/>
      <c r="AB295" s="554"/>
      <c r="AC295" s="554"/>
    </row>
    <row r="296" spans="1:68" ht="14.25" hidden="1" customHeight="1" x14ac:dyDescent="0.25">
      <c r="A296" s="565" t="s">
        <v>64</v>
      </c>
      <c r="B296" s="563"/>
      <c r="C296" s="563"/>
      <c r="D296" s="563"/>
      <c r="E296" s="563"/>
      <c r="F296" s="563"/>
      <c r="G296" s="563"/>
      <c r="H296" s="563"/>
      <c r="I296" s="563"/>
      <c r="J296" s="563"/>
      <c r="K296" s="563"/>
      <c r="L296" s="563"/>
      <c r="M296" s="563"/>
      <c r="N296" s="563"/>
      <c r="O296" s="563"/>
      <c r="P296" s="563"/>
      <c r="Q296" s="563"/>
      <c r="R296" s="563"/>
      <c r="S296" s="563"/>
      <c r="T296" s="563"/>
      <c r="U296" s="563"/>
      <c r="V296" s="563"/>
      <c r="W296" s="563"/>
      <c r="X296" s="563"/>
      <c r="Y296" s="563"/>
      <c r="Z296" s="563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7">
        <v>4607091387193</v>
      </c>
      <c r="E297" s="558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5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7"/>
      <c r="R297" s="567"/>
      <c r="S297" s="567"/>
      <c r="T297" s="568"/>
      <c r="U297" s="34"/>
      <c r="V297" s="34"/>
      <c r="W297" s="35" t="s">
        <v>69</v>
      </c>
      <c r="X297" s="551">
        <v>133</v>
      </c>
      <c r="Y297" s="552">
        <f t="shared" ref="Y297:Y303" si="42">IFERROR(IF(X297="",0,CEILING((X297/$H297),1)*$H297),"")</f>
        <v>134.4</v>
      </c>
      <c r="Z297" s="36">
        <f>IFERROR(IF(Y297=0,"",ROUNDUP(Y297/H297,0)*0.00902),"")</f>
        <v>0.28864000000000001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141.54999999999998</v>
      </c>
      <c r="BN297" s="64">
        <f t="shared" ref="BN297:BN303" si="44">IFERROR(Y297*I297/H297,"0")</f>
        <v>143.04</v>
      </c>
      <c r="BO297" s="64">
        <f t="shared" ref="BO297:BO303" si="45">IFERROR(1/J297*(X297/H297),"0")</f>
        <v>0.23989898989898989</v>
      </c>
      <c r="BP297" s="64">
        <f t="shared" ref="BP297:BP303" si="46">IFERROR(1/J297*(Y297/H297),"0")</f>
        <v>0.24242424242424243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7">
        <v>4607091387230</v>
      </c>
      <c r="E298" s="558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7"/>
      <c r="R298" s="567"/>
      <c r="S298" s="567"/>
      <c r="T298" s="568"/>
      <c r="U298" s="34"/>
      <c r="V298" s="34"/>
      <c r="W298" s="35" t="s">
        <v>69</v>
      </c>
      <c r="X298" s="551">
        <v>233</v>
      </c>
      <c r="Y298" s="552">
        <f t="shared" si="42"/>
        <v>235.20000000000002</v>
      </c>
      <c r="Z298" s="36">
        <f>IFERROR(IF(Y298=0,"",ROUNDUP(Y298/H298,0)*0.00902),"")</f>
        <v>0.50512000000000001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247.97857142857143</v>
      </c>
      <c r="BN298" s="64">
        <f t="shared" si="44"/>
        <v>250.32</v>
      </c>
      <c r="BO298" s="64">
        <f t="shared" si="45"/>
        <v>0.4202741702741703</v>
      </c>
      <c r="BP298" s="64">
        <f t="shared" si="46"/>
        <v>0.42424242424242425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7">
        <v>4607091387292</v>
      </c>
      <c r="E299" s="558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7"/>
      <c r="R299" s="567"/>
      <c r="S299" s="567"/>
      <c r="T299" s="568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7">
        <v>4607091387285</v>
      </c>
      <c r="E300" s="558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7"/>
      <c r="R300" s="567"/>
      <c r="S300" s="567"/>
      <c r="T300" s="568"/>
      <c r="U300" s="34"/>
      <c r="V300" s="34"/>
      <c r="W300" s="35" t="s">
        <v>69</v>
      </c>
      <c r="X300" s="551">
        <v>29.4</v>
      </c>
      <c r="Y300" s="552">
        <f t="shared" si="42"/>
        <v>29.400000000000002</v>
      </c>
      <c r="Z300" s="36">
        <f>IFERROR(IF(Y300=0,"",ROUNDUP(Y300/H300,0)*0.00502),"")</f>
        <v>7.0280000000000009E-2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31.22</v>
      </c>
      <c r="BN300" s="64">
        <f t="shared" si="44"/>
        <v>31.22</v>
      </c>
      <c r="BO300" s="64">
        <f t="shared" si="45"/>
        <v>5.9829059829059825E-2</v>
      </c>
      <c r="BP300" s="64">
        <f t="shared" si="46"/>
        <v>5.9829059829059839E-2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7">
        <v>4607091389845</v>
      </c>
      <c r="E301" s="558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7"/>
      <c r="R301" s="567"/>
      <c r="S301" s="567"/>
      <c r="T301" s="568"/>
      <c r="U301" s="34"/>
      <c r="V301" s="34"/>
      <c r="W301" s="35" t="s">
        <v>69</v>
      </c>
      <c r="X301" s="551">
        <v>17.5</v>
      </c>
      <c r="Y301" s="552">
        <f t="shared" si="42"/>
        <v>18.900000000000002</v>
      </c>
      <c r="Z301" s="36">
        <f>IFERROR(IF(Y301=0,"",ROUNDUP(Y301/H301,0)*0.00502),"")</f>
        <v>4.5179999999999998E-2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18.333333333333332</v>
      </c>
      <c r="BN301" s="64">
        <f t="shared" si="44"/>
        <v>19.8</v>
      </c>
      <c r="BO301" s="64">
        <f t="shared" si="45"/>
        <v>3.5612535612535613E-2</v>
      </c>
      <c r="BP301" s="64">
        <f t="shared" si="46"/>
        <v>3.8461538461538464E-2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7">
        <v>4680115882881</v>
      </c>
      <c r="E302" s="558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7"/>
      <c r="R302" s="567"/>
      <c r="S302" s="567"/>
      <c r="T302" s="568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7">
        <v>4607091383836</v>
      </c>
      <c r="E303" s="558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8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7"/>
      <c r="R303" s="567"/>
      <c r="S303" s="567"/>
      <c r="T303" s="568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62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64"/>
      <c r="P304" s="559" t="s">
        <v>71</v>
      </c>
      <c r="Q304" s="560"/>
      <c r="R304" s="560"/>
      <c r="S304" s="560"/>
      <c r="T304" s="560"/>
      <c r="U304" s="560"/>
      <c r="V304" s="56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109.47619047619047</v>
      </c>
      <c r="Y304" s="553">
        <f>IFERROR(Y297/H297,"0")+IFERROR(Y298/H298,"0")+IFERROR(Y299/H299,"0")+IFERROR(Y300/H300,"0")+IFERROR(Y301/H301,"0")+IFERROR(Y302/H302,"0")+IFERROR(Y303/H303,"0")</f>
        <v>111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0.90922000000000003</v>
      </c>
      <c r="AA304" s="554"/>
      <c r="AB304" s="554"/>
      <c r="AC304" s="554"/>
    </row>
    <row r="305" spans="1:68" x14ac:dyDescent="0.2">
      <c r="A305" s="563"/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4"/>
      <c r="P305" s="559" t="s">
        <v>71</v>
      </c>
      <c r="Q305" s="560"/>
      <c r="R305" s="560"/>
      <c r="S305" s="560"/>
      <c r="T305" s="560"/>
      <c r="U305" s="560"/>
      <c r="V305" s="561"/>
      <c r="W305" s="37" t="s">
        <v>69</v>
      </c>
      <c r="X305" s="553">
        <f>IFERROR(SUM(X297:X303),"0")</f>
        <v>412.9</v>
      </c>
      <c r="Y305" s="553">
        <f>IFERROR(SUM(Y297:Y303),"0")</f>
        <v>417.9</v>
      </c>
      <c r="Z305" s="37"/>
      <c r="AA305" s="554"/>
      <c r="AB305" s="554"/>
      <c r="AC305" s="554"/>
    </row>
    <row r="306" spans="1:68" ht="14.25" hidden="1" customHeight="1" x14ac:dyDescent="0.25">
      <c r="A306" s="565" t="s">
        <v>73</v>
      </c>
      <c r="B306" s="563"/>
      <c r="C306" s="563"/>
      <c r="D306" s="563"/>
      <c r="E306" s="563"/>
      <c r="F306" s="563"/>
      <c r="G306" s="563"/>
      <c r="H306" s="563"/>
      <c r="I306" s="563"/>
      <c r="J306" s="563"/>
      <c r="K306" s="563"/>
      <c r="L306" s="563"/>
      <c r="M306" s="563"/>
      <c r="N306" s="563"/>
      <c r="O306" s="563"/>
      <c r="P306" s="563"/>
      <c r="Q306" s="563"/>
      <c r="R306" s="563"/>
      <c r="S306" s="563"/>
      <c r="T306" s="563"/>
      <c r="U306" s="563"/>
      <c r="V306" s="563"/>
      <c r="W306" s="563"/>
      <c r="X306" s="563"/>
      <c r="Y306" s="563"/>
      <c r="Z306" s="563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7">
        <v>4607091387766</v>
      </c>
      <c r="E307" s="558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7"/>
      <c r="R307" s="567"/>
      <c r="S307" s="567"/>
      <c r="T307" s="568"/>
      <c r="U307" s="34"/>
      <c r="V307" s="34"/>
      <c r="W307" s="35" t="s">
        <v>69</v>
      </c>
      <c r="X307" s="551">
        <v>3440</v>
      </c>
      <c r="Y307" s="552">
        <f>IFERROR(IF(X307="",0,CEILING((X307/$H307),1)*$H307),"")</f>
        <v>3447.6</v>
      </c>
      <c r="Z307" s="36">
        <f>IFERROR(IF(Y307=0,"",ROUNDUP(Y307/H307,0)*0.01898),"")</f>
        <v>8.3891600000000004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3666.2461538461539</v>
      </c>
      <c r="BN307" s="64">
        <f>IFERROR(Y307*I307/H307,"0")</f>
        <v>3674.3460000000005</v>
      </c>
      <c r="BO307" s="64">
        <f>IFERROR(1/J307*(X307/H307),"0")</f>
        <v>6.8910256410256414</v>
      </c>
      <c r="BP307" s="64">
        <f>IFERROR(1/J307*(Y307/H307),"0")</f>
        <v>6.90625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7">
        <v>4607091387957</v>
      </c>
      <c r="E308" s="558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7"/>
      <c r="R308" s="567"/>
      <c r="S308" s="567"/>
      <c r="T308" s="568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7">
        <v>4607091387964</v>
      </c>
      <c r="E309" s="558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6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7"/>
      <c r="R309" s="567"/>
      <c r="S309" s="567"/>
      <c r="T309" s="568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7">
        <v>4680115884588</v>
      </c>
      <c r="E310" s="558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7"/>
      <c r="R310" s="567"/>
      <c r="S310" s="567"/>
      <c r="T310" s="568"/>
      <c r="U310" s="34"/>
      <c r="V310" s="34"/>
      <c r="W310" s="35" t="s">
        <v>69</v>
      </c>
      <c r="X310" s="551">
        <v>18</v>
      </c>
      <c r="Y310" s="552">
        <f>IFERROR(IF(X310="",0,CEILING((X310/$H310),1)*$H310),"")</f>
        <v>18</v>
      </c>
      <c r="Z310" s="36">
        <f>IFERROR(IF(Y310=0,"",ROUNDUP(Y310/H310,0)*0.00651),"")</f>
        <v>3.9059999999999997E-2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19.475999999999999</v>
      </c>
      <c r="BN310" s="64">
        <f>IFERROR(Y310*I310/H310,"0")</f>
        <v>19.475999999999999</v>
      </c>
      <c r="BO310" s="64">
        <f>IFERROR(1/J310*(X310/H310),"0")</f>
        <v>3.2967032967032968E-2</v>
      </c>
      <c r="BP310" s="64">
        <f>IFERROR(1/J310*(Y310/H310),"0")</f>
        <v>3.2967032967032968E-2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7">
        <v>4607091387513</v>
      </c>
      <c r="E311" s="558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7"/>
      <c r="R311" s="567"/>
      <c r="S311" s="567"/>
      <c r="T311" s="568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2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64"/>
      <c r="P312" s="559" t="s">
        <v>71</v>
      </c>
      <c r="Q312" s="560"/>
      <c r="R312" s="560"/>
      <c r="S312" s="560"/>
      <c r="T312" s="560"/>
      <c r="U312" s="560"/>
      <c r="V312" s="561"/>
      <c r="W312" s="37" t="s">
        <v>72</v>
      </c>
      <c r="X312" s="553">
        <f>IFERROR(X307/H307,"0")+IFERROR(X308/H308,"0")+IFERROR(X309/H309,"0")+IFERROR(X310/H310,"0")+IFERROR(X311/H311,"0")</f>
        <v>447.02564102564105</v>
      </c>
      <c r="Y312" s="553">
        <f>IFERROR(Y307/H307,"0")+IFERROR(Y308/H308,"0")+IFERROR(Y309/H309,"0")+IFERROR(Y310/H310,"0")+IFERROR(Y311/H311,"0")</f>
        <v>448</v>
      </c>
      <c r="Z312" s="553">
        <f>IFERROR(IF(Z307="",0,Z307),"0")+IFERROR(IF(Z308="",0,Z308),"0")+IFERROR(IF(Z309="",0,Z309),"0")+IFERROR(IF(Z310="",0,Z310),"0")+IFERROR(IF(Z311="",0,Z311),"0")</f>
        <v>8.4282199999999996</v>
      </c>
      <c r="AA312" s="554"/>
      <c r="AB312" s="554"/>
      <c r="AC312" s="554"/>
    </row>
    <row r="313" spans="1:68" x14ac:dyDescent="0.2">
      <c r="A313" s="563"/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4"/>
      <c r="P313" s="559" t="s">
        <v>71</v>
      </c>
      <c r="Q313" s="560"/>
      <c r="R313" s="560"/>
      <c r="S313" s="560"/>
      <c r="T313" s="560"/>
      <c r="U313" s="560"/>
      <c r="V313" s="561"/>
      <c r="W313" s="37" t="s">
        <v>69</v>
      </c>
      <c r="X313" s="553">
        <f>IFERROR(SUM(X307:X311),"0")</f>
        <v>3458</v>
      </c>
      <c r="Y313" s="553">
        <f>IFERROR(SUM(Y307:Y311),"0")</f>
        <v>3465.6</v>
      </c>
      <c r="Z313" s="37"/>
      <c r="AA313" s="554"/>
      <c r="AB313" s="554"/>
      <c r="AC313" s="554"/>
    </row>
    <row r="314" spans="1:68" ht="14.25" hidden="1" customHeight="1" x14ac:dyDescent="0.25">
      <c r="A314" s="565" t="s">
        <v>174</v>
      </c>
      <c r="B314" s="563"/>
      <c r="C314" s="563"/>
      <c r="D314" s="563"/>
      <c r="E314" s="563"/>
      <c r="F314" s="563"/>
      <c r="G314" s="563"/>
      <c r="H314" s="563"/>
      <c r="I314" s="563"/>
      <c r="J314" s="563"/>
      <c r="K314" s="563"/>
      <c r="L314" s="563"/>
      <c r="M314" s="563"/>
      <c r="N314" s="563"/>
      <c r="O314" s="563"/>
      <c r="P314" s="563"/>
      <c r="Q314" s="563"/>
      <c r="R314" s="563"/>
      <c r="S314" s="563"/>
      <c r="T314" s="563"/>
      <c r="U314" s="563"/>
      <c r="V314" s="563"/>
      <c r="W314" s="563"/>
      <c r="X314" s="563"/>
      <c r="Y314" s="563"/>
      <c r="Z314" s="563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7">
        <v>4607091380880</v>
      </c>
      <c r="E315" s="558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7"/>
      <c r="R315" s="567"/>
      <c r="S315" s="567"/>
      <c r="T315" s="568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7">
        <v>4607091384482</v>
      </c>
      <c r="E316" s="558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7"/>
      <c r="R316" s="567"/>
      <c r="S316" s="567"/>
      <c r="T316" s="568"/>
      <c r="U316" s="34"/>
      <c r="V316" s="34"/>
      <c r="W316" s="35" t="s">
        <v>69</v>
      </c>
      <c r="X316" s="551">
        <v>248</v>
      </c>
      <c r="Y316" s="552">
        <f>IFERROR(IF(X316="",0,CEILING((X316/$H316),1)*$H316),"")</f>
        <v>249.6</v>
      </c>
      <c r="Z316" s="36">
        <f>IFERROR(IF(Y316=0,"",ROUNDUP(Y316/H316,0)*0.01898),"")</f>
        <v>0.60736000000000001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264.50153846153847</v>
      </c>
      <c r="BN316" s="64">
        <f>IFERROR(Y316*I316/H316,"0")</f>
        <v>266.20800000000003</v>
      </c>
      <c r="BO316" s="64">
        <f>IFERROR(1/J316*(X316/H316),"0")</f>
        <v>0.49679487179487181</v>
      </c>
      <c r="BP316" s="64">
        <f>IFERROR(1/J316*(Y316/H316),"0")</f>
        <v>0.5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7">
        <v>4607091380897</v>
      </c>
      <c r="E317" s="558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7"/>
      <c r="R317" s="567"/>
      <c r="S317" s="567"/>
      <c r="T317" s="568"/>
      <c r="U317" s="34"/>
      <c r="V317" s="34"/>
      <c r="W317" s="35" t="s">
        <v>69</v>
      </c>
      <c r="X317" s="551">
        <v>55</v>
      </c>
      <c r="Y317" s="552">
        <f>IFERROR(IF(X317="",0,CEILING((X317/$H317),1)*$H317),"")</f>
        <v>58.800000000000004</v>
      </c>
      <c r="Z317" s="36">
        <f>IFERROR(IF(Y317=0,"",ROUNDUP(Y317/H317,0)*0.01898),"")</f>
        <v>0.13286000000000001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58.398214285714282</v>
      </c>
      <c r="BN317" s="64">
        <f>IFERROR(Y317*I317/H317,"0")</f>
        <v>62.433000000000007</v>
      </c>
      <c r="BO317" s="64">
        <f>IFERROR(1/J317*(X317/H317),"0")</f>
        <v>0.10230654761904762</v>
      </c>
      <c r="BP317" s="64">
        <f>IFERROR(1/J317*(Y317/H317),"0")</f>
        <v>0.109375</v>
      </c>
    </row>
    <row r="318" spans="1:68" x14ac:dyDescent="0.2">
      <c r="A318" s="562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64"/>
      <c r="P318" s="559" t="s">
        <v>71</v>
      </c>
      <c r="Q318" s="560"/>
      <c r="R318" s="560"/>
      <c r="S318" s="560"/>
      <c r="T318" s="560"/>
      <c r="U318" s="560"/>
      <c r="V318" s="561"/>
      <c r="W318" s="37" t="s">
        <v>72</v>
      </c>
      <c r="X318" s="553">
        <f>IFERROR(X315/H315,"0")+IFERROR(X316/H316,"0")+IFERROR(X317/H317,"0")</f>
        <v>38.342490842490847</v>
      </c>
      <c r="Y318" s="553">
        <f>IFERROR(Y315/H315,"0")+IFERROR(Y316/H316,"0")+IFERROR(Y317/H317,"0")</f>
        <v>39</v>
      </c>
      <c r="Z318" s="553">
        <f>IFERROR(IF(Z315="",0,Z315),"0")+IFERROR(IF(Z316="",0,Z316),"0")+IFERROR(IF(Z317="",0,Z317),"0")</f>
        <v>0.74021999999999999</v>
      </c>
      <c r="AA318" s="554"/>
      <c r="AB318" s="554"/>
      <c r="AC318" s="554"/>
    </row>
    <row r="319" spans="1:68" x14ac:dyDescent="0.2">
      <c r="A319" s="563"/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4"/>
      <c r="P319" s="559" t="s">
        <v>71</v>
      </c>
      <c r="Q319" s="560"/>
      <c r="R319" s="560"/>
      <c r="S319" s="560"/>
      <c r="T319" s="560"/>
      <c r="U319" s="560"/>
      <c r="V319" s="561"/>
      <c r="W319" s="37" t="s">
        <v>69</v>
      </c>
      <c r="X319" s="553">
        <f>IFERROR(SUM(X315:X317),"0")</f>
        <v>303</v>
      </c>
      <c r="Y319" s="553">
        <f>IFERROR(SUM(Y315:Y317),"0")</f>
        <v>308.39999999999998</v>
      </c>
      <c r="Z319" s="37"/>
      <c r="AA319" s="554"/>
      <c r="AB319" s="554"/>
      <c r="AC319" s="554"/>
    </row>
    <row r="320" spans="1:68" ht="14.25" hidden="1" customHeight="1" x14ac:dyDescent="0.25">
      <c r="A320" s="565" t="s">
        <v>95</v>
      </c>
      <c r="B320" s="563"/>
      <c r="C320" s="563"/>
      <c r="D320" s="563"/>
      <c r="E320" s="563"/>
      <c r="F320" s="563"/>
      <c r="G320" s="563"/>
      <c r="H320" s="563"/>
      <c r="I320" s="563"/>
      <c r="J320" s="563"/>
      <c r="K320" s="563"/>
      <c r="L320" s="563"/>
      <c r="M320" s="563"/>
      <c r="N320" s="563"/>
      <c r="O320" s="563"/>
      <c r="P320" s="563"/>
      <c r="Q320" s="563"/>
      <c r="R320" s="563"/>
      <c r="S320" s="563"/>
      <c r="T320" s="563"/>
      <c r="U320" s="563"/>
      <c r="V320" s="563"/>
      <c r="W320" s="563"/>
      <c r="X320" s="563"/>
      <c r="Y320" s="563"/>
      <c r="Z320" s="563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7">
        <v>4607091388381</v>
      </c>
      <c r="E321" s="558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27" t="s">
        <v>515</v>
      </c>
      <c r="Q321" s="567"/>
      <c r="R321" s="567"/>
      <c r="S321" s="567"/>
      <c r="T321" s="568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7">
        <v>4607091388374</v>
      </c>
      <c r="E322" s="558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59" t="s">
        <v>519</v>
      </c>
      <c r="Q322" s="567"/>
      <c r="R322" s="567"/>
      <c r="S322" s="567"/>
      <c r="T322" s="568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7">
        <v>4607091383102</v>
      </c>
      <c r="E323" s="558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7"/>
      <c r="R323" s="567"/>
      <c r="S323" s="567"/>
      <c r="T323" s="568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7">
        <v>4607091388404</v>
      </c>
      <c r="E324" s="558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7"/>
      <c r="R324" s="567"/>
      <c r="S324" s="567"/>
      <c r="T324" s="568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2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64"/>
      <c r="P325" s="559" t="s">
        <v>71</v>
      </c>
      <c r="Q325" s="560"/>
      <c r="R325" s="560"/>
      <c r="S325" s="560"/>
      <c r="T325" s="560"/>
      <c r="U325" s="560"/>
      <c r="V325" s="561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3"/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4"/>
      <c r="P326" s="559" t="s">
        <v>71</v>
      </c>
      <c r="Q326" s="560"/>
      <c r="R326" s="560"/>
      <c r="S326" s="560"/>
      <c r="T326" s="560"/>
      <c r="U326" s="560"/>
      <c r="V326" s="561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5" t="s">
        <v>525</v>
      </c>
      <c r="B327" s="563"/>
      <c r="C327" s="563"/>
      <c r="D327" s="563"/>
      <c r="E327" s="563"/>
      <c r="F327" s="563"/>
      <c r="G327" s="563"/>
      <c r="H327" s="563"/>
      <c r="I327" s="563"/>
      <c r="J327" s="563"/>
      <c r="K327" s="563"/>
      <c r="L327" s="563"/>
      <c r="M327" s="563"/>
      <c r="N327" s="563"/>
      <c r="O327" s="563"/>
      <c r="P327" s="563"/>
      <c r="Q327" s="563"/>
      <c r="R327" s="563"/>
      <c r="S327" s="563"/>
      <c r="T327" s="563"/>
      <c r="U327" s="563"/>
      <c r="V327" s="563"/>
      <c r="W327" s="563"/>
      <c r="X327" s="563"/>
      <c r="Y327" s="563"/>
      <c r="Z327" s="563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7">
        <v>4680115881808</v>
      </c>
      <c r="E328" s="558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7"/>
      <c r="R328" s="567"/>
      <c r="S328" s="567"/>
      <c r="T328" s="568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7">
        <v>4680115881822</v>
      </c>
      <c r="E329" s="558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8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7"/>
      <c r="R329" s="567"/>
      <c r="S329" s="567"/>
      <c r="T329" s="568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7">
        <v>4680115880016</v>
      </c>
      <c r="E330" s="558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7"/>
      <c r="R330" s="567"/>
      <c r="S330" s="567"/>
      <c r="T330" s="568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2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64"/>
      <c r="P331" s="559" t="s">
        <v>71</v>
      </c>
      <c r="Q331" s="560"/>
      <c r="R331" s="560"/>
      <c r="S331" s="560"/>
      <c r="T331" s="560"/>
      <c r="U331" s="560"/>
      <c r="V331" s="561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3"/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4"/>
      <c r="P332" s="559" t="s">
        <v>71</v>
      </c>
      <c r="Q332" s="560"/>
      <c r="R332" s="560"/>
      <c r="S332" s="560"/>
      <c r="T332" s="560"/>
      <c r="U332" s="560"/>
      <c r="V332" s="561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573" t="s">
        <v>534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6"/>
      <c r="AB333" s="546"/>
      <c r="AC333" s="546"/>
    </row>
    <row r="334" spans="1:68" ht="14.25" hidden="1" customHeight="1" x14ac:dyDescent="0.25">
      <c r="A334" s="565" t="s">
        <v>73</v>
      </c>
      <c r="B334" s="563"/>
      <c r="C334" s="563"/>
      <c r="D334" s="563"/>
      <c r="E334" s="563"/>
      <c r="F334" s="563"/>
      <c r="G334" s="563"/>
      <c r="H334" s="563"/>
      <c r="I334" s="563"/>
      <c r="J334" s="563"/>
      <c r="K334" s="563"/>
      <c r="L334" s="563"/>
      <c r="M334" s="563"/>
      <c r="N334" s="563"/>
      <c r="O334" s="563"/>
      <c r="P334" s="563"/>
      <c r="Q334" s="563"/>
      <c r="R334" s="563"/>
      <c r="S334" s="563"/>
      <c r="T334" s="563"/>
      <c r="U334" s="563"/>
      <c r="V334" s="563"/>
      <c r="W334" s="563"/>
      <c r="X334" s="563"/>
      <c r="Y334" s="563"/>
      <c r="Z334" s="563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7">
        <v>4607091387919</v>
      </c>
      <c r="E335" s="558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7"/>
      <c r="R335" s="567"/>
      <c r="S335" s="567"/>
      <c r="T335" s="568"/>
      <c r="U335" s="34"/>
      <c r="V335" s="34"/>
      <c r="W335" s="35" t="s">
        <v>69</v>
      </c>
      <c r="X335" s="551">
        <v>28</v>
      </c>
      <c r="Y335" s="552">
        <f>IFERROR(IF(X335="",0,CEILING((X335/$H335),1)*$H335),"")</f>
        <v>32.4</v>
      </c>
      <c r="Z335" s="36">
        <f>IFERROR(IF(Y335=0,"",ROUNDUP(Y335/H335,0)*0.01898),"")</f>
        <v>7.5920000000000001E-2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29.794074074074075</v>
      </c>
      <c r="BN335" s="64">
        <f>IFERROR(Y335*I335/H335,"0")</f>
        <v>34.475999999999999</v>
      </c>
      <c r="BO335" s="64">
        <f>IFERROR(1/J335*(X335/H335),"0")</f>
        <v>5.401234567901235E-2</v>
      </c>
      <c r="BP335" s="64">
        <f>IFERROR(1/J335*(Y335/H335),"0")</f>
        <v>6.25E-2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7">
        <v>4680115883604</v>
      </c>
      <c r="E336" s="558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7"/>
      <c r="R336" s="567"/>
      <c r="S336" s="567"/>
      <c r="T336" s="568"/>
      <c r="U336" s="34"/>
      <c r="V336" s="34"/>
      <c r="W336" s="35" t="s">
        <v>69</v>
      </c>
      <c r="X336" s="551">
        <v>86.8</v>
      </c>
      <c r="Y336" s="552">
        <f>IFERROR(IF(X336="",0,CEILING((X336/$H336),1)*$H336),"")</f>
        <v>88.2</v>
      </c>
      <c r="Z336" s="36">
        <f>IFERROR(IF(Y336=0,"",ROUNDUP(Y336/H336,0)*0.00651),"")</f>
        <v>0.27342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97.215999999999994</v>
      </c>
      <c r="BN336" s="64">
        <f>IFERROR(Y336*I336/H336,"0")</f>
        <v>98.783999999999992</v>
      </c>
      <c r="BO336" s="64">
        <f>IFERROR(1/J336*(X336/H336),"0")</f>
        <v>0.2271062271062271</v>
      </c>
      <c r="BP336" s="64">
        <f>IFERROR(1/J336*(Y336/H336),"0")</f>
        <v>0.23076923076923078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7">
        <v>4680115883567</v>
      </c>
      <c r="E337" s="558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7"/>
      <c r="R337" s="567"/>
      <c r="S337" s="567"/>
      <c r="T337" s="568"/>
      <c r="U337" s="34"/>
      <c r="V337" s="34"/>
      <c r="W337" s="35" t="s">
        <v>69</v>
      </c>
      <c r="X337" s="551">
        <v>62.3</v>
      </c>
      <c r="Y337" s="552">
        <f>IFERROR(IF(X337="",0,CEILING((X337/$H337),1)*$H337),"")</f>
        <v>63</v>
      </c>
      <c r="Z337" s="36">
        <f>IFERROR(IF(Y337=0,"",ROUNDUP(Y337/H337,0)*0.00651),"")</f>
        <v>0.1953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69.419999999999987</v>
      </c>
      <c r="BN337" s="64">
        <f>IFERROR(Y337*I337/H337,"0")</f>
        <v>70.199999999999989</v>
      </c>
      <c r="BO337" s="64">
        <f>IFERROR(1/J337*(X337/H337),"0")</f>
        <v>0.16300366300366301</v>
      </c>
      <c r="BP337" s="64">
        <f>IFERROR(1/J337*(Y337/H337),"0")</f>
        <v>0.16483516483516486</v>
      </c>
    </row>
    <row r="338" spans="1:68" x14ac:dyDescent="0.2">
      <c r="A338" s="562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64"/>
      <c r="P338" s="559" t="s">
        <v>71</v>
      </c>
      <c r="Q338" s="560"/>
      <c r="R338" s="560"/>
      <c r="S338" s="560"/>
      <c r="T338" s="560"/>
      <c r="U338" s="560"/>
      <c r="V338" s="561"/>
      <c r="W338" s="37" t="s">
        <v>72</v>
      </c>
      <c r="X338" s="553">
        <f>IFERROR(X335/H335,"0")+IFERROR(X336/H336,"0")+IFERROR(X337/H337,"0")</f>
        <v>74.456790123456784</v>
      </c>
      <c r="Y338" s="553">
        <f>IFERROR(Y335/H335,"0")+IFERROR(Y336/H336,"0")+IFERROR(Y337/H337,"0")</f>
        <v>76</v>
      </c>
      <c r="Z338" s="553">
        <f>IFERROR(IF(Z335="",0,Z335),"0")+IFERROR(IF(Z336="",0,Z336),"0")+IFERROR(IF(Z337="",0,Z337),"0")</f>
        <v>0.54464000000000001</v>
      </c>
      <c r="AA338" s="554"/>
      <c r="AB338" s="554"/>
      <c r="AC338" s="554"/>
    </row>
    <row r="339" spans="1:68" x14ac:dyDescent="0.2">
      <c r="A339" s="563"/>
      <c r="B339" s="563"/>
      <c r="C339" s="563"/>
      <c r="D339" s="563"/>
      <c r="E339" s="563"/>
      <c r="F339" s="563"/>
      <c r="G339" s="563"/>
      <c r="H339" s="563"/>
      <c r="I339" s="563"/>
      <c r="J339" s="563"/>
      <c r="K339" s="563"/>
      <c r="L339" s="563"/>
      <c r="M339" s="563"/>
      <c r="N339" s="563"/>
      <c r="O339" s="564"/>
      <c r="P339" s="559" t="s">
        <v>71</v>
      </c>
      <c r="Q339" s="560"/>
      <c r="R339" s="560"/>
      <c r="S339" s="560"/>
      <c r="T339" s="560"/>
      <c r="U339" s="560"/>
      <c r="V339" s="561"/>
      <c r="W339" s="37" t="s">
        <v>69</v>
      </c>
      <c r="X339" s="553">
        <f>IFERROR(SUM(X335:X337),"0")</f>
        <v>177.1</v>
      </c>
      <c r="Y339" s="553">
        <f>IFERROR(SUM(Y335:Y337),"0")</f>
        <v>183.6</v>
      </c>
      <c r="Z339" s="37"/>
      <c r="AA339" s="554"/>
      <c r="AB339" s="554"/>
      <c r="AC339" s="554"/>
    </row>
    <row r="340" spans="1:68" ht="27.75" hidden="1" customHeight="1" x14ac:dyDescent="0.2">
      <c r="A340" s="586" t="s">
        <v>544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48"/>
      <c r="AB340" s="48"/>
      <c r="AC340" s="48"/>
    </row>
    <row r="341" spans="1:68" ht="16.5" hidden="1" customHeight="1" x14ac:dyDescent="0.25">
      <c r="A341" s="573" t="s">
        <v>545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6"/>
      <c r="AB341" s="546"/>
      <c r="AC341" s="546"/>
    </row>
    <row r="342" spans="1:68" ht="14.25" hidden="1" customHeight="1" x14ac:dyDescent="0.25">
      <c r="A342" s="565" t="s">
        <v>103</v>
      </c>
      <c r="B342" s="563"/>
      <c r="C342" s="563"/>
      <c r="D342" s="563"/>
      <c r="E342" s="563"/>
      <c r="F342" s="563"/>
      <c r="G342" s="563"/>
      <c r="H342" s="563"/>
      <c r="I342" s="563"/>
      <c r="J342" s="563"/>
      <c r="K342" s="563"/>
      <c r="L342" s="563"/>
      <c r="M342" s="563"/>
      <c r="N342" s="563"/>
      <c r="O342" s="563"/>
      <c r="P342" s="563"/>
      <c r="Q342" s="563"/>
      <c r="R342" s="563"/>
      <c r="S342" s="563"/>
      <c r="T342" s="563"/>
      <c r="U342" s="563"/>
      <c r="V342" s="563"/>
      <c r="W342" s="563"/>
      <c r="X342" s="563"/>
      <c r="Y342" s="563"/>
      <c r="Z342" s="563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7">
        <v>4680115884847</v>
      </c>
      <c r="E343" s="558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7"/>
      <c r="R343" s="567"/>
      <c r="S343" s="567"/>
      <c r="T343" s="568"/>
      <c r="U343" s="34"/>
      <c r="V343" s="34"/>
      <c r="W343" s="35" t="s">
        <v>69</v>
      </c>
      <c r="X343" s="551">
        <v>105</v>
      </c>
      <c r="Y343" s="552">
        <f t="shared" ref="Y343:Y349" si="47">IFERROR(IF(X343="",0,CEILING((X343/$H343),1)*$H343),"")</f>
        <v>105</v>
      </c>
      <c r="Z343" s="36">
        <f>IFERROR(IF(Y343=0,"",ROUNDUP(Y343/H343,0)*0.02175),"")</f>
        <v>0.15225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108.36</v>
      </c>
      <c r="BN343" s="64">
        <f t="shared" ref="BN343:BN349" si="49">IFERROR(Y343*I343/H343,"0")</f>
        <v>108.36</v>
      </c>
      <c r="BO343" s="64">
        <f t="shared" ref="BO343:BO349" si="50">IFERROR(1/J343*(X343/H343),"0")</f>
        <v>0.14583333333333331</v>
      </c>
      <c r="BP343" s="64">
        <f t="shared" ref="BP343:BP349" si="51">IFERROR(1/J343*(Y343/H343),"0")</f>
        <v>0.14583333333333331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7">
        <v>4680115884854</v>
      </c>
      <c r="E344" s="558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7"/>
      <c r="R344" s="567"/>
      <c r="S344" s="567"/>
      <c r="T344" s="568"/>
      <c r="U344" s="34"/>
      <c r="V344" s="34"/>
      <c r="W344" s="35" t="s">
        <v>69</v>
      </c>
      <c r="X344" s="551">
        <v>680</v>
      </c>
      <c r="Y344" s="552">
        <f t="shared" si="47"/>
        <v>690</v>
      </c>
      <c r="Z344" s="36">
        <f>IFERROR(IF(Y344=0,"",ROUNDUP(Y344/H344,0)*0.02175),"")</f>
        <v>1.0004999999999999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701.76</v>
      </c>
      <c r="BN344" s="64">
        <f t="shared" si="49"/>
        <v>712.08</v>
      </c>
      <c r="BO344" s="64">
        <f t="shared" si="50"/>
        <v>0.94444444444444442</v>
      </c>
      <c r="BP344" s="64">
        <f t="shared" si="51"/>
        <v>0.95833333333333326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7">
        <v>4607091383997</v>
      </c>
      <c r="E345" s="558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7"/>
      <c r="R345" s="567"/>
      <c r="S345" s="567"/>
      <c r="T345" s="568"/>
      <c r="U345" s="34"/>
      <c r="V345" s="34"/>
      <c r="W345" s="35" t="s">
        <v>69</v>
      </c>
      <c r="X345" s="551">
        <v>1190</v>
      </c>
      <c r="Y345" s="552">
        <f t="shared" si="47"/>
        <v>1200</v>
      </c>
      <c r="Z345" s="36">
        <f>IFERROR(IF(Y345=0,"",ROUNDUP(Y345/H345,0)*0.02175),"")</f>
        <v>1.7399999999999998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1228.0800000000002</v>
      </c>
      <c r="BN345" s="64">
        <f t="shared" si="49"/>
        <v>1238.4000000000001</v>
      </c>
      <c r="BO345" s="64">
        <f t="shared" si="50"/>
        <v>1.6527777777777777</v>
      </c>
      <c r="BP345" s="64">
        <f t="shared" si="51"/>
        <v>1.6666666666666665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57">
        <v>4680115884830</v>
      </c>
      <c r="E346" s="558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7"/>
      <c r="R346" s="567"/>
      <c r="S346" s="567"/>
      <c r="T346" s="568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7">
        <v>4680115882638</v>
      </c>
      <c r="E347" s="558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7"/>
      <c r="R347" s="567"/>
      <c r="S347" s="567"/>
      <c r="T347" s="568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7">
        <v>4680115884922</v>
      </c>
      <c r="E348" s="558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7"/>
      <c r="R348" s="567"/>
      <c r="S348" s="567"/>
      <c r="T348" s="568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7">
        <v>4680115884861</v>
      </c>
      <c r="E349" s="558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7"/>
      <c r="R349" s="567"/>
      <c r="S349" s="567"/>
      <c r="T349" s="568"/>
      <c r="U349" s="34"/>
      <c r="V349" s="34"/>
      <c r="W349" s="35" t="s">
        <v>69</v>
      </c>
      <c r="X349" s="551">
        <v>5</v>
      </c>
      <c r="Y349" s="552">
        <f t="shared" si="47"/>
        <v>5</v>
      </c>
      <c r="Z349" s="36">
        <f>IFERROR(IF(Y349=0,"",ROUNDUP(Y349/H349,0)*0.00902),"")</f>
        <v>9.0200000000000002E-3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5.21</v>
      </c>
      <c r="BN349" s="64">
        <f t="shared" si="49"/>
        <v>5.21</v>
      </c>
      <c r="BO349" s="64">
        <f t="shared" si="50"/>
        <v>7.575757575757576E-3</v>
      </c>
      <c r="BP349" s="64">
        <f t="shared" si="51"/>
        <v>7.575757575757576E-3</v>
      </c>
    </row>
    <row r="350" spans="1:68" x14ac:dyDescent="0.2">
      <c r="A350" s="562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64"/>
      <c r="P350" s="559" t="s">
        <v>71</v>
      </c>
      <c r="Q350" s="560"/>
      <c r="R350" s="560"/>
      <c r="S350" s="560"/>
      <c r="T350" s="560"/>
      <c r="U350" s="560"/>
      <c r="V350" s="56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132.66666666666666</v>
      </c>
      <c r="Y350" s="553">
        <f>IFERROR(Y343/H343,"0")+IFERROR(Y344/H344,"0")+IFERROR(Y345/H345,"0")+IFERROR(Y346/H346,"0")+IFERROR(Y347/H347,"0")+IFERROR(Y348/H348,"0")+IFERROR(Y349/H349,"0")</f>
        <v>134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2.9017699999999995</v>
      </c>
      <c r="AA350" s="554"/>
      <c r="AB350" s="554"/>
      <c r="AC350" s="554"/>
    </row>
    <row r="351" spans="1:68" x14ac:dyDescent="0.2">
      <c r="A351" s="563"/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4"/>
      <c r="P351" s="559" t="s">
        <v>71</v>
      </c>
      <c r="Q351" s="560"/>
      <c r="R351" s="560"/>
      <c r="S351" s="560"/>
      <c r="T351" s="560"/>
      <c r="U351" s="560"/>
      <c r="V351" s="561"/>
      <c r="W351" s="37" t="s">
        <v>69</v>
      </c>
      <c r="X351" s="553">
        <f>IFERROR(SUM(X343:X349),"0")</f>
        <v>1980</v>
      </c>
      <c r="Y351" s="553">
        <f>IFERROR(SUM(Y343:Y349),"0")</f>
        <v>2000</v>
      </c>
      <c r="Z351" s="37"/>
      <c r="AA351" s="554"/>
      <c r="AB351" s="554"/>
      <c r="AC351" s="554"/>
    </row>
    <row r="352" spans="1:68" ht="14.25" hidden="1" customHeight="1" x14ac:dyDescent="0.25">
      <c r="A352" s="565" t="s">
        <v>139</v>
      </c>
      <c r="B352" s="563"/>
      <c r="C352" s="563"/>
      <c r="D352" s="563"/>
      <c r="E352" s="563"/>
      <c r="F352" s="563"/>
      <c r="G352" s="563"/>
      <c r="H352" s="563"/>
      <c r="I352" s="563"/>
      <c r="J352" s="563"/>
      <c r="K352" s="563"/>
      <c r="L352" s="563"/>
      <c r="M352" s="563"/>
      <c r="N352" s="563"/>
      <c r="O352" s="563"/>
      <c r="P352" s="563"/>
      <c r="Q352" s="563"/>
      <c r="R352" s="563"/>
      <c r="S352" s="563"/>
      <c r="T352" s="563"/>
      <c r="U352" s="563"/>
      <c r="V352" s="563"/>
      <c r="W352" s="563"/>
      <c r="X352" s="563"/>
      <c r="Y352" s="563"/>
      <c r="Z352" s="563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7">
        <v>4607091383980</v>
      </c>
      <c r="E353" s="558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8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7"/>
      <c r="R353" s="567"/>
      <c r="S353" s="567"/>
      <c r="T353" s="568"/>
      <c r="U353" s="34"/>
      <c r="V353" s="34"/>
      <c r="W353" s="35" t="s">
        <v>69</v>
      </c>
      <c r="X353" s="551">
        <v>1290</v>
      </c>
      <c r="Y353" s="552">
        <f>IFERROR(IF(X353="",0,CEILING((X353/$H353),1)*$H353),"")</f>
        <v>1290</v>
      </c>
      <c r="Z353" s="36">
        <f>IFERROR(IF(Y353=0,"",ROUNDUP(Y353/H353,0)*0.02175),"")</f>
        <v>1.8704999999999998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1331.28</v>
      </c>
      <c r="BN353" s="64">
        <f>IFERROR(Y353*I353/H353,"0")</f>
        <v>1331.28</v>
      </c>
      <c r="BO353" s="64">
        <f>IFERROR(1/J353*(X353/H353),"0")</f>
        <v>1.7916666666666665</v>
      </c>
      <c r="BP353" s="64">
        <f>IFERROR(1/J353*(Y353/H353),"0")</f>
        <v>1.7916666666666665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7">
        <v>4607091384178</v>
      </c>
      <c r="E354" s="558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7"/>
      <c r="R354" s="567"/>
      <c r="S354" s="567"/>
      <c r="T354" s="568"/>
      <c r="U354" s="34"/>
      <c r="V354" s="34"/>
      <c r="W354" s="35" t="s">
        <v>69</v>
      </c>
      <c r="X354" s="551">
        <v>4</v>
      </c>
      <c r="Y354" s="552">
        <f>IFERROR(IF(X354="",0,CEILING((X354/$H354),1)*$H354),"")</f>
        <v>4</v>
      </c>
      <c r="Z354" s="36">
        <f>IFERROR(IF(Y354=0,"",ROUNDUP(Y354/H354,0)*0.00902),"")</f>
        <v>9.0200000000000002E-3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4.21</v>
      </c>
      <c r="BN354" s="64">
        <f>IFERROR(Y354*I354/H354,"0")</f>
        <v>4.21</v>
      </c>
      <c r="BO354" s="64">
        <f>IFERROR(1/J354*(X354/H354),"0")</f>
        <v>7.575757575757576E-3</v>
      </c>
      <c r="BP354" s="64">
        <f>IFERROR(1/J354*(Y354/H354),"0")</f>
        <v>7.575757575757576E-3</v>
      </c>
    </row>
    <row r="355" spans="1:68" x14ac:dyDescent="0.2">
      <c r="A355" s="562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64"/>
      <c r="P355" s="559" t="s">
        <v>71</v>
      </c>
      <c r="Q355" s="560"/>
      <c r="R355" s="560"/>
      <c r="S355" s="560"/>
      <c r="T355" s="560"/>
      <c r="U355" s="560"/>
      <c r="V355" s="561"/>
      <c r="W355" s="37" t="s">
        <v>72</v>
      </c>
      <c r="X355" s="553">
        <f>IFERROR(X353/H353,"0")+IFERROR(X354/H354,"0")</f>
        <v>87</v>
      </c>
      <c r="Y355" s="553">
        <f>IFERROR(Y353/H353,"0")+IFERROR(Y354/H354,"0")</f>
        <v>87</v>
      </c>
      <c r="Z355" s="553">
        <f>IFERROR(IF(Z353="",0,Z353),"0")+IFERROR(IF(Z354="",0,Z354),"0")</f>
        <v>1.8795199999999999</v>
      </c>
      <c r="AA355" s="554"/>
      <c r="AB355" s="554"/>
      <c r="AC355" s="554"/>
    </row>
    <row r="356" spans="1:68" x14ac:dyDescent="0.2">
      <c r="A356" s="563"/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4"/>
      <c r="P356" s="559" t="s">
        <v>71</v>
      </c>
      <c r="Q356" s="560"/>
      <c r="R356" s="560"/>
      <c r="S356" s="560"/>
      <c r="T356" s="560"/>
      <c r="U356" s="560"/>
      <c r="V356" s="561"/>
      <c r="W356" s="37" t="s">
        <v>69</v>
      </c>
      <c r="X356" s="553">
        <f>IFERROR(SUM(X353:X354),"0")</f>
        <v>1294</v>
      </c>
      <c r="Y356" s="553">
        <f>IFERROR(SUM(Y353:Y354),"0")</f>
        <v>1294</v>
      </c>
      <c r="Z356" s="37"/>
      <c r="AA356" s="554"/>
      <c r="AB356" s="554"/>
      <c r="AC356" s="554"/>
    </row>
    <row r="357" spans="1:68" ht="14.25" hidden="1" customHeight="1" x14ac:dyDescent="0.25">
      <c r="A357" s="565" t="s">
        <v>73</v>
      </c>
      <c r="B357" s="563"/>
      <c r="C357" s="563"/>
      <c r="D357" s="563"/>
      <c r="E357" s="563"/>
      <c r="F357" s="563"/>
      <c r="G357" s="563"/>
      <c r="H357" s="563"/>
      <c r="I357" s="563"/>
      <c r="J357" s="563"/>
      <c r="K357" s="563"/>
      <c r="L357" s="563"/>
      <c r="M357" s="563"/>
      <c r="N357" s="563"/>
      <c r="O357" s="563"/>
      <c r="P357" s="563"/>
      <c r="Q357" s="563"/>
      <c r="R357" s="563"/>
      <c r="S357" s="563"/>
      <c r="T357" s="563"/>
      <c r="U357" s="563"/>
      <c r="V357" s="563"/>
      <c r="W357" s="563"/>
      <c r="X357" s="563"/>
      <c r="Y357" s="563"/>
      <c r="Z357" s="563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7">
        <v>4607091383928</v>
      </c>
      <c r="E358" s="558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7"/>
      <c r="R358" s="567"/>
      <c r="S358" s="567"/>
      <c r="T358" s="568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7">
        <v>4607091384260</v>
      </c>
      <c r="E359" s="558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67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7"/>
      <c r="R359" s="567"/>
      <c r="S359" s="567"/>
      <c r="T359" s="568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2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64"/>
      <c r="P360" s="559" t="s">
        <v>71</v>
      </c>
      <c r="Q360" s="560"/>
      <c r="R360" s="560"/>
      <c r="S360" s="560"/>
      <c r="T360" s="560"/>
      <c r="U360" s="560"/>
      <c r="V360" s="56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3"/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4"/>
      <c r="P361" s="559" t="s">
        <v>71</v>
      </c>
      <c r="Q361" s="560"/>
      <c r="R361" s="560"/>
      <c r="S361" s="560"/>
      <c r="T361" s="560"/>
      <c r="U361" s="560"/>
      <c r="V361" s="56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5" t="s">
        <v>174</v>
      </c>
      <c r="B362" s="563"/>
      <c r="C362" s="563"/>
      <c r="D362" s="563"/>
      <c r="E362" s="563"/>
      <c r="F362" s="563"/>
      <c r="G362" s="563"/>
      <c r="H362" s="563"/>
      <c r="I362" s="563"/>
      <c r="J362" s="563"/>
      <c r="K362" s="563"/>
      <c r="L362" s="563"/>
      <c r="M362" s="563"/>
      <c r="N362" s="563"/>
      <c r="O362" s="563"/>
      <c r="P362" s="563"/>
      <c r="Q362" s="563"/>
      <c r="R362" s="563"/>
      <c r="S362" s="563"/>
      <c r="T362" s="563"/>
      <c r="U362" s="563"/>
      <c r="V362" s="563"/>
      <c r="W362" s="563"/>
      <c r="X362" s="563"/>
      <c r="Y362" s="563"/>
      <c r="Z362" s="563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7">
        <v>4607091384673</v>
      </c>
      <c r="E363" s="558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88" t="s">
        <v>578</v>
      </c>
      <c r="Q363" s="567"/>
      <c r="R363" s="567"/>
      <c r="S363" s="567"/>
      <c r="T363" s="568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64"/>
      <c r="P364" s="559" t="s">
        <v>71</v>
      </c>
      <c r="Q364" s="560"/>
      <c r="R364" s="560"/>
      <c r="S364" s="560"/>
      <c r="T364" s="560"/>
      <c r="U364" s="560"/>
      <c r="V364" s="56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3"/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4"/>
      <c r="P365" s="559" t="s">
        <v>71</v>
      </c>
      <c r="Q365" s="560"/>
      <c r="R365" s="560"/>
      <c r="S365" s="560"/>
      <c r="T365" s="560"/>
      <c r="U365" s="560"/>
      <c r="V365" s="56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573" t="s">
        <v>580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6"/>
      <c r="AB366" s="546"/>
      <c r="AC366" s="546"/>
    </row>
    <row r="367" spans="1:68" ht="14.25" hidden="1" customHeight="1" x14ac:dyDescent="0.25">
      <c r="A367" s="565" t="s">
        <v>103</v>
      </c>
      <c r="B367" s="563"/>
      <c r="C367" s="563"/>
      <c r="D367" s="563"/>
      <c r="E367" s="563"/>
      <c r="F367" s="563"/>
      <c r="G367" s="563"/>
      <c r="H367" s="563"/>
      <c r="I367" s="563"/>
      <c r="J367" s="563"/>
      <c r="K367" s="563"/>
      <c r="L367" s="563"/>
      <c r="M367" s="563"/>
      <c r="N367" s="563"/>
      <c r="O367" s="563"/>
      <c r="P367" s="563"/>
      <c r="Q367" s="563"/>
      <c r="R367" s="563"/>
      <c r="S367" s="563"/>
      <c r="T367" s="563"/>
      <c r="U367" s="563"/>
      <c r="V367" s="563"/>
      <c r="W367" s="563"/>
      <c r="X367" s="563"/>
      <c r="Y367" s="563"/>
      <c r="Z367" s="563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7">
        <v>4680115881907</v>
      </c>
      <c r="E368" s="558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7"/>
      <c r="R368" s="567"/>
      <c r="S368" s="567"/>
      <c r="T368" s="568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7">
        <v>4680115884885</v>
      </c>
      <c r="E369" s="558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7"/>
      <c r="R369" s="567"/>
      <c r="S369" s="567"/>
      <c r="T369" s="568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7">
        <v>4680115884908</v>
      </c>
      <c r="E370" s="558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59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7"/>
      <c r="R370" s="567"/>
      <c r="S370" s="567"/>
      <c r="T370" s="568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64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3"/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4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5" t="s">
        <v>64</v>
      </c>
      <c r="B373" s="563"/>
      <c r="C373" s="563"/>
      <c r="D373" s="563"/>
      <c r="E373" s="563"/>
      <c r="F373" s="563"/>
      <c r="G373" s="563"/>
      <c r="H373" s="563"/>
      <c r="I373" s="563"/>
      <c r="J373" s="563"/>
      <c r="K373" s="563"/>
      <c r="L373" s="563"/>
      <c r="M373" s="563"/>
      <c r="N373" s="563"/>
      <c r="O373" s="563"/>
      <c r="P373" s="563"/>
      <c r="Q373" s="563"/>
      <c r="R373" s="563"/>
      <c r="S373" s="563"/>
      <c r="T373" s="563"/>
      <c r="U373" s="563"/>
      <c r="V373" s="563"/>
      <c r="W373" s="563"/>
      <c r="X373" s="563"/>
      <c r="Y373" s="563"/>
      <c r="Z373" s="563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7">
        <v>4607091384802</v>
      </c>
      <c r="E374" s="558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7"/>
      <c r="R374" s="567"/>
      <c r="S374" s="567"/>
      <c r="T374" s="568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64"/>
      <c r="P375" s="559" t="s">
        <v>71</v>
      </c>
      <c r="Q375" s="560"/>
      <c r="R375" s="560"/>
      <c r="S375" s="560"/>
      <c r="T375" s="560"/>
      <c r="U375" s="560"/>
      <c r="V375" s="561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3"/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4"/>
      <c r="P376" s="559" t="s">
        <v>71</v>
      </c>
      <c r="Q376" s="560"/>
      <c r="R376" s="560"/>
      <c r="S376" s="560"/>
      <c r="T376" s="560"/>
      <c r="U376" s="560"/>
      <c r="V376" s="561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5" t="s">
        <v>73</v>
      </c>
      <c r="B377" s="563"/>
      <c r="C377" s="563"/>
      <c r="D377" s="563"/>
      <c r="E377" s="563"/>
      <c r="F377" s="563"/>
      <c r="G377" s="563"/>
      <c r="H377" s="563"/>
      <c r="I377" s="563"/>
      <c r="J377" s="563"/>
      <c r="K377" s="563"/>
      <c r="L377" s="563"/>
      <c r="M377" s="563"/>
      <c r="N377" s="563"/>
      <c r="O377" s="563"/>
      <c r="P377" s="563"/>
      <c r="Q377" s="563"/>
      <c r="R377" s="563"/>
      <c r="S377" s="563"/>
      <c r="T377" s="563"/>
      <c r="U377" s="563"/>
      <c r="V377" s="563"/>
      <c r="W377" s="563"/>
      <c r="X377" s="563"/>
      <c r="Y377" s="563"/>
      <c r="Z377" s="563"/>
      <c r="AA377" s="547"/>
      <c r="AB377" s="547"/>
      <c r="AC377" s="547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57">
        <v>4607091384246</v>
      </c>
      <c r="E378" s="558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7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7"/>
      <c r="R378" s="567"/>
      <c r="S378" s="567"/>
      <c r="T378" s="568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57">
        <v>4607091384253</v>
      </c>
      <c r="E379" s="558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7"/>
      <c r="R379" s="567"/>
      <c r="S379" s="567"/>
      <c r="T379" s="568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2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64"/>
      <c r="P380" s="559" t="s">
        <v>71</v>
      </c>
      <c r="Q380" s="560"/>
      <c r="R380" s="560"/>
      <c r="S380" s="560"/>
      <c r="T380" s="560"/>
      <c r="U380" s="560"/>
      <c r="V380" s="561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63"/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4"/>
      <c r="P381" s="559" t="s">
        <v>71</v>
      </c>
      <c r="Q381" s="560"/>
      <c r="R381" s="560"/>
      <c r="S381" s="560"/>
      <c r="T381" s="560"/>
      <c r="U381" s="560"/>
      <c r="V381" s="561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5" t="s">
        <v>174</v>
      </c>
      <c r="B382" s="563"/>
      <c r="C382" s="563"/>
      <c r="D382" s="563"/>
      <c r="E382" s="563"/>
      <c r="F382" s="563"/>
      <c r="G382" s="563"/>
      <c r="H382" s="563"/>
      <c r="I382" s="563"/>
      <c r="J382" s="563"/>
      <c r="K382" s="563"/>
      <c r="L382" s="563"/>
      <c r="M382" s="563"/>
      <c r="N382" s="563"/>
      <c r="O382" s="563"/>
      <c r="P382" s="563"/>
      <c r="Q382" s="563"/>
      <c r="R382" s="563"/>
      <c r="S382" s="563"/>
      <c r="T382" s="563"/>
      <c r="U382" s="563"/>
      <c r="V382" s="563"/>
      <c r="W382" s="563"/>
      <c r="X382" s="563"/>
      <c r="Y382" s="563"/>
      <c r="Z382" s="563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7">
        <v>4607091389357</v>
      </c>
      <c r="E383" s="558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63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7"/>
      <c r="R383" s="567"/>
      <c r="S383" s="567"/>
      <c r="T383" s="568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64"/>
      <c r="P384" s="559" t="s">
        <v>71</v>
      </c>
      <c r="Q384" s="560"/>
      <c r="R384" s="560"/>
      <c r="S384" s="560"/>
      <c r="T384" s="560"/>
      <c r="U384" s="560"/>
      <c r="V384" s="56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3"/>
      <c r="B385" s="563"/>
      <c r="C385" s="563"/>
      <c r="D385" s="563"/>
      <c r="E385" s="563"/>
      <c r="F385" s="563"/>
      <c r="G385" s="563"/>
      <c r="H385" s="563"/>
      <c r="I385" s="563"/>
      <c r="J385" s="563"/>
      <c r="K385" s="563"/>
      <c r="L385" s="563"/>
      <c r="M385" s="563"/>
      <c r="N385" s="563"/>
      <c r="O385" s="564"/>
      <c r="P385" s="559" t="s">
        <v>71</v>
      </c>
      <c r="Q385" s="560"/>
      <c r="R385" s="560"/>
      <c r="S385" s="560"/>
      <c r="T385" s="560"/>
      <c r="U385" s="560"/>
      <c r="V385" s="56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586" t="s">
        <v>600</v>
      </c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87"/>
      <c r="P386" s="587"/>
      <c r="Q386" s="587"/>
      <c r="R386" s="587"/>
      <c r="S386" s="587"/>
      <c r="T386" s="587"/>
      <c r="U386" s="587"/>
      <c r="V386" s="587"/>
      <c r="W386" s="587"/>
      <c r="X386" s="587"/>
      <c r="Y386" s="587"/>
      <c r="Z386" s="587"/>
      <c r="AA386" s="48"/>
      <c r="AB386" s="48"/>
      <c r="AC386" s="48"/>
    </row>
    <row r="387" spans="1:68" ht="16.5" hidden="1" customHeight="1" x14ac:dyDescent="0.25">
      <c r="A387" s="573" t="s">
        <v>601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6"/>
      <c r="AB387" s="546"/>
      <c r="AC387" s="546"/>
    </row>
    <row r="388" spans="1:68" ht="14.25" hidden="1" customHeight="1" x14ac:dyDescent="0.25">
      <c r="A388" s="565" t="s">
        <v>64</v>
      </c>
      <c r="B388" s="563"/>
      <c r="C388" s="563"/>
      <c r="D388" s="563"/>
      <c r="E388" s="563"/>
      <c r="F388" s="563"/>
      <c r="G388" s="563"/>
      <c r="H388" s="563"/>
      <c r="I388" s="563"/>
      <c r="J388" s="563"/>
      <c r="K388" s="563"/>
      <c r="L388" s="563"/>
      <c r="M388" s="563"/>
      <c r="N388" s="563"/>
      <c r="O388" s="563"/>
      <c r="P388" s="563"/>
      <c r="Q388" s="563"/>
      <c r="R388" s="563"/>
      <c r="S388" s="563"/>
      <c r="T388" s="563"/>
      <c r="U388" s="563"/>
      <c r="V388" s="563"/>
      <c r="W388" s="563"/>
      <c r="X388" s="563"/>
      <c r="Y388" s="563"/>
      <c r="Z388" s="563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7">
        <v>4680115886100</v>
      </c>
      <c r="E389" s="558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7"/>
      <c r="R389" s="567"/>
      <c r="S389" s="567"/>
      <c r="T389" s="568"/>
      <c r="U389" s="34"/>
      <c r="V389" s="34"/>
      <c r="W389" s="35" t="s">
        <v>69</v>
      </c>
      <c r="X389" s="551">
        <v>10</v>
      </c>
      <c r="Y389" s="552">
        <f t="shared" ref="Y389:Y398" si="52">IFERROR(IF(X389="",0,CEILING((X389/$H389),1)*$H389),"")</f>
        <v>10.8</v>
      </c>
      <c r="Z389" s="36">
        <f>IFERROR(IF(Y389=0,"",ROUNDUP(Y389/H389,0)*0.00902),"")</f>
        <v>1.804E-2</v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10.388888888888889</v>
      </c>
      <c r="BN389" s="64">
        <f t="shared" ref="BN389:BN398" si="54">IFERROR(Y389*I389/H389,"0")</f>
        <v>11.22</v>
      </c>
      <c r="BO389" s="64">
        <f t="shared" ref="BO389:BO398" si="55">IFERROR(1/J389*(X389/H389),"0")</f>
        <v>1.4029180695847361E-2</v>
      </c>
      <c r="BP389" s="64">
        <f t="shared" ref="BP389:BP398" si="56">IFERROR(1/J389*(Y389/H389),"0")</f>
        <v>1.5151515151515152E-2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4301031382</v>
      </c>
      <c r="D390" s="557">
        <v>4680115886117</v>
      </c>
      <c r="E390" s="558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7"/>
      <c r="R390" s="567"/>
      <c r="S390" s="567"/>
      <c r="T390" s="568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4301031406</v>
      </c>
      <c r="D391" s="557">
        <v>4680115886117</v>
      </c>
      <c r="E391" s="558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7"/>
      <c r="R391" s="567"/>
      <c r="S391" s="567"/>
      <c r="T391" s="568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7">
        <v>4680115886124</v>
      </c>
      <c r="E392" s="558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7"/>
      <c r="R392" s="567"/>
      <c r="S392" s="567"/>
      <c r="T392" s="568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7">
        <v>4680115883147</v>
      </c>
      <c r="E393" s="558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7"/>
      <c r="R393" s="567"/>
      <c r="S393" s="567"/>
      <c r="T393" s="568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7">
        <v>4607091384338</v>
      </c>
      <c r="E394" s="558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7"/>
      <c r="R394" s="567"/>
      <c r="S394" s="567"/>
      <c r="T394" s="568"/>
      <c r="U394" s="34"/>
      <c r="V394" s="34"/>
      <c r="W394" s="35" t="s">
        <v>69</v>
      </c>
      <c r="X394" s="551">
        <v>4.1999999999999993</v>
      </c>
      <c r="Y394" s="552">
        <f t="shared" si="52"/>
        <v>4.2</v>
      </c>
      <c r="Z394" s="36">
        <f t="shared" si="57"/>
        <v>1.004E-2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4.4599999999999991</v>
      </c>
      <c r="BN394" s="64">
        <f t="shared" si="54"/>
        <v>4.46</v>
      </c>
      <c r="BO394" s="64">
        <f t="shared" si="55"/>
        <v>8.5470085470085461E-3</v>
      </c>
      <c r="BP394" s="64">
        <f t="shared" si="56"/>
        <v>8.5470085470085479E-3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7">
        <v>4607091389524</v>
      </c>
      <c r="E395" s="558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7"/>
      <c r="R395" s="567"/>
      <c r="S395" s="567"/>
      <c r="T395" s="568"/>
      <c r="U395" s="34"/>
      <c r="V395" s="34"/>
      <c r="W395" s="35" t="s">
        <v>69</v>
      </c>
      <c r="X395" s="551">
        <v>9.1</v>
      </c>
      <c r="Y395" s="552">
        <f t="shared" si="52"/>
        <v>10.5</v>
      </c>
      <c r="Z395" s="36">
        <f t="shared" si="57"/>
        <v>2.5100000000000001E-2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9.6633333333333322</v>
      </c>
      <c r="BN395" s="64">
        <f t="shared" si="54"/>
        <v>11.149999999999999</v>
      </c>
      <c r="BO395" s="64">
        <f t="shared" si="55"/>
        <v>1.8518518518518517E-2</v>
      </c>
      <c r="BP395" s="64">
        <f t="shared" si="56"/>
        <v>2.1367521367521368E-2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7">
        <v>4680115883161</v>
      </c>
      <c r="E396" s="558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7"/>
      <c r="R396" s="567"/>
      <c r="S396" s="567"/>
      <c r="T396" s="568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7">
        <v>4607091389531</v>
      </c>
      <c r="E397" s="558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7"/>
      <c r="R397" s="567"/>
      <c r="S397" s="567"/>
      <c r="T397" s="568"/>
      <c r="U397" s="34"/>
      <c r="V397" s="34"/>
      <c r="W397" s="35" t="s">
        <v>69</v>
      </c>
      <c r="X397" s="551">
        <v>9.1</v>
      </c>
      <c r="Y397" s="552">
        <f t="shared" si="52"/>
        <v>10.5</v>
      </c>
      <c r="Z397" s="36">
        <f t="shared" si="57"/>
        <v>2.5100000000000001E-2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9.6633333333333322</v>
      </c>
      <c r="BN397" s="64">
        <f t="shared" si="54"/>
        <v>11.149999999999999</v>
      </c>
      <c r="BO397" s="64">
        <f t="shared" si="55"/>
        <v>1.8518518518518517E-2</v>
      </c>
      <c r="BP397" s="64">
        <f t="shared" si="56"/>
        <v>2.1367521367521368E-2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7">
        <v>4607091384345</v>
      </c>
      <c r="E398" s="558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7"/>
      <c r="R398" s="567"/>
      <c r="S398" s="567"/>
      <c r="T398" s="568"/>
      <c r="U398" s="34"/>
      <c r="V398" s="34"/>
      <c r="W398" s="35" t="s">
        <v>69</v>
      </c>
      <c r="X398" s="551">
        <v>7</v>
      </c>
      <c r="Y398" s="552">
        <f t="shared" si="52"/>
        <v>8.4</v>
      </c>
      <c r="Z398" s="36">
        <f t="shared" si="57"/>
        <v>2.0080000000000001E-2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7.4333333333333327</v>
      </c>
      <c r="BN398" s="64">
        <f t="shared" si="54"/>
        <v>8.92</v>
      </c>
      <c r="BO398" s="64">
        <f t="shared" si="55"/>
        <v>1.4245014245014245E-2</v>
      </c>
      <c r="BP398" s="64">
        <f t="shared" si="56"/>
        <v>1.7094017094017096E-2</v>
      </c>
    </row>
    <row r="399" spans="1:68" x14ac:dyDescent="0.2">
      <c r="A399" s="562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64"/>
      <c r="P399" s="559" t="s">
        <v>71</v>
      </c>
      <c r="Q399" s="560"/>
      <c r="R399" s="560"/>
      <c r="S399" s="560"/>
      <c r="T399" s="560"/>
      <c r="U399" s="560"/>
      <c r="V399" s="56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15.851851851851848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18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9.8360000000000003E-2</v>
      </c>
      <c r="AA399" s="554"/>
      <c r="AB399" s="554"/>
      <c r="AC399" s="554"/>
    </row>
    <row r="400" spans="1:68" x14ac:dyDescent="0.2">
      <c r="A400" s="563"/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4"/>
      <c r="P400" s="559" t="s">
        <v>71</v>
      </c>
      <c r="Q400" s="560"/>
      <c r="R400" s="560"/>
      <c r="S400" s="560"/>
      <c r="T400" s="560"/>
      <c r="U400" s="560"/>
      <c r="V400" s="561"/>
      <c r="W400" s="37" t="s">
        <v>69</v>
      </c>
      <c r="X400" s="553">
        <f>IFERROR(SUM(X389:X398),"0")</f>
        <v>39.4</v>
      </c>
      <c r="Y400" s="553">
        <f>IFERROR(SUM(Y389:Y398),"0")</f>
        <v>44.4</v>
      </c>
      <c r="Z400" s="37"/>
      <c r="AA400" s="554"/>
      <c r="AB400" s="554"/>
      <c r="AC400" s="554"/>
    </row>
    <row r="401" spans="1:68" ht="14.25" hidden="1" customHeight="1" x14ac:dyDescent="0.25">
      <c r="A401" s="565" t="s">
        <v>73</v>
      </c>
      <c r="B401" s="563"/>
      <c r="C401" s="563"/>
      <c r="D401" s="563"/>
      <c r="E401" s="563"/>
      <c r="F401" s="563"/>
      <c r="G401" s="563"/>
      <c r="H401" s="563"/>
      <c r="I401" s="563"/>
      <c r="J401" s="563"/>
      <c r="K401" s="563"/>
      <c r="L401" s="563"/>
      <c r="M401" s="563"/>
      <c r="N401" s="563"/>
      <c r="O401" s="563"/>
      <c r="P401" s="563"/>
      <c r="Q401" s="563"/>
      <c r="R401" s="563"/>
      <c r="S401" s="563"/>
      <c r="T401" s="563"/>
      <c r="U401" s="563"/>
      <c r="V401" s="563"/>
      <c r="W401" s="563"/>
      <c r="X401" s="563"/>
      <c r="Y401" s="563"/>
      <c r="Z401" s="563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7">
        <v>4607091384352</v>
      </c>
      <c r="E402" s="558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7"/>
      <c r="R402" s="567"/>
      <c r="S402" s="567"/>
      <c r="T402" s="568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7">
        <v>4607091389654</v>
      </c>
      <c r="E403" s="558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7"/>
      <c r="R403" s="567"/>
      <c r="S403" s="567"/>
      <c r="T403" s="568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64"/>
      <c r="P404" s="559" t="s">
        <v>71</v>
      </c>
      <c r="Q404" s="560"/>
      <c r="R404" s="560"/>
      <c r="S404" s="560"/>
      <c r="T404" s="560"/>
      <c r="U404" s="560"/>
      <c r="V404" s="56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3"/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4"/>
      <c r="P405" s="559" t="s">
        <v>71</v>
      </c>
      <c r="Q405" s="560"/>
      <c r="R405" s="560"/>
      <c r="S405" s="560"/>
      <c r="T405" s="560"/>
      <c r="U405" s="560"/>
      <c r="V405" s="56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573" t="s">
        <v>633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6"/>
      <c r="AB406" s="546"/>
      <c r="AC406" s="546"/>
    </row>
    <row r="407" spans="1:68" ht="14.25" hidden="1" customHeight="1" x14ac:dyDescent="0.25">
      <c r="A407" s="565" t="s">
        <v>139</v>
      </c>
      <c r="B407" s="563"/>
      <c r="C407" s="563"/>
      <c r="D407" s="563"/>
      <c r="E407" s="563"/>
      <c r="F407" s="563"/>
      <c r="G407" s="563"/>
      <c r="H407" s="563"/>
      <c r="I407" s="563"/>
      <c r="J407" s="563"/>
      <c r="K407" s="563"/>
      <c r="L407" s="563"/>
      <c r="M407" s="563"/>
      <c r="N407" s="563"/>
      <c r="O407" s="563"/>
      <c r="P407" s="563"/>
      <c r="Q407" s="563"/>
      <c r="R407" s="563"/>
      <c r="S407" s="563"/>
      <c r="T407" s="563"/>
      <c r="U407" s="563"/>
      <c r="V407" s="563"/>
      <c r="W407" s="563"/>
      <c r="X407" s="563"/>
      <c r="Y407" s="563"/>
      <c r="Z407" s="563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7">
        <v>4680115885240</v>
      </c>
      <c r="E408" s="558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7"/>
      <c r="R408" s="567"/>
      <c r="S408" s="567"/>
      <c r="T408" s="568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64"/>
      <c r="P409" s="559" t="s">
        <v>71</v>
      </c>
      <c r="Q409" s="560"/>
      <c r="R409" s="560"/>
      <c r="S409" s="560"/>
      <c r="T409" s="560"/>
      <c r="U409" s="560"/>
      <c r="V409" s="56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3"/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4"/>
      <c r="P410" s="559" t="s">
        <v>71</v>
      </c>
      <c r="Q410" s="560"/>
      <c r="R410" s="560"/>
      <c r="S410" s="560"/>
      <c r="T410" s="560"/>
      <c r="U410" s="560"/>
      <c r="V410" s="56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5" t="s">
        <v>64</v>
      </c>
      <c r="B411" s="563"/>
      <c r="C411" s="563"/>
      <c r="D411" s="563"/>
      <c r="E411" s="563"/>
      <c r="F411" s="563"/>
      <c r="G411" s="563"/>
      <c r="H411" s="563"/>
      <c r="I411" s="563"/>
      <c r="J411" s="563"/>
      <c r="K411" s="563"/>
      <c r="L411" s="563"/>
      <c r="M411" s="563"/>
      <c r="N411" s="563"/>
      <c r="O411" s="563"/>
      <c r="P411" s="563"/>
      <c r="Q411" s="563"/>
      <c r="R411" s="563"/>
      <c r="S411" s="563"/>
      <c r="T411" s="563"/>
      <c r="U411" s="563"/>
      <c r="V411" s="563"/>
      <c r="W411" s="563"/>
      <c r="X411" s="563"/>
      <c r="Y411" s="563"/>
      <c r="Z411" s="563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7">
        <v>4680115886094</v>
      </c>
      <c r="E412" s="558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7"/>
      <c r="R412" s="567"/>
      <c r="S412" s="567"/>
      <c r="T412" s="568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7">
        <v>4607091389425</v>
      </c>
      <c r="E413" s="558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7"/>
      <c r="R413" s="567"/>
      <c r="S413" s="567"/>
      <c r="T413" s="568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7">
        <v>4680115880771</v>
      </c>
      <c r="E414" s="558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7"/>
      <c r="R414" s="567"/>
      <c r="S414" s="567"/>
      <c r="T414" s="568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7">
        <v>4607091389500</v>
      </c>
      <c r="E415" s="558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7"/>
      <c r="R415" s="567"/>
      <c r="S415" s="567"/>
      <c r="T415" s="568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2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64"/>
      <c r="P416" s="559" t="s">
        <v>71</v>
      </c>
      <c r="Q416" s="560"/>
      <c r="R416" s="560"/>
      <c r="S416" s="560"/>
      <c r="T416" s="560"/>
      <c r="U416" s="560"/>
      <c r="V416" s="561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3"/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4"/>
      <c r="P417" s="559" t="s">
        <v>71</v>
      </c>
      <c r="Q417" s="560"/>
      <c r="R417" s="560"/>
      <c r="S417" s="560"/>
      <c r="T417" s="560"/>
      <c r="U417" s="560"/>
      <c r="V417" s="561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573" t="s">
        <v>648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6"/>
      <c r="AB418" s="546"/>
      <c r="AC418" s="546"/>
    </row>
    <row r="419" spans="1:68" ht="14.25" hidden="1" customHeight="1" x14ac:dyDescent="0.25">
      <c r="A419" s="565" t="s">
        <v>64</v>
      </c>
      <c r="B419" s="563"/>
      <c r="C419" s="563"/>
      <c r="D419" s="563"/>
      <c r="E419" s="563"/>
      <c r="F419" s="563"/>
      <c r="G419" s="563"/>
      <c r="H419" s="563"/>
      <c r="I419" s="563"/>
      <c r="J419" s="563"/>
      <c r="K419" s="563"/>
      <c r="L419" s="563"/>
      <c r="M419" s="563"/>
      <c r="N419" s="563"/>
      <c r="O419" s="563"/>
      <c r="P419" s="563"/>
      <c r="Q419" s="563"/>
      <c r="R419" s="563"/>
      <c r="S419" s="563"/>
      <c r="T419" s="563"/>
      <c r="U419" s="563"/>
      <c r="V419" s="563"/>
      <c r="W419" s="563"/>
      <c r="X419" s="563"/>
      <c r="Y419" s="563"/>
      <c r="Z419" s="563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7">
        <v>4680115885110</v>
      </c>
      <c r="E420" s="558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7"/>
      <c r="R420" s="567"/>
      <c r="S420" s="567"/>
      <c r="T420" s="568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64"/>
      <c r="P421" s="559" t="s">
        <v>71</v>
      </c>
      <c r="Q421" s="560"/>
      <c r="R421" s="560"/>
      <c r="S421" s="560"/>
      <c r="T421" s="560"/>
      <c r="U421" s="560"/>
      <c r="V421" s="56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3"/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4"/>
      <c r="P422" s="559" t="s">
        <v>71</v>
      </c>
      <c r="Q422" s="560"/>
      <c r="R422" s="560"/>
      <c r="S422" s="560"/>
      <c r="T422" s="560"/>
      <c r="U422" s="560"/>
      <c r="V422" s="56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573" t="s">
        <v>652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6"/>
      <c r="AB423" s="546"/>
      <c r="AC423" s="546"/>
    </row>
    <row r="424" spans="1:68" ht="14.25" hidden="1" customHeight="1" x14ac:dyDescent="0.25">
      <c r="A424" s="565" t="s">
        <v>64</v>
      </c>
      <c r="B424" s="563"/>
      <c r="C424" s="563"/>
      <c r="D424" s="563"/>
      <c r="E424" s="563"/>
      <c r="F424" s="563"/>
      <c r="G424" s="563"/>
      <c r="H424" s="563"/>
      <c r="I424" s="563"/>
      <c r="J424" s="563"/>
      <c r="K424" s="563"/>
      <c r="L424" s="563"/>
      <c r="M424" s="563"/>
      <c r="N424" s="563"/>
      <c r="O424" s="563"/>
      <c r="P424" s="563"/>
      <c r="Q424" s="563"/>
      <c r="R424" s="563"/>
      <c r="S424" s="563"/>
      <c r="T424" s="563"/>
      <c r="U424" s="563"/>
      <c r="V424" s="563"/>
      <c r="W424" s="563"/>
      <c r="X424" s="563"/>
      <c r="Y424" s="563"/>
      <c r="Z424" s="563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7">
        <v>4680115885103</v>
      </c>
      <c r="E425" s="558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7"/>
      <c r="R425" s="567"/>
      <c r="S425" s="567"/>
      <c r="T425" s="568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64"/>
      <c r="P426" s="559" t="s">
        <v>71</v>
      </c>
      <c r="Q426" s="560"/>
      <c r="R426" s="560"/>
      <c r="S426" s="560"/>
      <c r="T426" s="560"/>
      <c r="U426" s="560"/>
      <c r="V426" s="56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3"/>
      <c r="B427" s="563"/>
      <c r="C427" s="563"/>
      <c r="D427" s="563"/>
      <c r="E427" s="563"/>
      <c r="F427" s="563"/>
      <c r="G427" s="563"/>
      <c r="H427" s="563"/>
      <c r="I427" s="563"/>
      <c r="J427" s="563"/>
      <c r="K427" s="563"/>
      <c r="L427" s="563"/>
      <c r="M427" s="563"/>
      <c r="N427" s="563"/>
      <c r="O427" s="564"/>
      <c r="P427" s="559" t="s">
        <v>71</v>
      </c>
      <c r="Q427" s="560"/>
      <c r="R427" s="560"/>
      <c r="S427" s="560"/>
      <c r="T427" s="560"/>
      <c r="U427" s="560"/>
      <c r="V427" s="56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586" t="s">
        <v>656</v>
      </c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  <c r="AA428" s="48"/>
      <c r="AB428" s="48"/>
      <c r="AC428" s="48"/>
    </row>
    <row r="429" spans="1:68" ht="16.5" hidden="1" customHeight="1" x14ac:dyDescent="0.25">
      <c r="A429" s="573" t="s">
        <v>656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6"/>
      <c r="AB429" s="546"/>
      <c r="AC429" s="546"/>
    </row>
    <row r="430" spans="1:68" ht="14.25" hidden="1" customHeight="1" x14ac:dyDescent="0.25">
      <c r="A430" s="565" t="s">
        <v>103</v>
      </c>
      <c r="B430" s="563"/>
      <c r="C430" s="563"/>
      <c r="D430" s="563"/>
      <c r="E430" s="563"/>
      <c r="F430" s="563"/>
      <c r="G430" s="563"/>
      <c r="H430" s="563"/>
      <c r="I430" s="563"/>
      <c r="J430" s="563"/>
      <c r="K430" s="563"/>
      <c r="L430" s="563"/>
      <c r="M430" s="563"/>
      <c r="N430" s="563"/>
      <c r="O430" s="563"/>
      <c r="P430" s="563"/>
      <c r="Q430" s="563"/>
      <c r="R430" s="563"/>
      <c r="S430" s="563"/>
      <c r="T430" s="563"/>
      <c r="U430" s="563"/>
      <c r="V430" s="563"/>
      <c r="W430" s="563"/>
      <c r="X430" s="563"/>
      <c r="Y430" s="563"/>
      <c r="Z430" s="563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7">
        <v>4607091389067</v>
      </c>
      <c r="E431" s="558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7"/>
      <c r="R431" s="567"/>
      <c r="S431" s="567"/>
      <c r="T431" s="568"/>
      <c r="U431" s="34"/>
      <c r="V431" s="34"/>
      <c r="W431" s="35" t="s">
        <v>69</v>
      </c>
      <c r="X431" s="551">
        <v>40</v>
      </c>
      <c r="Y431" s="552">
        <f t="shared" ref="Y431:Y443" si="58">IFERROR(IF(X431="",0,CEILING((X431/$H431),1)*$H431),"")</f>
        <v>42.24</v>
      </c>
      <c r="Z431" s="36">
        <f t="shared" ref="Z431:Z437" si="59">IFERROR(IF(Y431=0,"",ROUNDUP(Y431/H431,0)*0.01196),"")</f>
        <v>9.5680000000000001E-2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42.727272727272727</v>
      </c>
      <c r="BN431" s="64">
        <f t="shared" ref="BN431:BN443" si="61">IFERROR(Y431*I431/H431,"0")</f>
        <v>45.12</v>
      </c>
      <c r="BO431" s="64">
        <f t="shared" ref="BO431:BO443" si="62">IFERROR(1/J431*(X431/H431),"0")</f>
        <v>7.2843822843822847E-2</v>
      </c>
      <c r="BP431" s="64">
        <f t="shared" ref="BP431:BP443" si="63">IFERROR(1/J431*(Y431/H431),"0")</f>
        <v>7.6923076923076927E-2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7">
        <v>4680115885271</v>
      </c>
      <c r="E432" s="558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7"/>
      <c r="R432" s="567"/>
      <c r="S432" s="567"/>
      <c r="T432" s="568"/>
      <c r="U432" s="34"/>
      <c r="V432" s="34"/>
      <c r="W432" s="35" t="s">
        <v>69</v>
      </c>
      <c r="X432" s="551">
        <v>5</v>
      </c>
      <c r="Y432" s="552">
        <f t="shared" si="58"/>
        <v>5.28</v>
      </c>
      <c r="Z432" s="36">
        <f t="shared" si="59"/>
        <v>1.196E-2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5.3409090909090908</v>
      </c>
      <c r="BN432" s="64">
        <f t="shared" si="61"/>
        <v>5.64</v>
      </c>
      <c r="BO432" s="64">
        <f t="shared" si="62"/>
        <v>9.1054778554778559E-3</v>
      </c>
      <c r="BP432" s="64">
        <f t="shared" si="63"/>
        <v>9.6153846153846159E-3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57">
        <v>4680115885226</v>
      </c>
      <c r="E433" s="558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7"/>
      <c r="R433" s="567"/>
      <c r="S433" s="567"/>
      <c r="T433" s="568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7">
        <v>4607091383522</v>
      </c>
      <c r="E434" s="558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83" t="s">
        <v>668</v>
      </c>
      <c r="Q434" s="567"/>
      <c r="R434" s="567"/>
      <c r="S434" s="567"/>
      <c r="T434" s="568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7">
        <v>4680115884502</v>
      </c>
      <c r="E435" s="558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7"/>
      <c r="R435" s="567"/>
      <c r="S435" s="567"/>
      <c r="T435" s="568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7">
        <v>4607091389104</v>
      </c>
      <c r="E436" s="558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7"/>
      <c r="R436" s="567"/>
      <c r="S436" s="567"/>
      <c r="T436" s="568"/>
      <c r="U436" s="34"/>
      <c r="V436" s="34"/>
      <c r="W436" s="35" t="s">
        <v>69</v>
      </c>
      <c r="X436" s="551">
        <v>10</v>
      </c>
      <c r="Y436" s="552">
        <f t="shared" si="58"/>
        <v>10.56</v>
      </c>
      <c r="Z436" s="36">
        <f t="shared" si="59"/>
        <v>2.392E-2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10.681818181818182</v>
      </c>
      <c r="BN436" s="64">
        <f t="shared" si="61"/>
        <v>11.28</v>
      </c>
      <c r="BO436" s="64">
        <f t="shared" si="62"/>
        <v>1.8210955710955712E-2</v>
      </c>
      <c r="BP436" s="64">
        <f t="shared" si="63"/>
        <v>1.9230769230769232E-2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7">
        <v>4680115884519</v>
      </c>
      <c r="E437" s="558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7"/>
      <c r="R437" s="567"/>
      <c r="S437" s="567"/>
      <c r="T437" s="568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7">
        <v>4680115886391</v>
      </c>
      <c r="E438" s="558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7"/>
      <c r="R438" s="567"/>
      <c r="S438" s="567"/>
      <c r="T438" s="568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7">
        <v>4680115880603</v>
      </c>
      <c r="E439" s="558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5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7"/>
      <c r="R439" s="567"/>
      <c r="S439" s="567"/>
      <c r="T439" s="568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7">
        <v>4607091389999</v>
      </c>
      <c r="E440" s="558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75" t="s">
        <v>685</v>
      </c>
      <c r="Q440" s="567"/>
      <c r="R440" s="567"/>
      <c r="S440" s="567"/>
      <c r="T440" s="568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7">
        <v>4680115882782</v>
      </c>
      <c r="E441" s="558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7"/>
      <c r="R441" s="567"/>
      <c r="S441" s="567"/>
      <c r="T441" s="568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7">
        <v>4680115885479</v>
      </c>
      <c r="E442" s="558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8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7"/>
      <c r="R442" s="567"/>
      <c r="S442" s="567"/>
      <c r="T442" s="568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7">
        <v>4607091389982</v>
      </c>
      <c r="E443" s="558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7"/>
      <c r="R443" s="567"/>
      <c r="S443" s="567"/>
      <c r="T443" s="568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2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64"/>
      <c r="P444" s="559" t="s">
        <v>71</v>
      </c>
      <c r="Q444" s="560"/>
      <c r="R444" s="560"/>
      <c r="S444" s="560"/>
      <c r="T444" s="560"/>
      <c r="U444" s="560"/>
      <c r="V444" s="56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10.416666666666666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11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0.13156000000000001</v>
      </c>
      <c r="AA444" s="554"/>
      <c r="AB444" s="554"/>
      <c r="AC444" s="554"/>
    </row>
    <row r="445" spans="1:68" x14ac:dyDescent="0.2">
      <c r="A445" s="563"/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4"/>
      <c r="P445" s="559" t="s">
        <v>71</v>
      </c>
      <c r="Q445" s="560"/>
      <c r="R445" s="560"/>
      <c r="S445" s="560"/>
      <c r="T445" s="560"/>
      <c r="U445" s="560"/>
      <c r="V445" s="561"/>
      <c r="W445" s="37" t="s">
        <v>69</v>
      </c>
      <c r="X445" s="553">
        <f>IFERROR(SUM(X431:X443),"0")</f>
        <v>55</v>
      </c>
      <c r="Y445" s="553">
        <f>IFERROR(SUM(Y431:Y443),"0")</f>
        <v>58.080000000000005</v>
      </c>
      <c r="Z445" s="37"/>
      <c r="AA445" s="554"/>
      <c r="AB445" s="554"/>
      <c r="AC445" s="554"/>
    </row>
    <row r="446" spans="1:68" ht="14.25" hidden="1" customHeight="1" x14ac:dyDescent="0.25">
      <c r="A446" s="565" t="s">
        <v>139</v>
      </c>
      <c r="B446" s="563"/>
      <c r="C446" s="563"/>
      <c r="D446" s="563"/>
      <c r="E446" s="563"/>
      <c r="F446" s="563"/>
      <c r="G446" s="563"/>
      <c r="H446" s="563"/>
      <c r="I446" s="563"/>
      <c r="J446" s="563"/>
      <c r="K446" s="563"/>
      <c r="L446" s="563"/>
      <c r="M446" s="563"/>
      <c r="N446" s="563"/>
      <c r="O446" s="563"/>
      <c r="P446" s="563"/>
      <c r="Q446" s="563"/>
      <c r="R446" s="563"/>
      <c r="S446" s="563"/>
      <c r="T446" s="563"/>
      <c r="U446" s="563"/>
      <c r="V446" s="563"/>
      <c r="W446" s="563"/>
      <c r="X446" s="563"/>
      <c r="Y446" s="563"/>
      <c r="Z446" s="563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7">
        <v>4607091388930</v>
      </c>
      <c r="E447" s="558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7"/>
      <c r="R447" s="567"/>
      <c r="S447" s="567"/>
      <c r="T447" s="568"/>
      <c r="U447" s="34"/>
      <c r="V447" s="34"/>
      <c r="W447" s="35" t="s">
        <v>69</v>
      </c>
      <c r="X447" s="551">
        <v>160</v>
      </c>
      <c r="Y447" s="552">
        <f>IFERROR(IF(X447="",0,CEILING((X447/$H447),1)*$H447),"")</f>
        <v>163.68</v>
      </c>
      <c r="Z447" s="36">
        <f>IFERROR(IF(Y447=0,"",ROUNDUP(Y447/H447,0)*0.01196),"")</f>
        <v>0.37075999999999998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170.90909090909091</v>
      </c>
      <c r="BN447" s="64">
        <f>IFERROR(Y447*I447/H447,"0")</f>
        <v>174.84</v>
      </c>
      <c r="BO447" s="64">
        <f>IFERROR(1/J447*(X447/H447),"0")</f>
        <v>0.29137529137529139</v>
      </c>
      <c r="BP447" s="64">
        <f>IFERROR(1/J447*(Y447/H447),"0")</f>
        <v>0.29807692307692307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7">
        <v>4680115886407</v>
      </c>
      <c r="E448" s="558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7"/>
      <c r="R448" s="567"/>
      <c r="S448" s="567"/>
      <c r="T448" s="568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7">
        <v>4680115880054</v>
      </c>
      <c r="E449" s="558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57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7"/>
      <c r="R449" s="567"/>
      <c r="S449" s="567"/>
      <c r="T449" s="568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2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64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53">
        <f>IFERROR(X447/H447,"0")+IFERROR(X448/H448,"0")+IFERROR(X449/H449,"0")</f>
        <v>30.303030303030301</v>
      </c>
      <c r="Y450" s="553">
        <f>IFERROR(Y447/H447,"0")+IFERROR(Y448/H448,"0")+IFERROR(Y449/H449,"0")</f>
        <v>31</v>
      </c>
      <c r="Z450" s="553">
        <f>IFERROR(IF(Z447="",0,Z447),"0")+IFERROR(IF(Z448="",0,Z448),"0")+IFERROR(IF(Z449="",0,Z449),"0")</f>
        <v>0.37075999999999998</v>
      </c>
      <c r="AA450" s="554"/>
      <c r="AB450" s="554"/>
      <c r="AC450" s="554"/>
    </row>
    <row r="451" spans="1:68" x14ac:dyDescent="0.2">
      <c r="A451" s="563"/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4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53">
        <f>IFERROR(SUM(X447:X449),"0")</f>
        <v>160</v>
      </c>
      <c r="Y451" s="553">
        <f>IFERROR(SUM(Y447:Y449),"0")</f>
        <v>163.68</v>
      </c>
      <c r="Z451" s="37"/>
      <c r="AA451" s="554"/>
      <c r="AB451" s="554"/>
      <c r="AC451" s="554"/>
    </row>
    <row r="452" spans="1:68" ht="14.25" hidden="1" customHeight="1" x14ac:dyDescent="0.25">
      <c r="A452" s="565" t="s">
        <v>64</v>
      </c>
      <c r="B452" s="563"/>
      <c r="C452" s="563"/>
      <c r="D452" s="563"/>
      <c r="E452" s="563"/>
      <c r="F452" s="563"/>
      <c r="G452" s="563"/>
      <c r="H452" s="563"/>
      <c r="I452" s="563"/>
      <c r="J452" s="563"/>
      <c r="K452" s="563"/>
      <c r="L452" s="563"/>
      <c r="M452" s="563"/>
      <c r="N452" s="563"/>
      <c r="O452" s="563"/>
      <c r="P452" s="563"/>
      <c r="Q452" s="563"/>
      <c r="R452" s="563"/>
      <c r="S452" s="563"/>
      <c r="T452" s="563"/>
      <c r="U452" s="563"/>
      <c r="V452" s="563"/>
      <c r="W452" s="563"/>
      <c r="X452" s="563"/>
      <c r="Y452" s="563"/>
      <c r="Z452" s="563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7">
        <v>4680115883116</v>
      </c>
      <c r="E453" s="558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4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7"/>
      <c r="R453" s="567"/>
      <c r="S453" s="567"/>
      <c r="T453" s="568"/>
      <c r="U453" s="34"/>
      <c r="V453" s="34"/>
      <c r="W453" s="35" t="s">
        <v>69</v>
      </c>
      <c r="X453" s="551">
        <v>20</v>
      </c>
      <c r="Y453" s="552">
        <f t="shared" ref="Y453:Y458" si="64">IFERROR(IF(X453="",0,CEILING((X453/$H453),1)*$H453),"")</f>
        <v>21.12</v>
      </c>
      <c r="Z453" s="36">
        <f>IFERROR(IF(Y453=0,"",ROUNDUP(Y453/H453,0)*0.01196),"")</f>
        <v>4.7840000000000001E-2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21.363636363636363</v>
      </c>
      <c r="BN453" s="64">
        <f t="shared" ref="BN453:BN458" si="66">IFERROR(Y453*I453/H453,"0")</f>
        <v>22.56</v>
      </c>
      <c r="BO453" s="64">
        <f t="shared" ref="BO453:BO458" si="67">IFERROR(1/J453*(X453/H453),"0")</f>
        <v>3.6421911421911424E-2</v>
      </c>
      <c r="BP453" s="64">
        <f t="shared" ref="BP453:BP458" si="68">IFERROR(1/J453*(Y453/H453),"0")</f>
        <v>3.8461538461538464E-2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57">
        <v>4680115883093</v>
      </c>
      <c r="E454" s="558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7"/>
      <c r="R454" s="567"/>
      <c r="S454" s="567"/>
      <c r="T454" s="568"/>
      <c r="U454" s="34"/>
      <c r="V454" s="34"/>
      <c r="W454" s="35" t="s">
        <v>69</v>
      </c>
      <c r="X454" s="551">
        <v>0</v>
      </c>
      <c r="Y454" s="552">
        <f t="shared" si="64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0</v>
      </c>
      <c r="BN454" s="64">
        <f t="shared" si="66"/>
        <v>0</v>
      </c>
      <c r="BO454" s="64">
        <f t="shared" si="67"/>
        <v>0</v>
      </c>
      <c r="BP454" s="64">
        <f t="shared" si="68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7">
        <v>4680115883109</v>
      </c>
      <c r="E455" s="558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7"/>
      <c r="R455" s="567"/>
      <c r="S455" s="567"/>
      <c r="T455" s="568"/>
      <c r="U455" s="34"/>
      <c r="V455" s="34"/>
      <c r="W455" s="35" t="s">
        <v>69</v>
      </c>
      <c r="X455" s="551">
        <v>20</v>
      </c>
      <c r="Y455" s="552">
        <f t="shared" si="64"/>
        <v>21.12</v>
      </c>
      <c r="Z455" s="36">
        <f>IFERROR(IF(Y455=0,"",ROUNDUP(Y455/H455,0)*0.01196),"")</f>
        <v>4.7840000000000001E-2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21.363636363636363</v>
      </c>
      <c r="BN455" s="64">
        <f t="shared" si="66"/>
        <v>22.56</v>
      </c>
      <c r="BO455" s="64">
        <f t="shared" si="67"/>
        <v>3.6421911421911424E-2</v>
      </c>
      <c r="BP455" s="64">
        <f t="shared" si="68"/>
        <v>3.8461538461538464E-2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7">
        <v>4680115882072</v>
      </c>
      <c r="E456" s="558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1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7"/>
      <c r="R456" s="567"/>
      <c r="S456" s="567"/>
      <c r="T456" s="568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7">
        <v>4680115882102</v>
      </c>
      <c r="E457" s="558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7"/>
      <c r="R457" s="567"/>
      <c r="S457" s="567"/>
      <c r="T457" s="568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7">
        <v>4680115882096</v>
      </c>
      <c r="E458" s="558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3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7"/>
      <c r="R458" s="567"/>
      <c r="S458" s="567"/>
      <c r="T458" s="568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2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64"/>
      <c r="P459" s="559" t="s">
        <v>71</v>
      </c>
      <c r="Q459" s="560"/>
      <c r="R459" s="560"/>
      <c r="S459" s="560"/>
      <c r="T459" s="560"/>
      <c r="U459" s="560"/>
      <c r="V459" s="561"/>
      <c r="W459" s="37" t="s">
        <v>72</v>
      </c>
      <c r="X459" s="553">
        <f>IFERROR(X453/H453,"0")+IFERROR(X454/H454,"0")+IFERROR(X455/H455,"0")+IFERROR(X456/H456,"0")+IFERROR(X457/H457,"0")+IFERROR(X458/H458,"0")</f>
        <v>7.5757575757575752</v>
      </c>
      <c r="Y459" s="553">
        <f>IFERROR(Y453/H453,"0")+IFERROR(Y454/H454,"0")+IFERROR(Y455/H455,"0")+IFERROR(Y456/H456,"0")+IFERROR(Y457/H457,"0")+IFERROR(Y458/H458,"0")</f>
        <v>8</v>
      </c>
      <c r="Z459" s="553">
        <f>IFERROR(IF(Z453="",0,Z453),"0")+IFERROR(IF(Z454="",0,Z454),"0")+IFERROR(IF(Z455="",0,Z455),"0")+IFERROR(IF(Z456="",0,Z456),"0")+IFERROR(IF(Z457="",0,Z457),"0")+IFERROR(IF(Z458="",0,Z458),"0")</f>
        <v>9.5680000000000001E-2</v>
      </c>
      <c r="AA459" s="554"/>
      <c r="AB459" s="554"/>
      <c r="AC459" s="554"/>
    </row>
    <row r="460" spans="1:68" x14ac:dyDescent="0.2">
      <c r="A460" s="563"/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4"/>
      <c r="P460" s="559" t="s">
        <v>71</v>
      </c>
      <c r="Q460" s="560"/>
      <c r="R460" s="560"/>
      <c r="S460" s="560"/>
      <c r="T460" s="560"/>
      <c r="U460" s="560"/>
      <c r="V460" s="561"/>
      <c r="W460" s="37" t="s">
        <v>69</v>
      </c>
      <c r="X460" s="553">
        <f>IFERROR(SUM(X453:X458),"0")</f>
        <v>40</v>
      </c>
      <c r="Y460" s="553">
        <f>IFERROR(SUM(Y453:Y458),"0")</f>
        <v>42.24</v>
      </c>
      <c r="Z460" s="37"/>
      <c r="AA460" s="554"/>
      <c r="AB460" s="554"/>
      <c r="AC460" s="554"/>
    </row>
    <row r="461" spans="1:68" ht="14.25" hidden="1" customHeight="1" x14ac:dyDescent="0.25">
      <c r="A461" s="565" t="s">
        <v>73</v>
      </c>
      <c r="B461" s="563"/>
      <c r="C461" s="563"/>
      <c r="D461" s="563"/>
      <c r="E461" s="563"/>
      <c r="F461" s="563"/>
      <c r="G461" s="563"/>
      <c r="H461" s="563"/>
      <c r="I461" s="563"/>
      <c r="J461" s="563"/>
      <c r="K461" s="563"/>
      <c r="L461" s="563"/>
      <c r="M461" s="563"/>
      <c r="N461" s="563"/>
      <c r="O461" s="563"/>
      <c r="P461" s="563"/>
      <c r="Q461" s="563"/>
      <c r="R461" s="563"/>
      <c r="S461" s="563"/>
      <c r="T461" s="563"/>
      <c r="U461" s="563"/>
      <c r="V461" s="563"/>
      <c r="W461" s="563"/>
      <c r="X461" s="563"/>
      <c r="Y461" s="563"/>
      <c r="Z461" s="563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7">
        <v>4607091383409</v>
      </c>
      <c r="E462" s="558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7"/>
      <c r="R462" s="567"/>
      <c r="S462" s="567"/>
      <c r="T462" s="568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7">
        <v>4607091383416</v>
      </c>
      <c r="E463" s="558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6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7"/>
      <c r="R463" s="567"/>
      <c r="S463" s="567"/>
      <c r="T463" s="568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7">
        <v>4680115883536</v>
      </c>
      <c r="E464" s="558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8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7"/>
      <c r="R464" s="567"/>
      <c r="S464" s="567"/>
      <c r="T464" s="568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64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3"/>
      <c r="B466" s="563"/>
      <c r="C466" s="563"/>
      <c r="D466" s="563"/>
      <c r="E466" s="563"/>
      <c r="F466" s="563"/>
      <c r="G466" s="563"/>
      <c r="H466" s="563"/>
      <c r="I466" s="563"/>
      <c r="J466" s="563"/>
      <c r="K466" s="563"/>
      <c r="L466" s="563"/>
      <c r="M466" s="563"/>
      <c r="N466" s="563"/>
      <c r="O466" s="564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586" t="s">
        <v>723</v>
      </c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87"/>
      <c r="P467" s="587"/>
      <c r="Q467" s="587"/>
      <c r="R467" s="587"/>
      <c r="S467" s="587"/>
      <c r="T467" s="587"/>
      <c r="U467" s="587"/>
      <c r="V467" s="587"/>
      <c r="W467" s="587"/>
      <c r="X467" s="587"/>
      <c r="Y467" s="587"/>
      <c r="Z467" s="587"/>
      <c r="AA467" s="48"/>
      <c r="AB467" s="48"/>
      <c r="AC467" s="48"/>
    </row>
    <row r="468" spans="1:68" ht="16.5" hidden="1" customHeight="1" x14ac:dyDescent="0.25">
      <c r="A468" s="573" t="s">
        <v>723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6"/>
      <c r="AB468" s="546"/>
      <c r="AC468" s="546"/>
    </row>
    <row r="469" spans="1:68" ht="14.25" hidden="1" customHeight="1" x14ac:dyDescent="0.25">
      <c r="A469" s="565" t="s">
        <v>103</v>
      </c>
      <c r="B469" s="563"/>
      <c r="C469" s="563"/>
      <c r="D469" s="563"/>
      <c r="E469" s="563"/>
      <c r="F469" s="563"/>
      <c r="G469" s="563"/>
      <c r="H469" s="563"/>
      <c r="I469" s="563"/>
      <c r="J469" s="563"/>
      <c r="K469" s="563"/>
      <c r="L469" s="563"/>
      <c r="M469" s="563"/>
      <c r="N469" s="563"/>
      <c r="O469" s="563"/>
      <c r="P469" s="563"/>
      <c r="Q469" s="563"/>
      <c r="R469" s="563"/>
      <c r="S469" s="563"/>
      <c r="T469" s="563"/>
      <c r="U469" s="563"/>
      <c r="V469" s="563"/>
      <c r="W469" s="563"/>
      <c r="X469" s="563"/>
      <c r="Y469" s="563"/>
      <c r="Z469" s="563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7">
        <v>4640242181011</v>
      </c>
      <c r="E470" s="558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65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7"/>
      <c r="R470" s="567"/>
      <c r="S470" s="567"/>
      <c r="T470" s="568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7">
        <v>4640242180441</v>
      </c>
      <c r="E471" s="558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7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7"/>
      <c r="R471" s="567"/>
      <c r="S471" s="567"/>
      <c r="T471" s="568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7">
        <v>4640242180564</v>
      </c>
      <c r="E472" s="558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2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7"/>
      <c r="R472" s="567"/>
      <c r="S472" s="567"/>
      <c r="T472" s="568"/>
      <c r="U472" s="34"/>
      <c r="V472" s="34"/>
      <c r="W472" s="35" t="s">
        <v>69</v>
      </c>
      <c r="X472" s="551">
        <v>40</v>
      </c>
      <c r="Y472" s="552">
        <f>IFERROR(IF(X472="",0,CEILING((X472/$H472),1)*$H472),"")</f>
        <v>48</v>
      </c>
      <c r="Z472" s="36">
        <f>IFERROR(IF(Y472=0,"",ROUNDUP(Y472/H472,0)*0.01898),"")</f>
        <v>7.5920000000000001E-2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41.45</v>
      </c>
      <c r="BN472" s="64">
        <f>IFERROR(Y472*I472/H472,"0")</f>
        <v>49.74</v>
      </c>
      <c r="BO472" s="64">
        <f>IFERROR(1/J472*(X472/H472),"0")</f>
        <v>5.2083333333333336E-2</v>
      </c>
      <c r="BP472" s="64">
        <f>IFERROR(1/J472*(Y472/H472),"0")</f>
        <v>6.25E-2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7">
        <v>4640242181189</v>
      </c>
      <c r="E473" s="558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4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7"/>
      <c r="R473" s="567"/>
      <c r="S473" s="567"/>
      <c r="T473" s="568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2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64"/>
      <c r="P474" s="559" t="s">
        <v>71</v>
      </c>
      <c r="Q474" s="560"/>
      <c r="R474" s="560"/>
      <c r="S474" s="560"/>
      <c r="T474" s="560"/>
      <c r="U474" s="560"/>
      <c r="V474" s="561"/>
      <c r="W474" s="37" t="s">
        <v>72</v>
      </c>
      <c r="X474" s="553">
        <f>IFERROR(X470/H470,"0")+IFERROR(X471/H471,"0")+IFERROR(X472/H472,"0")+IFERROR(X473/H473,"0")</f>
        <v>3.3333333333333335</v>
      </c>
      <c r="Y474" s="553">
        <f>IFERROR(Y470/H470,"0")+IFERROR(Y471/H471,"0")+IFERROR(Y472/H472,"0")+IFERROR(Y473/H473,"0")</f>
        <v>4</v>
      </c>
      <c r="Z474" s="553">
        <f>IFERROR(IF(Z470="",0,Z470),"0")+IFERROR(IF(Z471="",0,Z471),"0")+IFERROR(IF(Z472="",0,Z472),"0")+IFERROR(IF(Z473="",0,Z473),"0")</f>
        <v>7.5920000000000001E-2</v>
      </c>
      <c r="AA474" s="554"/>
      <c r="AB474" s="554"/>
      <c r="AC474" s="554"/>
    </row>
    <row r="475" spans="1:68" x14ac:dyDescent="0.2">
      <c r="A475" s="563"/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4"/>
      <c r="P475" s="559" t="s">
        <v>71</v>
      </c>
      <c r="Q475" s="560"/>
      <c r="R475" s="560"/>
      <c r="S475" s="560"/>
      <c r="T475" s="560"/>
      <c r="U475" s="560"/>
      <c r="V475" s="561"/>
      <c r="W475" s="37" t="s">
        <v>69</v>
      </c>
      <c r="X475" s="553">
        <f>IFERROR(SUM(X470:X473),"0")</f>
        <v>40</v>
      </c>
      <c r="Y475" s="553">
        <f>IFERROR(SUM(Y470:Y473),"0")</f>
        <v>48</v>
      </c>
      <c r="Z475" s="37"/>
      <c r="AA475" s="554"/>
      <c r="AB475" s="554"/>
      <c r="AC475" s="554"/>
    </row>
    <row r="476" spans="1:68" ht="14.25" hidden="1" customHeight="1" x14ac:dyDescent="0.25">
      <c r="A476" s="565" t="s">
        <v>139</v>
      </c>
      <c r="B476" s="563"/>
      <c r="C476" s="563"/>
      <c r="D476" s="563"/>
      <c r="E476" s="563"/>
      <c r="F476" s="563"/>
      <c r="G476" s="563"/>
      <c r="H476" s="563"/>
      <c r="I476" s="563"/>
      <c r="J476" s="563"/>
      <c r="K476" s="563"/>
      <c r="L476" s="563"/>
      <c r="M476" s="563"/>
      <c r="N476" s="563"/>
      <c r="O476" s="563"/>
      <c r="P476" s="563"/>
      <c r="Q476" s="563"/>
      <c r="R476" s="563"/>
      <c r="S476" s="563"/>
      <c r="T476" s="563"/>
      <c r="U476" s="563"/>
      <c r="V476" s="563"/>
      <c r="W476" s="563"/>
      <c r="X476" s="563"/>
      <c r="Y476" s="563"/>
      <c r="Z476" s="563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7">
        <v>4640242180519</v>
      </c>
      <c r="E477" s="558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7"/>
      <c r="R477" s="567"/>
      <c r="S477" s="567"/>
      <c r="T477" s="568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7">
        <v>4640242180526</v>
      </c>
      <c r="E478" s="558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49" t="s">
        <v>740</v>
      </c>
      <c r="Q478" s="567"/>
      <c r="R478" s="567"/>
      <c r="S478" s="567"/>
      <c r="T478" s="568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7">
        <v>4640242181363</v>
      </c>
      <c r="E479" s="558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7"/>
      <c r="R479" s="567"/>
      <c r="S479" s="567"/>
      <c r="T479" s="568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64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3"/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4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5" t="s">
        <v>64</v>
      </c>
      <c r="B482" s="563"/>
      <c r="C482" s="563"/>
      <c r="D482" s="563"/>
      <c r="E482" s="563"/>
      <c r="F482" s="563"/>
      <c r="G482" s="563"/>
      <c r="H482" s="563"/>
      <c r="I482" s="563"/>
      <c r="J482" s="563"/>
      <c r="K482" s="563"/>
      <c r="L482" s="563"/>
      <c r="M482" s="563"/>
      <c r="N482" s="563"/>
      <c r="O482" s="563"/>
      <c r="P482" s="563"/>
      <c r="Q482" s="563"/>
      <c r="R482" s="563"/>
      <c r="S482" s="563"/>
      <c r="T482" s="563"/>
      <c r="U482" s="563"/>
      <c r="V482" s="563"/>
      <c r="W482" s="563"/>
      <c r="X482" s="563"/>
      <c r="Y482" s="563"/>
      <c r="Z482" s="563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7">
        <v>4640242180816</v>
      </c>
      <c r="E483" s="558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7"/>
      <c r="R483" s="567"/>
      <c r="S483" s="567"/>
      <c r="T483" s="568"/>
      <c r="U483" s="34"/>
      <c r="V483" s="34"/>
      <c r="W483" s="35" t="s">
        <v>69</v>
      </c>
      <c r="X483" s="551">
        <v>140</v>
      </c>
      <c r="Y483" s="552">
        <f>IFERROR(IF(X483="",0,CEILING((X483/$H483),1)*$H483),"")</f>
        <v>142.80000000000001</v>
      </c>
      <c r="Z483" s="36">
        <f>IFERROR(IF(Y483=0,"",ROUNDUP(Y483/H483,0)*0.00902),"")</f>
        <v>0.30668000000000001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148.99999999999997</v>
      </c>
      <c r="BN483" s="64">
        <f>IFERROR(Y483*I483/H483,"0")</f>
        <v>151.97999999999999</v>
      </c>
      <c r="BO483" s="64">
        <f>IFERROR(1/J483*(X483/H483),"0")</f>
        <v>0.25252525252525249</v>
      </c>
      <c r="BP483" s="64">
        <f>IFERROR(1/J483*(Y483/H483),"0")</f>
        <v>0.25757575757575757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7">
        <v>4640242180595</v>
      </c>
      <c r="E484" s="558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7"/>
      <c r="R484" s="567"/>
      <c r="S484" s="567"/>
      <c r="T484" s="568"/>
      <c r="U484" s="34"/>
      <c r="V484" s="34"/>
      <c r="W484" s="35" t="s">
        <v>69</v>
      </c>
      <c r="X484" s="551">
        <v>79</v>
      </c>
      <c r="Y484" s="552">
        <f>IFERROR(IF(X484="",0,CEILING((X484/$H484),1)*$H484),"")</f>
        <v>79.8</v>
      </c>
      <c r="Z484" s="36">
        <f>IFERROR(IF(Y484=0,"",ROUNDUP(Y484/H484,0)*0.00902),"")</f>
        <v>0.17138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84.078571428571422</v>
      </c>
      <c r="BN484" s="64">
        <f>IFERROR(Y484*I484/H484,"0")</f>
        <v>84.929999999999993</v>
      </c>
      <c r="BO484" s="64">
        <f>IFERROR(1/J484*(X484/H484),"0")</f>
        <v>0.14249639249639251</v>
      </c>
      <c r="BP484" s="64">
        <f>IFERROR(1/J484*(Y484/H484),"0")</f>
        <v>0.14393939393939395</v>
      </c>
    </row>
    <row r="485" spans="1:68" x14ac:dyDescent="0.2">
      <c r="A485" s="562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64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53">
        <f>IFERROR(X483/H483,"0")+IFERROR(X484/H484,"0")</f>
        <v>52.142857142857139</v>
      </c>
      <c r="Y485" s="553">
        <f>IFERROR(Y483/H483,"0")+IFERROR(Y484/H484,"0")</f>
        <v>53</v>
      </c>
      <c r="Z485" s="553">
        <f>IFERROR(IF(Z483="",0,Z483),"0")+IFERROR(IF(Z484="",0,Z484),"0")</f>
        <v>0.47806000000000004</v>
      </c>
      <c r="AA485" s="554"/>
      <c r="AB485" s="554"/>
      <c r="AC485" s="554"/>
    </row>
    <row r="486" spans="1:68" x14ac:dyDescent="0.2">
      <c r="A486" s="563"/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4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53">
        <f>IFERROR(SUM(X483:X484),"0")</f>
        <v>219</v>
      </c>
      <c r="Y486" s="553">
        <f>IFERROR(SUM(Y483:Y484),"0")</f>
        <v>222.60000000000002</v>
      </c>
      <c r="Z486" s="37"/>
      <c r="AA486" s="554"/>
      <c r="AB486" s="554"/>
      <c r="AC486" s="554"/>
    </row>
    <row r="487" spans="1:68" ht="14.25" hidden="1" customHeight="1" x14ac:dyDescent="0.25">
      <c r="A487" s="565" t="s">
        <v>73</v>
      </c>
      <c r="B487" s="563"/>
      <c r="C487" s="563"/>
      <c r="D487" s="563"/>
      <c r="E487" s="563"/>
      <c r="F487" s="563"/>
      <c r="G487" s="563"/>
      <c r="H487" s="563"/>
      <c r="I487" s="563"/>
      <c r="J487" s="563"/>
      <c r="K487" s="563"/>
      <c r="L487" s="563"/>
      <c r="M487" s="563"/>
      <c r="N487" s="563"/>
      <c r="O487" s="563"/>
      <c r="P487" s="563"/>
      <c r="Q487" s="563"/>
      <c r="R487" s="563"/>
      <c r="S487" s="563"/>
      <c r="T487" s="563"/>
      <c r="U487" s="563"/>
      <c r="V487" s="563"/>
      <c r="W487" s="563"/>
      <c r="X487" s="563"/>
      <c r="Y487" s="563"/>
      <c r="Z487" s="563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7">
        <v>4640242180533</v>
      </c>
      <c r="E488" s="558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6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7"/>
      <c r="R488" s="567"/>
      <c r="S488" s="567"/>
      <c r="T488" s="568"/>
      <c r="U488" s="34"/>
      <c r="V488" s="34"/>
      <c r="W488" s="35" t="s">
        <v>69</v>
      </c>
      <c r="X488" s="551">
        <v>25</v>
      </c>
      <c r="Y488" s="552">
        <f>IFERROR(IF(X488="",0,CEILING((X488/$H488),1)*$H488),"")</f>
        <v>27</v>
      </c>
      <c r="Z488" s="36">
        <f>IFERROR(IF(Y488=0,"",ROUNDUP(Y488/H488,0)*0.01898),"")</f>
        <v>5.6940000000000004E-2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26.441666666666666</v>
      </c>
      <c r="BN488" s="64">
        <f>IFERROR(Y488*I488/H488,"0")</f>
        <v>28.556999999999999</v>
      </c>
      <c r="BO488" s="64">
        <f>IFERROR(1/J488*(X488/H488),"0")</f>
        <v>4.3402777777777776E-2</v>
      </c>
      <c r="BP488" s="64">
        <f>IFERROR(1/J488*(Y488/H488),"0")</f>
        <v>4.6875E-2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7">
        <v>4640242181233</v>
      </c>
      <c r="E489" s="558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5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7"/>
      <c r="R489" s="567"/>
      <c r="S489" s="567"/>
      <c r="T489" s="568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2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64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53">
        <f>IFERROR(X488/H488,"0")+IFERROR(X489/H489,"0")</f>
        <v>2.7777777777777777</v>
      </c>
      <c r="Y490" s="553">
        <f>IFERROR(Y488/H488,"0")+IFERROR(Y489/H489,"0")</f>
        <v>3</v>
      </c>
      <c r="Z490" s="553">
        <f>IFERROR(IF(Z488="",0,Z488),"0")+IFERROR(IF(Z489="",0,Z489),"0")</f>
        <v>5.6940000000000004E-2</v>
      </c>
      <c r="AA490" s="554"/>
      <c r="AB490" s="554"/>
      <c r="AC490" s="554"/>
    </row>
    <row r="491" spans="1:68" x14ac:dyDescent="0.2">
      <c r="A491" s="563"/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4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53">
        <f>IFERROR(SUM(X488:X489),"0")</f>
        <v>25</v>
      </c>
      <c r="Y491" s="553">
        <f>IFERROR(SUM(Y488:Y489),"0")</f>
        <v>27</v>
      </c>
      <c r="Z491" s="37"/>
      <c r="AA491" s="554"/>
      <c r="AB491" s="554"/>
      <c r="AC491" s="554"/>
    </row>
    <row r="492" spans="1:68" ht="14.25" hidden="1" customHeight="1" x14ac:dyDescent="0.25">
      <c r="A492" s="565" t="s">
        <v>174</v>
      </c>
      <c r="B492" s="563"/>
      <c r="C492" s="563"/>
      <c r="D492" s="563"/>
      <c r="E492" s="563"/>
      <c r="F492" s="563"/>
      <c r="G492" s="563"/>
      <c r="H492" s="563"/>
      <c r="I492" s="563"/>
      <c r="J492" s="563"/>
      <c r="K492" s="563"/>
      <c r="L492" s="563"/>
      <c r="M492" s="563"/>
      <c r="N492" s="563"/>
      <c r="O492" s="563"/>
      <c r="P492" s="563"/>
      <c r="Q492" s="563"/>
      <c r="R492" s="563"/>
      <c r="S492" s="563"/>
      <c r="T492" s="563"/>
      <c r="U492" s="563"/>
      <c r="V492" s="563"/>
      <c r="W492" s="563"/>
      <c r="X492" s="563"/>
      <c r="Y492" s="563"/>
      <c r="Z492" s="563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7">
        <v>4640242180120</v>
      </c>
      <c r="E493" s="558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8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7"/>
      <c r="R493" s="567"/>
      <c r="S493" s="567"/>
      <c r="T493" s="568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7">
        <v>4640242180137</v>
      </c>
      <c r="E494" s="558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8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7"/>
      <c r="R494" s="567"/>
      <c r="S494" s="567"/>
      <c r="T494" s="568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64"/>
      <c r="P495" s="559" t="s">
        <v>71</v>
      </c>
      <c r="Q495" s="560"/>
      <c r="R495" s="560"/>
      <c r="S495" s="560"/>
      <c r="T495" s="560"/>
      <c r="U495" s="560"/>
      <c r="V495" s="56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3"/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4"/>
      <c r="P496" s="559" t="s">
        <v>71</v>
      </c>
      <c r="Q496" s="560"/>
      <c r="R496" s="560"/>
      <c r="S496" s="560"/>
      <c r="T496" s="560"/>
      <c r="U496" s="560"/>
      <c r="V496" s="56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573" t="s">
        <v>762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6"/>
      <c r="AB497" s="546"/>
      <c r="AC497" s="546"/>
    </row>
    <row r="498" spans="1:68" ht="14.25" hidden="1" customHeight="1" x14ac:dyDescent="0.25">
      <c r="A498" s="565" t="s">
        <v>139</v>
      </c>
      <c r="B498" s="563"/>
      <c r="C498" s="563"/>
      <c r="D498" s="563"/>
      <c r="E498" s="563"/>
      <c r="F498" s="563"/>
      <c r="G498" s="563"/>
      <c r="H498" s="563"/>
      <c r="I498" s="563"/>
      <c r="J498" s="563"/>
      <c r="K498" s="563"/>
      <c r="L498" s="563"/>
      <c r="M498" s="563"/>
      <c r="N498" s="563"/>
      <c r="O498" s="563"/>
      <c r="P498" s="563"/>
      <c r="Q498" s="563"/>
      <c r="R498" s="563"/>
      <c r="S498" s="563"/>
      <c r="T498" s="563"/>
      <c r="U498" s="563"/>
      <c r="V498" s="563"/>
      <c r="W498" s="563"/>
      <c r="X498" s="563"/>
      <c r="Y498" s="563"/>
      <c r="Z498" s="563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7">
        <v>4640242180090</v>
      </c>
      <c r="E499" s="558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611" t="s">
        <v>765</v>
      </c>
      <c r="Q499" s="567"/>
      <c r="R499" s="567"/>
      <c r="S499" s="567"/>
      <c r="T499" s="568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64"/>
      <c r="P500" s="559" t="s">
        <v>71</v>
      </c>
      <c r="Q500" s="560"/>
      <c r="R500" s="560"/>
      <c r="S500" s="560"/>
      <c r="T500" s="560"/>
      <c r="U500" s="560"/>
      <c r="V500" s="56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3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564"/>
      <c r="P501" s="559" t="s">
        <v>71</v>
      </c>
      <c r="Q501" s="560"/>
      <c r="R501" s="560"/>
      <c r="S501" s="560"/>
      <c r="T501" s="560"/>
      <c r="U501" s="560"/>
      <c r="V501" s="56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829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4"/>
      <c r="P502" s="675" t="s">
        <v>767</v>
      </c>
      <c r="Q502" s="676"/>
      <c r="R502" s="676"/>
      <c r="S502" s="676"/>
      <c r="T502" s="676"/>
      <c r="U502" s="676"/>
      <c r="V502" s="620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12755.8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12896.81</v>
      </c>
      <c r="Z502" s="37"/>
      <c r="AA502" s="554"/>
      <c r="AB502" s="554"/>
      <c r="AC502" s="554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4"/>
      <c r="P503" s="675" t="s">
        <v>768</v>
      </c>
      <c r="Q503" s="676"/>
      <c r="R503" s="676"/>
      <c r="S503" s="676"/>
      <c r="T503" s="676"/>
      <c r="U503" s="676"/>
      <c r="V503" s="620"/>
      <c r="W503" s="37" t="s">
        <v>69</v>
      </c>
      <c r="X503" s="553">
        <f>IFERROR(SUM(BM22:BM499),"0")</f>
        <v>13396.670272875273</v>
      </c>
      <c r="Y503" s="553">
        <f>IFERROR(SUM(BN22:BN499),"0")</f>
        <v>13545.176000000001</v>
      </c>
      <c r="Z503" s="37"/>
      <c r="AA503" s="554"/>
      <c r="AB503" s="554"/>
      <c r="AC503" s="554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4"/>
      <c r="P504" s="675" t="s">
        <v>769</v>
      </c>
      <c r="Q504" s="676"/>
      <c r="R504" s="676"/>
      <c r="S504" s="676"/>
      <c r="T504" s="676"/>
      <c r="U504" s="676"/>
      <c r="V504" s="620"/>
      <c r="W504" s="37" t="s">
        <v>770</v>
      </c>
      <c r="X504" s="38">
        <f>ROUNDUP(SUM(BO22:BO499),0)</f>
        <v>22</v>
      </c>
      <c r="Y504" s="38">
        <f>ROUNDUP(SUM(BP22:BP499),0)</f>
        <v>22</v>
      </c>
      <c r="Z504" s="37"/>
      <c r="AA504" s="554"/>
      <c r="AB504" s="554"/>
      <c r="AC504" s="554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4"/>
      <c r="P505" s="675" t="s">
        <v>771</v>
      </c>
      <c r="Q505" s="676"/>
      <c r="R505" s="676"/>
      <c r="S505" s="676"/>
      <c r="T505" s="676"/>
      <c r="U505" s="676"/>
      <c r="V505" s="620"/>
      <c r="W505" s="37" t="s">
        <v>69</v>
      </c>
      <c r="X505" s="553">
        <f>GrossWeightTotal+PalletQtyTotal*25</f>
        <v>13946.670272875273</v>
      </c>
      <c r="Y505" s="553">
        <f>GrossWeightTotalR+PalletQtyTotalR*25</f>
        <v>14095.176000000001</v>
      </c>
      <c r="Z505" s="37"/>
      <c r="AA505" s="554"/>
      <c r="AB505" s="554"/>
      <c r="AC505" s="554"/>
    </row>
    <row r="506" spans="1:68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4"/>
      <c r="P506" s="675" t="s">
        <v>772</v>
      </c>
      <c r="Q506" s="676"/>
      <c r="R506" s="676"/>
      <c r="S506" s="676"/>
      <c r="T506" s="676"/>
      <c r="U506" s="676"/>
      <c r="V506" s="620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1613.8262848262848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1636</v>
      </c>
      <c r="Z506" s="37"/>
      <c r="AA506" s="554"/>
      <c r="AB506" s="554"/>
      <c r="AC506" s="554"/>
    </row>
    <row r="507" spans="1:68" ht="14.25" hidden="1" customHeight="1" x14ac:dyDescent="0.2">
      <c r="A507" s="563"/>
      <c r="B507" s="563"/>
      <c r="C507" s="563"/>
      <c r="D507" s="563"/>
      <c r="E507" s="563"/>
      <c r="F507" s="563"/>
      <c r="G507" s="563"/>
      <c r="H507" s="563"/>
      <c r="I507" s="563"/>
      <c r="J507" s="563"/>
      <c r="K507" s="563"/>
      <c r="L507" s="563"/>
      <c r="M507" s="563"/>
      <c r="N507" s="563"/>
      <c r="O507" s="714"/>
      <c r="P507" s="675" t="s">
        <v>773</v>
      </c>
      <c r="Q507" s="676"/>
      <c r="R507" s="676"/>
      <c r="S507" s="676"/>
      <c r="T507" s="676"/>
      <c r="U507" s="676"/>
      <c r="V507" s="620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25.393110000000004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91" t="s">
        <v>101</v>
      </c>
      <c r="D509" s="605"/>
      <c r="E509" s="605"/>
      <c r="F509" s="605"/>
      <c r="G509" s="605"/>
      <c r="H509" s="606"/>
      <c r="I509" s="591" t="s">
        <v>260</v>
      </c>
      <c r="J509" s="605"/>
      <c r="K509" s="605"/>
      <c r="L509" s="605"/>
      <c r="M509" s="605"/>
      <c r="N509" s="605"/>
      <c r="O509" s="605"/>
      <c r="P509" s="605"/>
      <c r="Q509" s="605"/>
      <c r="R509" s="605"/>
      <c r="S509" s="606"/>
      <c r="T509" s="591" t="s">
        <v>544</v>
      </c>
      <c r="U509" s="606"/>
      <c r="V509" s="591" t="s">
        <v>600</v>
      </c>
      <c r="W509" s="605"/>
      <c r="X509" s="605"/>
      <c r="Y509" s="606"/>
      <c r="Z509" s="548" t="s">
        <v>656</v>
      </c>
      <c r="AA509" s="591" t="s">
        <v>723</v>
      </c>
      <c r="AB509" s="606"/>
      <c r="AC509" s="52"/>
      <c r="AF509" s="549"/>
    </row>
    <row r="510" spans="1:68" ht="14.25" customHeight="1" thickTop="1" x14ac:dyDescent="0.2">
      <c r="A510" s="719" t="s">
        <v>776</v>
      </c>
      <c r="B510" s="591" t="s">
        <v>63</v>
      </c>
      <c r="C510" s="591" t="s">
        <v>102</v>
      </c>
      <c r="D510" s="591" t="s">
        <v>119</v>
      </c>
      <c r="E510" s="591" t="s">
        <v>181</v>
      </c>
      <c r="F510" s="591" t="s">
        <v>203</v>
      </c>
      <c r="G510" s="591" t="s">
        <v>236</v>
      </c>
      <c r="H510" s="591" t="s">
        <v>101</v>
      </c>
      <c r="I510" s="591" t="s">
        <v>261</v>
      </c>
      <c r="J510" s="591" t="s">
        <v>301</v>
      </c>
      <c r="K510" s="591" t="s">
        <v>361</v>
      </c>
      <c r="L510" s="591" t="s">
        <v>400</v>
      </c>
      <c r="M510" s="591" t="s">
        <v>416</v>
      </c>
      <c r="N510" s="549"/>
      <c r="O510" s="591" t="s">
        <v>430</v>
      </c>
      <c r="P510" s="591" t="s">
        <v>440</v>
      </c>
      <c r="Q510" s="591" t="s">
        <v>447</v>
      </c>
      <c r="R510" s="591" t="s">
        <v>452</v>
      </c>
      <c r="S510" s="591" t="s">
        <v>534</v>
      </c>
      <c r="T510" s="591" t="s">
        <v>545</v>
      </c>
      <c r="U510" s="591" t="s">
        <v>580</v>
      </c>
      <c r="V510" s="591" t="s">
        <v>601</v>
      </c>
      <c r="W510" s="591" t="s">
        <v>633</v>
      </c>
      <c r="X510" s="591" t="s">
        <v>648</v>
      </c>
      <c r="Y510" s="591" t="s">
        <v>652</v>
      </c>
      <c r="Z510" s="591" t="s">
        <v>656</v>
      </c>
      <c r="AA510" s="591" t="s">
        <v>723</v>
      </c>
      <c r="AB510" s="591" t="s">
        <v>762</v>
      </c>
      <c r="AC510" s="52"/>
      <c r="AF510" s="549"/>
    </row>
    <row r="511" spans="1:68" ht="13.5" customHeight="1" thickBot="1" x14ac:dyDescent="0.25">
      <c r="A511" s="720"/>
      <c r="B511" s="592"/>
      <c r="C511" s="592"/>
      <c r="D511" s="592"/>
      <c r="E511" s="592"/>
      <c r="F511" s="592"/>
      <c r="G511" s="592"/>
      <c r="H511" s="592"/>
      <c r="I511" s="592"/>
      <c r="J511" s="592"/>
      <c r="K511" s="592"/>
      <c r="L511" s="592"/>
      <c r="M511" s="592"/>
      <c r="N511" s="549"/>
      <c r="O511" s="592"/>
      <c r="P511" s="592"/>
      <c r="Q511" s="592"/>
      <c r="R511" s="592"/>
      <c r="S511" s="592"/>
      <c r="T511" s="592"/>
      <c r="U511" s="592"/>
      <c r="V511" s="592"/>
      <c r="W511" s="592"/>
      <c r="X511" s="592"/>
      <c r="Y511" s="592"/>
      <c r="Z511" s="592"/>
      <c r="AA511" s="592"/>
      <c r="AB511" s="592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64.400000000000006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1863.6000000000001</v>
      </c>
      <c r="E512" s="46">
        <f>IFERROR(Y89*1,"0")+IFERROR(Y90*1,"0")+IFERROR(Y91*1,"0")+IFERROR(Y95*1,"0")+IFERROR(Y96*1,"0")+IFERROR(Y97*1,"0")+IFERROR(Y98*1,"0")+IFERROR(Y99*1,"0")</f>
        <v>413.1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86.25</v>
      </c>
      <c r="G512" s="46">
        <f>IFERROR(Y130*1,"0")+IFERROR(Y131*1,"0")+IFERROR(Y135*1,"0")+IFERROR(Y136*1,"0")+IFERROR(Y140*1,"0")+IFERROR(Y141*1,"0")</f>
        <v>18.399999999999999</v>
      </c>
      <c r="H512" s="46">
        <f>IFERROR(Y146*1,"0")+IFERROR(Y150*1,"0")+IFERROR(Y151*1,"0")+IFERROR(Y152*1,"0")</f>
        <v>54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57.96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201.60000000000002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3.6</v>
      </c>
      <c r="L512" s="46">
        <f>IFERROR(Y250*1,"0")+IFERROR(Y251*1,"0")+IFERROR(Y252*1,"0")+IFERROR(Y253*1,"0")+IFERROR(Y254*1,"0")</f>
        <v>279.2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5771.1000000000013</v>
      </c>
      <c r="S512" s="46">
        <f>IFERROR(Y335*1,"0")+IFERROR(Y336*1,"0")+IFERROR(Y337*1,"0")</f>
        <v>183.6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3294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44.4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264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297.60000000000002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0,00"/>
        <filter val="1 049,50"/>
        <filter val="1 190,00"/>
        <filter val="1 290,00"/>
        <filter val="1 294,00"/>
        <filter val="1 562,00"/>
        <filter val="1 613,83"/>
        <filter val="1 980,00"/>
        <filter val="1,79"/>
        <filter val="1,88"/>
        <filter val="1,98"/>
        <filter val="10,00"/>
        <filter val="10,42"/>
        <filter val="10,78"/>
        <filter val="105,00"/>
        <filter val="109,48"/>
        <filter val="11,25"/>
        <filter val="12 755,80"/>
        <filter val="12,40"/>
        <filter val="123,00"/>
        <filter val="126,93"/>
        <filter val="128,00"/>
        <filter val="13 396,67"/>
        <filter val="13 946,67"/>
        <filter val="13,95"/>
        <filter val="132,67"/>
        <filter val="133,00"/>
        <filter val="14,36"/>
        <filter val="140,00"/>
        <filter val="149,10"/>
        <filter val="15,00"/>
        <filter val="15,85"/>
        <filter val="160,00"/>
        <filter val="165,41"/>
        <filter val="17,50"/>
        <filter val="177,10"/>
        <filter val="18,00"/>
        <filter val="18,75"/>
        <filter val="18,83"/>
        <filter val="190,00"/>
        <filter val="2,00"/>
        <filter val="2,50"/>
        <filter val="2,78"/>
        <filter val="20,00"/>
        <filter val="219,00"/>
        <filter val="22"/>
        <filter val="229,50"/>
        <filter val="23,81"/>
        <filter val="230,00"/>
        <filter val="233,00"/>
        <filter val="24,00"/>
        <filter val="24,85"/>
        <filter val="248,00"/>
        <filter val="25,00"/>
        <filter val="25,93"/>
        <filter val="254,50"/>
        <filter val="26,10"/>
        <filter val="270,00"/>
        <filter val="28,00"/>
        <filter val="28,15"/>
        <filter val="29,40"/>
        <filter val="3 440,00"/>
        <filter val="3 458,00"/>
        <filter val="3,33"/>
        <filter val="3,60"/>
        <filter val="3,88"/>
        <filter val="30,00"/>
        <filter val="30,30"/>
        <filter val="303,00"/>
        <filter val="32,00"/>
        <filter val="35,00"/>
        <filter val="35,81"/>
        <filter val="38,00"/>
        <filter val="38,34"/>
        <filter val="39,40"/>
        <filter val="4,00"/>
        <filter val="4,20"/>
        <filter val="40,00"/>
        <filter val="412,90"/>
        <filter val="447,03"/>
        <filter val="45,20"/>
        <filter val="5,00"/>
        <filter val="5,25"/>
        <filter val="5,56"/>
        <filter val="5,71"/>
        <filter val="50,00"/>
        <filter val="52,14"/>
        <filter val="55,00"/>
        <filter val="62,00"/>
        <filter val="62,30"/>
        <filter val="64,10"/>
        <filter val="680,00"/>
        <filter val="7,00"/>
        <filter val="7,58"/>
        <filter val="700,00"/>
        <filter val="74,46"/>
        <filter val="79,00"/>
        <filter val="794,50"/>
        <filter val="820,00"/>
        <filter val="86,80"/>
        <filter val="87,00"/>
        <filter val="9,10"/>
        <filter val="94,50"/>
        <filter val="99,81"/>
      </filters>
    </filterColumn>
    <filterColumn colId="29" showButton="0"/>
    <filterColumn colId="30" showButton="0"/>
  </autoFilter>
  <mergeCells count="896"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D456:E456"/>
    <mergeCell ref="D454:E454"/>
    <mergeCell ref="A424:Z424"/>
    <mergeCell ref="P448:T448"/>
    <mergeCell ref="P220:V220"/>
    <mergeCell ref="D455:E455"/>
    <mergeCell ref="D458:E45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D412:E4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283:T283"/>
    <mergeCell ref="D391:E391"/>
    <mergeCell ref="D328:E328"/>
    <mergeCell ref="P263:V263"/>
    <mergeCell ref="D251:E251"/>
    <mergeCell ref="D330:E330"/>
    <mergeCell ref="P304:V304"/>
    <mergeCell ref="P181:V181"/>
    <mergeCell ref="D96:E96"/>
    <mergeCell ref="D347:E347"/>
    <mergeCell ref="D176:E176"/>
    <mergeCell ref="P197:T197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A444:O445"/>
    <mergeCell ref="P274:T274"/>
    <mergeCell ref="D186:E186"/>
    <mergeCell ref="P84:T84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D163:E163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D206:E206"/>
    <mergeCell ref="D298:E298"/>
    <mergeCell ref="P91:T91"/>
    <mergeCell ref="A80:O81"/>
    <mergeCell ref="D107:E107"/>
    <mergeCell ref="P136:T136"/>
    <mergeCell ref="D170:E170"/>
    <mergeCell ref="P132:V132"/>
    <mergeCell ref="A132:O133"/>
    <mergeCell ref="A325:O326"/>
    <mergeCell ref="A275:O276"/>
    <mergeCell ref="P219:T219"/>
    <mergeCell ref="D162:E162"/>
    <mergeCell ref="D91:E91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D349:E349"/>
    <mergeCell ref="P86:V86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66:V66"/>
    <mergeCell ref="P383:T383"/>
    <mergeCell ref="A142:O143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196:T196"/>
    <mergeCell ref="P354:T354"/>
    <mergeCell ref="D226:E226"/>
    <mergeCell ref="A157:Z157"/>
    <mergeCell ref="P384:V384"/>
    <mergeCell ref="P390:T390"/>
    <mergeCell ref="P404:V404"/>
    <mergeCell ref="D414:E414"/>
    <mergeCell ref="P210:T210"/>
    <mergeCell ref="D398:E398"/>
    <mergeCell ref="P308:T308"/>
    <mergeCell ref="P185:T185"/>
    <mergeCell ref="D106:E10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A44:O45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A58:O59"/>
    <mergeCell ref="P199:T199"/>
    <mergeCell ref="P171:V171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A450:O451"/>
    <mergeCell ref="P483:T483"/>
    <mergeCell ref="P477:T47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A497:Z497"/>
    <mergeCell ref="P361:V361"/>
    <mergeCell ref="A217:Z21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2025-09-01T10:59:56Z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