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73FD1C-C929-479D-A4C3-C0E29674C6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N308" i="1"/>
  <c r="BM308" i="1"/>
  <c r="Z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117" i="1" l="1"/>
  <c r="BN117" i="1"/>
  <c r="Z117" i="1"/>
  <c r="BP167" i="1"/>
  <c r="BN167" i="1"/>
  <c r="Z167" i="1"/>
  <c r="BP202" i="1"/>
  <c r="BN202" i="1"/>
  <c r="Z202" i="1"/>
  <c r="BP228" i="1"/>
  <c r="BN228" i="1"/>
  <c r="Z228" i="1"/>
  <c r="BP261" i="1"/>
  <c r="BN261" i="1"/>
  <c r="Z261" i="1"/>
  <c r="P512" i="1"/>
  <c r="Y275" i="1"/>
  <c r="BP274" i="1"/>
  <c r="BN274" i="1"/>
  <c r="Z274" i="1"/>
  <c r="Z275" i="1" s="1"/>
  <c r="Y280" i="1"/>
  <c r="Y279" i="1"/>
  <c r="BP278" i="1"/>
  <c r="BN278" i="1"/>
  <c r="Z278" i="1"/>
  <c r="Z279" i="1" s="1"/>
  <c r="Q512" i="1"/>
  <c r="Y284" i="1"/>
  <c r="BP283" i="1"/>
  <c r="BN283" i="1"/>
  <c r="Z283" i="1"/>
  <c r="Z284" i="1" s="1"/>
  <c r="BP288" i="1"/>
  <c r="BN288" i="1"/>
  <c r="Z288" i="1"/>
  <c r="BP324" i="1"/>
  <c r="BN324" i="1"/>
  <c r="Z324" i="1"/>
  <c r="BP353" i="1"/>
  <c r="BN353" i="1"/>
  <c r="Z353" i="1"/>
  <c r="BP394" i="1"/>
  <c r="BN394" i="1"/>
  <c r="Z394" i="1"/>
  <c r="BP449" i="1"/>
  <c r="BN449" i="1"/>
  <c r="Z449" i="1"/>
  <c r="BP494" i="1"/>
  <c r="BN494" i="1"/>
  <c r="Z494" i="1"/>
  <c r="Z22" i="1"/>
  <c r="Z23" i="1" s="1"/>
  <c r="BN22" i="1"/>
  <c r="BP22" i="1"/>
  <c r="Z26" i="1"/>
  <c r="BN26" i="1"/>
  <c r="Z53" i="1"/>
  <c r="BN53" i="1"/>
  <c r="Z63" i="1"/>
  <c r="BN63" i="1"/>
  <c r="Z79" i="1"/>
  <c r="BN79" i="1"/>
  <c r="BP105" i="1"/>
  <c r="BN105" i="1"/>
  <c r="Z105" i="1"/>
  <c r="BP136" i="1"/>
  <c r="BN136" i="1"/>
  <c r="Z136" i="1"/>
  <c r="BP140" i="1"/>
  <c r="BN140" i="1"/>
  <c r="Z140" i="1"/>
  <c r="BP190" i="1"/>
  <c r="BN190" i="1"/>
  <c r="Z190" i="1"/>
  <c r="BP211" i="1"/>
  <c r="BN211" i="1"/>
  <c r="Z211" i="1"/>
  <c r="BP253" i="1"/>
  <c r="BN253" i="1"/>
  <c r="Z253" i="1"/>
  <c r="BP262" i="1"/>
  <c r="BN262" i="1"/>
  <c r="Z262" i="1"/>
  <c r="BP300" i="1"/>
  <c r="BN300" i="1"/>
  <c r="Z300" i="1"/>
  <c r="BP343" i="1"/>
  <c r="BN343" i="1"/>
  <c r="Z343" i="1"/>
  <c r="BP370" i="1"/>
  <c r="BN370" i="1"/>
  <c r="Z370" i="1"/>
  <c r="BP413" i="1"/>
  <c r="BN413" i="1"/>
  <c r="Z413" i="1"/>
  <c r="BP463" i="1"/>
  <c r="BN463" i="1"/>
  <c r="Z463" i="1"/>
  <c r="Y92" i="1"/>
  <c r="Y270" i="1"/>
  <c r="BP316" i="1"/>
  <c r="BN316" i="1"/>
  <c r="Z316" i="1"/>
  <c r="BP322" i="1"/>
  <c r="BN322" i="1"/>
  <c r="Z322" i="1"/>
  <c r="BP368" i="1"/>
  <c r="BN368" i="1"/>
  <c r="Z368" i="1"/>
  <c r="BP392" i="1"/>
  <c r="BN392" i="1"/>
  <c r="Z392" i="1"/>
  <c r="BP402" i="1"/>
  <c r="BN402" i="1"/>
  <c r="Z402" i="1"/>
  <c r="BP457" i="1"/>
  <c r="BN457" i="1"/>
  <c r="Z457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433" i="1"/>
  <c r="BN433" i="1"/>
  <c r="Z433" i="1"/>
  <c r="BP438" i="1"/>
  <c r="BN438" i="1"/>
  <c r="Z438" i="1"/>
  <c r="BP447" i="1"/>
  <c r="BN447" i="1"/>
  <c r="Z447" i="1"/>
  <c r="BP477" i="1"/>
  <c r="BN477" i="1"/>
  <c r="Z477" i="1"/>
  <c r="Y490" i="1"/>
  <c r="BP488" i="1"/>
  <c r="BN488" i="1"/>
  <c r="Z488" i="1"/>
  <c r="J9" i="1"/>
  <c r="X502" i="1"/>
  <c r="Y32" i="1"/>
  <c r="Z28" i="1"/>
  <c r="BN28" i="1"/>
  <c r="Z42" i="1"/>
  <c r="BN42" i="1"/>
  <c r="D512" i="1"/>
  <c r="Z55" i="1"/>
  <c r="BN55" i="1"/>
  <c r="Z61" i="1"/>
  <c r="BN61" i="1"/>
  <c r="BP61" i="1"/>
  <c r="Z69" i="1"/>
  <c r="BN69" i="1"/>
  <c r="Y81" i="1"/>
  <c r="Z77" i="1"/>
  <c r="BN77" i="1"/>
  <c r="Z83" i="1"/>
  <c r="BN83" i="1"/>
  <c r="Z91" i="1"/>
  <c r="BN91" i="1"/>
  <c r="Z98" i="1"/>
  <c r="BN98" i="1"/>
  <c r="Z107" i="1"/>
  <c r="BN107" i="1"/>
  <c r="Z113" i="1"/>
  <c r="BN113" i="1"/>
  <c r="Y121" i="1"/>
  <c r="Z119" i="1"/>
  <c r="BN119" i="1"/>
  <c r="Z130" i="1"/>
  <c r="BN130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Z209" i="1"/>
  <c r="BN209" i="1"/>
  <c r="Z213" i="1"/>
  <c r="BN213" i="1"/>
  <c r="Z226" i="1"/>
  <c r="BN226" i="1"/>
  <c r="Z230" i="1"/>
  <c r="BN230" i="1"/>
  <c r="Z251" i="1"/>
  <c r="BN251" i="1"/>
  <c r="Z267" i="1"/>
  <c r="BN267" i="1"/>
  <c r="BP267" i="1"/>
  <c r="Z290" i="1"/>
  <c r="BN290" i="1"/>
  <c r="Z298" i="1"/>
  <c r="BN298" i="1"/>
  <c r="Z302" i="1"/>
  <c r="BN302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33" i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BP197" i="1"/>
  <c r="BN197" i="1"/>
  <c r="Z197" i="1"/>
  <c r="BP201" i="1"/>
  <c r="BN201" i="1"/>
  <c r="Z201" i="1"/>
  <c r="BP212" i="1"/>
  <c r="BN212" i="1"/>
  <c r="Z212" i="1"/>
  <c r="BP225" i="1"/>
  <c r="BN225" i="1"/>
  <c r="Z225" i="1"/>
  <c r="Y231" i="1"/>
  <c r="BP229" i="1"/>
  <c r="BN229" i="1"/>
  <c r="Z229" i="1"/>
  <c r="BP289" i="1"/>
  <c r="BN289" i="1"/>
  <c r="Z289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Y361" i="1"/>
  <c r="BP369" i="1"/>
  <c r="BN369" i="1"/>
  <c r="Z369" i="1"/>
  <c r="Y371" i="1"/>
  <c r="F512" i="1"/>
  <c r="H9" i="1"/>
  <c r="B512" i="1"/>
  <c r="X503" i="1"/>
  <c r="X504" i="1"/>
  <c r="X50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Z85" i="1" s="1"/>
  <c r="BN84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BP243" i="1"/>
  <c r="BN243" i="1"/>
  <c r="Z243" i="1"/>
  <c r="BP252" i="1"/>
  <c r="BN252" i="1"/>
  <c r="Z252" i="1"/>
  <c r="BP260" i="1"/>
  <c r="BN260" i="1"/>
  <c r="Z260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Z450" i="1" s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l="1"/>
  <c r="Z480" i="1"/>
  <c r="Z350" i="1"/>
  <c r="Z331" i="1"/>
  <c r="Z318" i="1"/>
  <c r="Z338" i="1"/>
  <c r="Z177" i="1"/>
  <c r="Z371" i="1"/>
  <c r="Z360" i="1"/>
  <c r="Z187" i="1"/>
  <c r="Z65" i="1"/>
  <c r="Y506" i="1"/>
  <c r="Y504" i="1"/>
  <c r="Z32" i="1"/>
  <c r="Z231" i="1"/>
  <c r="Z465" i="1"/>
  <c r="Z459" i="1"/>
  <c r="Z444" i="1"/>
  <c r="Z312" i="1"/>
  <c r="Z263" i="1"/>
  <c r="Z246" i="1"/>
  <c r="Z215" i="1"/>
  <c r="Y503" i="1"/>
  <c r="Z294" i="1"/>
  <c r="Y505" i="1"/>
  <c r="X505" i="1"/>
  <c r="Z304" i="1"/>
  <c r="Z153" i="1"/>
  <c r="Z474" i="1"/>
  <c r="Z399" i="1"/>
  <c r="Z171" i="1"/>
  <c r="Z416" i="1"/>
  <c r="Z255" i="1"/>
  <c r="Z80" i="1"/>
  <c r="Z44" i="1"/>
  <c r="Y502" i="1"/>
  <c r="Z108" i="1"/>
  <c r="Z100" i="1"/>
  <c r="Z507" i="1" l="1"/>
</calcChain>
</file>

<file path=xl/sharedStrings.xml><?xml version="1.0" encoding="utf-8"?>
<sst xmlns="http://schemas.openxmlformats.org/spreadsheetml/2006/main" count="2215" uniqueCount="794">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</sst>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87"/>
      <c r="F1" s="587"/>
      <c r="G1" s="12" t="s">
        <v>1</v>
      </c>
      <c r="H1" s="631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83"/>
      <c r="C5" s="584"/>
      <c r="D5" s="635"/>
      <c r="E5" s="636"/>
      <c r="F5" s="841" t="s">
        <v>9</v>
      </c>
      <c r="G5" s="584"/>
      <c r="H5" s="635" t="s">
        <v>793</v>
      </c>
      <c r="I5" s="759"/>
      <c r="J5" s="759"/>
      <c r="K5" s="759"/>
      <c r="L5" s="759"/>
      <c r="M5" s="636"/>
      <c r="N5" s="58"/>
      <c r="P5" s="24" t="s">
        <v>10</v>
      </c>
      <c r="Q5" s="842">
        <v>45903</v>
      </c>
      <c r="R5" s="665"/>
      <c r="T5" s="774" t="s">
        <v>11</v>
      </c>
      <c r="U5" s="645"/>
      <c r="V5" s="775" t="s">
        <v>12</v>
      </c>
      <c r="W5" s="665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83"/>
      <c r="C6" s="584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665"/>
      <c r="N6" s="59"/>
      <c r="P6" s="24" t="s">
        <v>15</v>
      </c>
      <c r="Q6" s="857" t="str">
        <f>IF(Q5=0," ",CHOOSE(WEEKDAY(Q5,2),"Понедельник","Вторник","Среда","Четверг","Пятница","Суббота","Воскресенье"))</f>
        <v>Среда</v>
      </c>
      <c r="R6" s="559"/>
      <c r="T6" s="711" t="s">
        <v>16</v>
      </c>
      <c r="U6" s="645"/>
      <c r="V6" s="769" t="s">
        <v>17</v>
      </c>
      <c r="W6" s="602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1"/>
      <c r="U7" s="645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766" t="s">
        <v>18</v>
      </c>
      <c r="B8" s="556"/>
      <c r="C8" s="557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0">
        <v>0.5</v>
      </c>
      <c r="R8" s="622"/>
      <c r="T8" s="561"/>
      <c r="U8" s="645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43"/>
      <c r="P9" s="26" t="s">
        <v>21</v>
      </c>
      <c r="Q9" s="661"/>
      <c r="R9" s="662"/>
      <c r="T9" s="561"/>
      <c r="U9" s="645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3" t="str">
        <f>IFERROR(VLOOKUP($D$10,Proxy,2,FALSE),"")</f>
        <v/>
      </c>
      <c r="I10" s="561"/>
      <c r="J10" s="561"/>
      <c r="K10" s="561"/>
      <c r="L10" s="561"/>
      <c r="M10" s="561"/>
      <c r="N10" s="544"/>
      <c r="P10" s="26" t="s">
        <v>22</v>
      </c>
      <c r="Q10" s="712"/>
      <c r="R10" s="713"/>
      <c r="U10" s="24" t="s">
        <v>23</v>
      </c>
      <c r="V10" s="601" t="s">
        <v>24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9" t="s">
        <v>28</v>
      </c>
      <c r="W11" s="662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695" t="s">
        <v>29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4"/>
      <c r="N12" s="62"/>
      <c r="P12" s="24" t="s">
        <v>30</v>
      </c>
      <c r="Q12" s="680"/>
      <c r="R12" s="622"/>
      <c r="S12" s="23"/>
      <c r="U12" s="24"/>
      <c r="V12" s="587"/>
      <c r="W12" s="561"/>
      <c r="AB12" s="51"/>
      <c r="AC12" s="51"/>
      <c r="AD12" s="51"/>
      <c r="AE12" s="51"/>
    </row>
    <row r="13" spans="1:32" s="545" customFormat="1" ht="23.25" customHeight="1" x14ac:dyDescent="0.2">
      <c r="A13" s="695" t="s">
        <v>31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4"/>
      <c r="N13" s="62"/>
      <c r="O13" s="26"/>
      <c r="P13" s="26" t="s">
        <v>32</v>
      </c>
      <c r="Q13" s="799"/>
      <c r="R13" s="6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695" t="s">
        <v>33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696" t="s">
        <v>34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4"/>
      <c r="N15" s="63"/>
      <c r="P15" s="699" t="s">
        <v>35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6" t="s">
        <v>38</v>
      </c>
      <c r="D17" s="598" t="s">
        <v>39</v>
      </c>
      <c r="E17" s="650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49"/>
      <c r="R17" s="649"/>
      <c r="S17" s="649"/>
      <c r="T17" s="650"/>
      <c r="U17" s="765" t="s">
        <v>51</v>
      </c>
      <c r="V17" s="584"/>
      <c r="W17" s="598" t="s">
        <v>52</v>
      </c>
      <c r="X17" s="598" t="s">
        <v>53</v>
      </c>
      <c r="Y17" s="763" t="s">
        <v>54</v>
      </c>
      <c r="Z17" s="728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35"/>
      <c r="AF17" s="836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1"/>
      <c r="E18" s="653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9"/>
      <c r="X18" s="599"/>
      <c r="Y18" s="764"/>
      <c r="Z18" s="729"/>
      <c r="AA18" s="752"/>
      <c r="AB18" s="752"/>
      <c r="AC18" s="752"/>
      <c r="AD18" s="837"/>
      <c r="AE18" s="838"/>
      <c r="AF18" s="839"/>
      <c r="AG18" s="66"/>
      <c r="BD18" s="65"/>
    </row>
    <row r="19" spans="1:68" ht="27.75" hidden="1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hidden="1" customHeight="1" x14ac:dyDescent="0.25">
      <c r="A20" s="617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6"/>
      <c r="AB20" s="546"/>
      <c r="AC20" s="546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55" t="s">
        <v>71</v>
      </c>
      <c r="Q23" s="556"/>
      <c r="R23" s="556"/>
      <c r="S23" s="556"/>
      <c r="T23" s="556"/>
      <c r="U23" s="556"/>
      <c r="V23" s="557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55" t="s">
        <v>71</v>
      </c>
      <c r="Q24" s="556"/>
      <c r="R24" s="556"/>
      <c r="S24" s="556"/>
      <c r="T24" s="556"/>
      <c r="U24" s="556"/>
      <c r="V24" s="557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55" t="s">
        <v>71</v>
      </c>
      <c r="Q32" s="556"/>
      <c r="R32" s="556"/>
      <c r="S32" s="556"/>
      <c r="T32" s="556"/>
      <c r="U32" s="556"/>
      <c r="V32" s="557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9"/>
      <c r="P33" s="555" t="s">
        <v>71</v>
      </c>
      <c r="Q33" s="556"/>
      <c r="R33" s="556"/>
      <c r="S33" s="556"/>
      <c r="T33" s="556"/>
      <c r="U33" s="556"/>
      <c r="V33" s="557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0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55" t="s">
        <v>71</v>
      </c>
      <c r="Q36" s="556"/>
      <c r="R36" s="556"/>
      <c r="S36" s="556"/>
      <c r="T36" s="556"/>
      <c r="U36" s="556"/>
      <c r="V36" s="557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9"/>
      <c r="P37" s="555" t="s">
        <v>71</v>
      </c>
      <c r="Q37" s="556"/>
      <c r="R37" s="556"/>
      <c r="S37" s="556"/>
      <c r="T37" s="556"/>
      <c r="U37" s="556"/>
      <c r="V37" s="557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hidden="1" customHeight="1" x14ac:dyDescent="0.25">
      <c r="A39" s="617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6"/>
      <c r="AB39" s="546"/>
      <c r="AC39" s="546"/>
    </row>
    <row r="40" spans="1:68" ht="14.25" hidden="1" customHeight="1" x14ac:dyDescent="0.25">
      <c r="A40" s="560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69</v>
      </c>
      <c r="X41" s="551">
        <v>30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55" t="s">
        <v>71</v>
      </c>
      <c r="Q44" s="556"/>
      <c r="R44" s="556"/>
      <c r="S44" s="556"/>
      <c r="T44" s="556"/>
      <c r="U44" s="556"/>
      <c r="V44" s="557"/>
      <c r="W44" s="37" t="s">
        <v>72</v>
      </c>
      <c r="X44" s="553">
        <f>IFERROR(X41/H41,"0")+IFERROR(X42/H42,"0")+IFERROR(X43/H43,"0")</f>
        <v>2.7777777777777777</v>
      </c>
      <c r="Y44" s="553">
        <f>IFERROR(Y41/H41,"0")+IFERROR(Y42/H42,"0")+IFERROR(Y43/H43,"0")</f>
        <v>3.0000000000000004</v>
      </c>
      <c r="Z44" s="553">
        <f>IFERROR(IF(Z41="",0,Z41),"0")+IFERROR(IF(Z42="",0,Z42),"0")+IFERROR(IF(Z43="",0,Z43),"0")</f>
        <v>5.6940000000000004E-2</v>
      </c>
      <c r="AA44" s="554"/>
      <c r="AB44" s="554"/>
      <c r="AC44" s="554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9"/>
      <c r="P45" s="555" t="s">
        <v>71</v>
      </c>
      <c r="Q45" s="556"/>
      <c r="R45" s="556"/>
      <c r="S45" s="556"/>
      <c r="T45" s="556"/>
      <c r="U45" s="556"/>
      <c r="V45" s="557"/>
      <c r="W45" s="37" t="s">
        <v>69</v>
      </c>
      <c r="X45" s="553">
        <f>IFERROR(SUM(X41:X43),"0")</f>
        <v>30</v>
      </c>
      <c r="Y45" s="553">
        <f>IFERROR(SUM(Y41:Y43),"0")</f>
        <v>32.400000000000006</v>
      </c>
      <c r="Z45" s="37"/>
      <c r="AA45" s="554"/>
      <c r="AB45" s="554"/>
      <c r="AC45" s="554"/>
    </row>
    <row r="46" spans="1:68" ht="14.25" hidden="1" customHeight="1" x14ac:dyDescent="0.25">
      <c r="A46" s="560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55" t="s">
        <v>71</v>
      </c>
      <c r="Q48" s="556"/>
      <c r="R48" s="556"/>
      <c r="S48" s="556"/>
      <c r="T48" s="556"/>
      <c r="U48" s="556"/>
      <c r="V48" s="557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9"/>
      <c r="P49" s="555" t="s">
        <v>71</v>
      </c>
      <c r="Q49" s="556"/>
      <c r="R49" s="556"/>
      <c r="S49" s="556"/>
      <c r="T49" s="556"/>
      <c r="U49" s="556"/>
      <c r="V49" s="557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7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6"/>
      <c r="AB50" s="546"/>
      <c r="AC50" s="546"/>
    </row>
    <row r="51" spans="1:68" ht="14.25" hidden="1" customHeight="1" x14ac:dyDescent="0.25">
      <c r="A51" s="560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69</v>
      </c>
      <c r="X53" s="551">
        <v>50</v>
      </c>
      <c r="Y53" s="552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69</v>
      </c>
      <c r="X57" s="551">
        <v>36</v>
      </c>
      <c r="Y57" s="552">
        <f t="shared" si="6"/>
        <v>36</v>
      </c>
      <c r="Z57" s="36">
        <f>IFERROR(IF(Y57=0,"",ROUNDUP(Y57/H57,0)*0.00902),"")</f>
        <v>7.2160000000000002E-2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37.68</v>
      </c>
      <c r="BN57" s="64">
        <f t="shared" si="8"/>
        <v>37.68</v>
      </c>
      <c r="BO57" s="64">
        <f t="shared" si="9"/>
        <v>6.0606060606060608E-2</v>
      </c>
      <c r="BP57" s="64">
        <f t="shared" si="10"/>
        <v>6.0606060606060608E-2</v>
      </c>
    </row>
    <row r="58" spans="1:68" x14ac:dyDescent="0.2">
      <c r="A58" s="568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55" t="s">
        <v>71</v>
      </c>
      <c r="Q58" s="556"/>
      <c r="R58" s="556"/>
      <c r="S58" s="556"/>
      <c r="T58" s="556"/>
      <c r="U58" s="556"/>
      <c r="V58" s="557"/>
      <c r="W58" s="37" t="s">
        <v>72</v>
      </c>
      <c r="X58" s="553">
        <f>IFERROR(X52/H52,"0")+IFERROR(X53/H53,"0")+IFERROR(X54/H54,"0")+IFERROR(X55/H55,"0")+IFERROR(X56/H56,"0")+IFERROR(X57/H57,"0")</f>
        <v>12.62962962962963</v>
      </c>
      <c r="Y58" s="553">
        <f>IFERROR(Y52/H52,"0")+IFERROR(Y53/H53,"0")+IFERROR(Y54/H54,"0")+IFERROR(Y55/H55,"0")+IFERROR(Y56/H56,"0")+IFERROR(Y57/H57,"0")</f>
        <v>13</v>
      </c>
      <c r="Z58" s="553">
        <f>IFERROR(IF(Z52="",0,Z52),"0")+IFERROR(IF(Z53="",0,Z53),"0")+IFERROR(IF(Z54="",0,Z54),"0")+IFERROR(IF(Z55="",0,Z55),"0")+IFERROR(IF(Z56="",0,Z56),"0")+IFERROR(IF(Z57="",0,Z57),"0")</f>
        <v>0.16705999999999999</v>
      </c>
      <c r="AA58" s="554"/>
      <c r="AB58" s="554"/>
      <c r="AC58" s="554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9"/>
      <c r="P59" s="555" t="s">
        <v>71</v>
      </c>
      <c r="Q59" s="556"/>
      <c r="R59" s="556"/>
      <c r="S59" s="556"/>
      <c r="T59" s="556"/>
      <c r="U59" s="556"/>
      <c r="V59" s="557"/>
      <c r="W59" s="37" t="s">
        <v>69</v>
      </c>
      <c r="X59" s="553">
        <f>IFERROR(SUM(X52:X57),"0")</f>
        <v>86</v>
      </c>
      <c r="Y59" s="553">
        <f>IFERROR(SUM(Y52:Y57),"0")</f>
        <v>90</v>
      </c>
      <c r="Z59" s="37"/>
      <c r="AA59" s="554"/>
      <c r="AB59" s="554"/>
      <c r="AC59" s="554"/>
    </row>
    <row r="60" spans="1:68" ht="14.25" hidden="1" customHeight="1" x14ac:dyDescent="0.25">
      <c r="A60" s="560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69</v>
      </c>
      <c r="X61" s="551">
        <v>100</v>
      </c>
      <c r="Y61" s="552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3"/>
      <c r="R62" s="563"/>
      <c r="S62" s="563"/>
      <c r="T62" s="564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3"/>
      <c r="R63" s="563"/>
      <c r="S63" s="563"/>
      <c r="T63" s="564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3"/>
      <c r="R64" s="563"/>
      <c r="S64" s="563"/>
      <c r="T64" s="564"/>
      <c r="U64" s="34"/>
      <c r="V64" s="34"/>
      <c r="W64" s="35" t="s">
        <v>69</v>
      </c>
      <c r="X64" s="551">
        <v>22.5</v>
      </c>
      <c r="Y64" s="552">
        <f>IFERROR(IF(X64="",0,CEILING((X64/$H64),1)*$H64),"")</f>
        <v>24.3</v>
      </c>
      <c r="Z64" s="36">
        <f>IFERROR(IF(Y64=0,"",ROUNDUP(Y64/H64,0)*0.00651),"")</f>
        <v>5.8590000000000003E-2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23.999999999999996</v>
      </c>
      <c r="BN64" s="64">
        <f>IFERROR(Y64*I64/H64,"0")</f>
        <v>25.919999999999995</v>
      </c>
      <c r="BO64" s="64">
        <f>IFERROR(1/J64*(X64/H64),"0")</f>
        <v>4.5787545787545784E-2</v>
      </c>
      <c r="BP64" s="64">
        <f>IFERROR(1/J64*(Y64/H64),"0")</f>
        <v>4.9450549450549455E-2</v>
      </c>
    </row>
    <row r="65" spans="1:68" x14ac:dyDescent="0.2">
      <c r="A65" s="568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9"/>
      <c r="P65" s="555" t="s">
        <v>71</v>
      </c>
      <c r="Q65" s="556"/>
      <c r="R65" s="556"/>
      <c r="S65" s="556"/>
      <c r="T65" s="556"/>
      <c r="U65" s="556"/>
      <c r="V65" s="557"/>
      <c r="W65" s="37" t="s">
        <v>72</v>
      </c>
      <c r="X65" s="553">
        <f>IFERROR(X61/H61,"0")+IFERROR(X62/H62,"0")+IFERROR(X63/H63,"0")+IFERROR(X64/H64,"0")</f>
        <v>17.592592592592592</v>
      </c>
      <c r="Y65" s="553">
        <f>IFERROR(Y61/H61,"0")+IFERROR(Y62/H62,"0")+IFERROR(Y63/H63,"0")+IFERROR(Y64/H64,"0")</f>
        <v>19</v>
      </c>
      <c r="Z65" s="553">
        <f>IFERROR(IF(Z61="",0,Z61),"0")+IFERROR(IF(Z62="",0,Z62),"0")+IFERROR(IF(Z63="",0,Z63),"0")+IFERROR(IF(Z64="",0,Z64),"0")</f>
        <v>0.24839</v>
      </c>
      <c r="AA65" s="554"/>
      <c r="AB65" s="554"/>
      <c r="AC65" s="554"/>
    </row>
    <row r="66" spans="1:68" x14ac:dyDescent="0.2">
      <c r="A66" s="561"/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9"/>
      <c r="P66" s="555" t="s">
        <v>71</v>
      </c>
      <c r="Q66" s="556"/>
      <c r="R66" s="556"/>
      <c r="S66" s="556"/>
      <c r="T66" s="556"/>
      <c r="U66" s="556"/>
      <c r="V66" s="557"/>
      <c r="W66" s="37" t="s">
        <v>69</v>
      </c>
      <c r="X66" s="553">
        <f>IFERROR(SUM(X61:X64),"0")</f>
        <v>122.5</v>
      </c>
      <c r="Y66" s="553">
        <f>IFERROR(SUM(Y61:Y64),"0")</f>
        <v>132.30000000000001</v>
      </c>
      <c r="Z66" s="37"/>
      <c r="AA66" s="554"/>
      <c r="AB66" s="554"/>
      <c r="AC66" s="554"/>
    </row>
    <row r="67" spans="1:68" ht="14.25" hidden="1" customHeight="1" x14ac:dyDescent="0.25">
      <c r="A67" s="560" t="s">
        <v>64</v>
      </c>
      <c r="B67" s="561"/>
      <c r="C67" s="561"/>
      <c r="D67" s="561"/>
      <c r="E67" s="561"/>
      <c r="F67" s="561"/>
      <c r="G67" s="561"/>
      <c r="H67" s="561"/>
      <c r="I67" s="561"/>
      <c r="J67" s="561"/>
      <c r="K67" s="561"/>
      <c r="L67" s="561"/>
      <c r="M67" s="561"/>
      <c r="N67" s="561"/>
      <c r="O67" s="561"/>
      <c r="P67" s="561"/>
      <c r="Q67" s="561"/>
      <c r="R67" s="561"/>
      <c r="S67" s="561"/>
      <c r="T67" s="561"/>
      <c r="U67" s="561"/>
      <c r="V67" s="561"/>
      <c r="W67" s="561"/>
      <c r="X67" s="561"/>
      <c r="Y67" s="561"/>
      <c r="Z67" s="561"/>
      <c r="AA67" s="547"/>
      <c r="AB67" s="547"/>
      <c r="AC67" s="547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3"/>
      <c r="R68" s="563"/>
      <c r="S68" s="563"/>
      <c r="T68" s="564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3"/>
      <c r="R69" s="563"/>
      <c r="S69" s="563"/>
      <c r="T69" s="564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3"/>
      <c r="R70" s="563"/>
      <c r="S70" s="563"/>
      <c r="T70" s="564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9"/>
      <c r="P71" s="555" t="s">
        <v>71</v>
      </c>
      <c r="Q71" s="556"/>
      <c r="R71" s="556"/>
      <c r="S71" s="556"/>
      <c r="T71" s="556"/>
      <c r="U71" s="556"/>
      <c r="V71" s="557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hidden="1" x14ac:dyDescent="0.2">
      <c r="A72" s="561"/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9"/>
      <c r="P72" s="555" t="s">
        <v>71</v>
      </c>
      <c r="Q72" s="556"/>
      <c r="R72" s="556"/>
      <c r="S72" s="556"/>
      <c r="T72" s="556"/>
      <c r="U72" s="556"/>
      <c r="V72" s="557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hidden="1" customHeight="1" x14ac:dyDescent="0.25">
      <c r="A73" s="560" t="s">
        <v>73</v>
      </c>
      <c r="B73" s="561"/>
      <c r="C73" s="561"/>
      <c r="D73" s="561"/>
      <c r="E73" s="561"/>
      <c r="F73" s="561"/>
      <c r="G73" s="561"/>
      <c r="H73" s="561"/>
      <c r="I73" s="561"/>
      <c r="J73" s="561"/>
      <c r="K73" s="561"/>
      <c r="L73" s="561"/>
      <c r="M73" s="561"/>
      <c r="N73" s="561"/>
      <c r="O73" s="561"/>
      <c r="P73" s="561"/>
      <c r="Q73" s="561"/>
      <c r="R73" s="561"/>
      <c r="S73" s="561"/>
      <c r="T73" s="561"/>
      <c r="U73" s="561"/>
      <c r="V73" s="561"/>
      <c r="W73" s="561"/>
      <c r="X73" s="561"/>
      <c r="Y73" s="561"/>
      <c r="Z73" s="561"/>
      <c r="AA73" s="547"/>
      <c r="AB73" s="547"/>
      <c r="AC73" s="547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3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3"/>
      <c r="R74" s="563"/>
      <c r="S74" s="563"/>
      <c r="T74" s="564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3"/>
      <c r="R75" s="563"/>
      <c r="S75" s="563"/>
      <c r="T75" s="564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3"/>
      <c r="R76" s="563"/>
      <c r="S76" s="563"/>
      <c r="T76" s="564"/>
      <c r="U76" s="34"/>
      <c r="V76" s="34"/>
      <c r="W76" s="35" t="s">
        <v>69</v>
      </c>
      <c r="X76" s="551">
        <v>38</v>
      </c>
      <c r="Y76" s="552">
        <f t="shared" si="11"/>
        <v>42</v>
      </c>
      <c r="Z76" s="36">
        <f>IFERROR(IF(Y76=0,"",ROUNDUP(Y76/H76,0)*0.01898),"")</f>
        <v>9.4899999999999998E-2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40.293571428571425</v>
      </c>
      <c r="BN76" s="64">
        <f t="shared" si="13"/>
        <v>44.534999999999997</v>
      </c>
      <c r="BO76" s="64">
        <f t="shared" si="14"/>
        <v>7.0684523809523808E-2</v>
      </c>
      <c r="BP76" s="64">
        <f t="shared" si="15"/>
        <v>7.8125E-2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3"/>
      <c r="R77" s="563"/>
      <c r="S77" s="563"/>
      <c r="T77" s="564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3"/>
      <c r="R78" s="563"/>
      <c r="S78" s="563"/>
      <c r="T78" s="564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3"/>
      <c r="R79" s="563"/>
      <c r="S79" s="563"/>
      <c r="T79" s="564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9"/>
      <c r="P80" s="555" t="s">
        <v>71</v>
      </c>
      <c r="Q80" s="556"/>
      <c r="R80" s="556"/>
      <c r="S80" s="556"/>
      <c r="T80" s="556"/>
      <c r="U80" s="556"/>
      <c r="V80" s="557"/>
      <c r="W80" s="37" t="s">
        <v>72</v>
      </c>
      <c r="X80" s="553">
        <f>IFERROR(X74/H74,"0")+IFERROR(X75/H75,"0")+IFERROR(X76/H76,"0")+IFERROR(X77/H77,"0")+IFERROR(X78/H78,"0")+IFERROR(X79/H79,"0")</f>
        <v>4.5238095238095237</v>
      </c>
      <c r="Y80" s="553">
        <f>IFERROR(Y74/H74,"0")+IFERROR(Y75/H75,"0")+IFERROR(Y76/H76,"0")+IFERROR(Y77/H77,"0")+IFERROR(Y78/H78,"0")+IFERROR(Y79/H79,"0")</f>
        <v>5</v>
      </c>
      <c r="Z80" s="553">
        <f>IFERROR(IF(Z74="",0,Z74),"0")+IFERROR(IF(Z75="",0,Z75),"0")+IFERROR(IF(Z76="",0,Z76),"0")+IFERROR(IF(Z77="",0,Z77),"0")+IFERROR(IF(Z78="",0,Z78),"0")+IFERROR(IF(Z79="",0,Z79),"0")</f>
        <v>9.4899999999999998E-2</v>
      </c>
      <c r="AA80" s="554"/>
      <c r="AB80" s="554"/>
      <c r="AC80" s="554"/>
    </row>
    <row r="81" spans="1:68" x14ac:dyDescent="0.2">
      <c r="A81" s="561"/>
      <c r="B81" s="561"/>
      <c r="C81" s="561"/>
      <c r="D81" s="561"/>
      <c r="E81" s="561"/>
      <c r="F81" s="561"/>
      <c r="G81" s="561"/>
      <c r="H81" s="561"/>
      <c r="I81" s="561"/>
      <c r="J81" s="561"/>
      <c r="K81" s="561"/>
      <c r="L81" s="561"/>
      <c r="M81" s="561"/>
      <c r="N81" s="561"/>
      <c r="O81" s="569"/>
      <c r="P81" s="555" t="s">
        <v>71</v>
      </c>
      <c r="Q81" s="556"/>
      <c r="R81" s="556"/>
      <c r="S81" s="556"/>
      <c r="T81" s="556"/>
      <c r="U81" s="556"/>
      <c r="V81" s="557"/>
      <c r="W81" s="37" t="s">
        <v>69</v>
      </c>
      <c r="X81" s="553">
        <f>IFERROR(SUM(X74:X79),"0")</f>
        <v>38</v>
      </c>
      <c r="Y81" s="553">
        <f>IFERROR(SUM(Y74:Y79),"0")</f>
        <v>42</v>
      </c>
      <c r="Z81" s="37"/>
      <c r="AA81" s="554"/>
      <c r="AB81" s="554"/>
      <c r="AC81" s="554"/>
    </row>
    <row r="82" spans="1:68" ht="14.25" hidden="1" customHeight="1" x14ac:dyDescent="0.25">
      <c r="A82" s="560" t="s">
        <v>174</v>
      </c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1"/>
      <c r="P82" s="561"/>
      <c r="Q82" s="561"/>
      <c r="R82" s="561"/>
      <c r="S82" s="561"/>
      <c r="T82" s="561"/>
      <c r="U82" s="561"/>
      <c r="V82" s="561"/>
      <c r="W82" s="561"/>
      <c r="X82" s="561"/>
      <c r="Y82" s="561"/>
      <c r="Z82" s="561"/>
      <c r="AA82" s="547"/>
      <c r="AB82" s="547"/>
      <c r="AC82" s="547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3"/>
      <c r="R83" s="563"/>
      <c r="S83" s="563"/>
      <c r="T83" s="564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3"/>
      <c r="R84" s="563"/>
      <c r="S84" s="563"/>
      <c r="T84" s="564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9"/>
      <c r="P85" s="555" t="s">
        <v>71</v>
      </c>
      <c r="Q85" s="556"/>
      <c r="R85" s="556"/>
      <c r="S85" s="556"/>
      <c r="T85" s="556"/>
      <c r="U85" s="556"/>
      <c r="V85" s="557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hidden="1" x14ac:dyDescent="0.2">
      <c r="A86" s="561"/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9"/>
      <c r="P86" s="555" t="s">
        <v>71</v>
      </c>
      <c r="Q86" s="556"/>
      <c r="R86" s="556"/>
      <c r="S86" s="556"/>
      <c r="T86" s="556"/>
      <c r="U86" s="556"/>
      <c r="V86" s="557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hidden="1" customHeight="1" x14ac:dyDescent="0.25">
      <c r="A87" s="617" t="s">
        <v>181</v>
      </c>
      <c r="B87" s="561"/>
      <c r="C87" s="561"/>
      <c r="D87" s="561"/>
      <c r="E87" s="561"/>
      <c r="F87" s="561"/>
      <c r="G87" s="561"/>
      <c r="H87" s="561"/>
      <c r="I87" s="561"/>
      <c r="J87" s="561"/>
      <c r="K87" s="561"/>
      <c r="L87" s="561"/>
      <c r="M87" s="561"/>
      <c r="N87" s="561"/>
      <c r="O87" s="561"/>
      <c r="P87" s="561"/>
      <c r="Q87" s="561"/>
      <c r="R87" s="561"/>
      <c r="S87" s="561"/>
      <c r="T87" s="561"/>
      <c r="U87" s="561"/>
      <c r="V87" s="561"/>
      <c r="W87" s="561"/>
      <c r="X87" s="561"/>
      <c r="Y87" s="561"/>
      <c r="Z87" s="561"/>
      <c r="AA87" s="546"/>
      <c r="AB87" s="546"/>
      <c r="AC87" s="546"/>
    </row>
    <row r="88" spans="1:68" ht="14.25" hidden="1" customHeight="1" x14ac:dyDescent="0.25">
      <c r="A88" s="560" t="s">
        <v>103</v>
      </c>
      <c r="B88" s="561"/>
      <c r="C88" s="561"/>
      <c r="D88" s="561"/>
      <c r="E88" s="561"/>
      <c r="F88" s="561"/>
      <c r="G88" s="561"/>
      <c r="H88" s="561"/>
      <c r="I88" s="561"/>
      <c r="J88" s="561"/>
      <c r="K88" s="561"/>
      <c r="L88" s="561"/>
      <c r="M88" s="561"/>
      <c r="N88" s="561"/>
      <c r="O88" s="561"/>
      <c r="P88" s="561"/>
      <c r="Q88" s="561"/>
      <c r="R88" s="561"/>
      <c r="S88" s="561"/>
      <c r="T88" s="561"/>
      <c r="U88" s="561"/>
      <c r="V88" s="561"/>
      <c r="W88" s="561"/>
      <c r="X88" s="561"/>
      <c r="Y88" s="561"/>
      <c r="Z88" s="561"/>
      <c r="AA88" s="547"/>
      <c r="AB88" s="547"/>
      <c r="AC88" s="547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3"/>
      <c r="R89" s="563"/>
      <c r="S89" s="563"/>
      <c r="T89" s="564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3"/>
      <c r="R90" s="563"/>
      <c r="S90" s="563"/>
      <c r="T90" s="564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3"/>
      <c r="R91" s="563"/>
      <c r="S91" s="563"/>
      <c r="T91" s="564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8"/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9"/>
      <c r="P92" s="555" t="s">
        <v>71</v>
      </c>
      <c r="Q92" s="556"/>
      <c r="R92" s="556"/>
      <c r="S92" s="556"/>
      <c r="T92" s="556"/>
      <c r="U92" s="556"/>
      <c r="V92" s="557"/>
      <c r="W92" s="37" t="s">
        <v>72</v>
      </c>
      <c r="X92" s="553">
        <f>IFERROR(X89/H89,"0")+IFERROR(X90/H90,"0")+IFERROR(X91/H91,"0")</f>
        <v>0</v>
      </c>
      <c r="Y92" s="553">
        <f>IFERROR(Y89/H89,"0")+IFERROR(Y90/H90,"0")+IFERROR(Y91/H91,"0")</f>
        <v>0</v>
      </c>
      <c r="Z92" s="553">
        <f>IFERROR(IF(Z89="",0,Z89),"0")+IFERROR(IF(Z90="",0,Z90),"0")+IFERROR(IF(Z91="",0,Z91),"0")</f>
        <v>0</v>
      </c>
      <c r="AA92" s="554"/>
      <c r="AB92" s="554"/>
      <c r="AC92" s="554"/>
    </row>
    <row r="93" spans="1:68" hidden="1" x14ac:dyDescent="0.2">
      <c r="A93" s="561"/>
      <c r="B93" s="561"/>
      <c r="C93" s="561"/>
      <c r="D93" s="561"/>
      <c r="E93" s="561"/>
      <c r="F93" s="561"/>
      <c r="G93" s="561"/>
      <c r="H93" s="561"/>
      <c r="I93" s="561"/>
      <c r="J93" s="561"/>
      <c r="K93" s="561"/>
      <c r="L93" s="561"/>
      <c r="M93" s="561"/>
      <c r="N93" s="561"/>
      <c r="O93" s="569"/>
      <c r="P93" s="555" t="s">
        <v>71</v>
      </c>
      <c r="Q93" s="556"/>
      <c r="R93" s="556"/>
      <c r="S93" s="556"/>
      <c r="T93" s="556"/>
      <c r="U93" s="556"/>
      <c r="V93" s="557"/>
      <c r="W93" s="37" t="s">
        <v>69</v>
      </c>
      <c r="X93" s="553">
        <f>IFERROR(SUM(X89:X91),"0")</f>
        <v>0</v>
      </c>
      <c r="Y93" s="553">
        <f>IFERROR(SUM(Y89:Y91),"0")</f>
        <v>0</v>
      </c>
      <c r="Z93" s="37"/>
      <c r="AA93" s="554"/>
      <c r="AB93" s="554"/>
      <c r="AC93" s="554"/>
    </row>
    <row r="94" spans="1:68" ht="14.25" hidden="1" customHeight="1" x14ac:dyDescent="0.25">
      <c r="A94" s="560" t="s">
        <v>73</v>
      </c>
      <c r="B94" s="561"/>
      <c r="C94" s="561"/>
      <c r="D94" s="561"/>
      <c r="E94" s="561"/>
      <c r="F94" s="561"/>
      <c r="G94" s="561"/>
      <c r="H94" s="561"/>
      <c r="I94" s="561"/>
      <c r="J94" s="561"/>
      <c r="K94" s="561"/>
      <c r="L94" s="561"/>
      <c r="M94" s="561"/>
      <c r="N94" s="561"/>
      <c r="O94" s="561"/>
      <c r="P94" s="561"/>
      <c r="Q94" s="561"/>
      <c r="R94" s="561"/>
      <c r="S94" s="561"/>
      <c r="T94" s="561"/>
      <c r="U94" s="561"/>
      <c r="V94" s="561"/>
      <c r="W94" s="561"/>
      <c r="X94" s="561"/>
      <c r="Y94" s="561"/>
      <c r="Z94" s="561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703" t="s">
        <v>191</v>
      </c>
      <c r="Q95" s="563"/>
      <c r="R95" s="563"/>
      <c r="S95" s="563"/>
      <c r="T95" s="564"/>
      <c r="U95" s="34"/>
      <c r="V95" s="34"/>
      <c r="W95" s="35" t="s">
        <v>69</v>
      </c>
      <c r="X95" s="551">
        <v>16</v>
      </c>
      <c r="Y95" s="552">
        <f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17.025185185185187</v>
      </c>
      <c r="BN95" s="64">
        <f>IFERROR(Y95*I95/H95,"0")</f>
        <v>17.238</v>
      </c>
      <c r="BO95" s="64">
        <f>IFERROR(1/J95*(X95/H95),"0")</f>
        <v>3.0864197530864199E-2</v>
      </c>
      <c r="BP95" s="64">
        <f>IFERROR(1/J95*(Y95/H95),"0")</f>
        <v>3.125E-2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3"/>
      <c r="R96" s="563"/>
      <c r="S96" s="563"/>
      <c r="T96" s="564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3"/>
      <c r="R97" s="563"/>
      <c r="S97" s="563"/>
      <c r="T97" s="564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6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3"/>
      <c r="R98" s="563"/>
      <c r="S98" s="563"/>
      <c r="T98" s="564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3"/>
      <c r="R99" s="563"/>
      <c r="S99" s="563"/>
      <c r="T99" s="564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9"/>
      <c r="P100" s="555" t="s">
        <v>71</v>
      </c>
      <c r="Q100" s="556"/>
      <c r="R100" s="556"/>
      <c r="S100" s="556"/>
      <c r="T100" s="556"/>
      <c r="U100" s="556"/>
      <c r="V100" s="557"/>
      <c r="W100" s="37" t="s">
        <v>72</v>
      </c>
      <c r="X100" s="553">
        <f>IFERROR(X95/H95,"0")+IFERROR(X96/H96,"0")+IFERROR(X97/H97,"0")+IFERROR(X98/H98,"0")+IFERROR(X99/H99,"0")</f>
        <v>1.9753086419753088</v>
      </c>
      <c r="Y100" s="553">
        <f>IFERROR(Y95/H95,"0")+IFERROR(Y96/H96,"0")+IFERROR(Y97/H97,"0")+IFERROR(Y98/H98,"0")+IFERROR(Y99/H99,"0")</f>
        <v>2</v>
      </c>
      <c r="Z100" s="553">
        <f>IFERROR(IF(Z95="",0,Z95),"0")+IFERROR(IF(Z96="",0,Z96),"0")+IFERROR(IF(Z97="",0,Z97),"0")+IFERROR(IF(Z98="",0,Z98),"0")+IFERROR(IF(Z99="",0,Z99),"0")</f>
        <v>3.7960000000000001E-2</v>
      </c>
      <c r="AA100" s="554"/>
      <c r="AB100" s="554"/>
      <c r="AC100" s="554"/>
    </row>
    <row r="101" spans="1:68" x14ac:dyDescent="0.2">
      <c r="A101" s="561"/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9"/>
      <c r="P101" s="555" t="s">
        <v>71</v>
      </c>
      <c r="Q101" s="556"/>
      <c r="R101" s="556"/>
      <c r="S101" s="556"/>
      <c r="T101" s="556"/>
      <c r="U101" s="556"/>
      <c r="V101" s="557"/>
      <c r="W101" s="37" t="s">
        <v>69</v>
      </c>
      <c r="X101" s="553">
        <f>IFERROR(SUM(X95:X99),"0")</f>
        <v>16</v>
      </c>
      <c r="Y101" s="553">
        <f>IFERROR(SUM(Y95:Y99),"0")</f>
        <v>16.2</v>
      </c>
      <c r="Z101" s="37"/>
      <c r="AA101" s="554"/>
      <c r="AB101" s="554"/>
      <c r="AC101" s="554"/>
    </row>
    <row r="102" spans="1:68" ht="16.5" hidden="1" customHeight="1" x14ac:dyDescent="0.25">
      <c r="A102" s="617" t="s">
        <v>203</v>
      </c>
      <c r="B102" s="561"/>
      <c r="C102" s="561"/>
      <c r="D102" s="561"/>
      <c r="E102" s="561"/>
      <c r="F102" s="561"/>
      <c r="G102" s="561"/>
      <c r="H102" s="561"/>
      <c r="I102" s="561"/>
      <c r="J102" s="561"/>
      <c r="K102" s="561"/>
      <c r="L102" s="561"/>
      <c r="M102" s="561"/>
      <c r="N102" s="561"/>
      <c r="O102" s="561"/>
      <c r="P102" s="561"/>
      <c r="Q102" s="561"/>
      <c r="R102" s="561"/>
      <c r="S102" s="561"/>
      <c r="T102" s="561"/>
      <c r="U102" s="561"/>
      <c r="V102" s="561"/>
      <c r="W102" s="561"/>
      <c r="X102" s="561"/>
      <c r="Y102" s="561"/>
      <c r="Z102" s="561"/>
      <c r="AA102" s="546"/>
      <c r="AB102" s="546"/>
      <c r="AC102" s="546"/>
    </row>
    <row r="103" spans="1:68" ht="14.25" hidden="1" customHeight="1" x14ac:dyDescent="0.25">
      <c r="A103" s="560" t="s">
        <v>103</v>
      </c>
      <c r="B103" s="561"/>
      <c r="C103" s="561"/>
      <c r="D103" s="561"/>
      <c r="E103" s="561"/>
      <c r="F103" s="561"/>
      <c r="G103" s="561"/>
      <c r="H103" s="561"/>
      <c r="I103" s="561"/>
      <c r="J103" s="561"/>
      <c r="K103" s="561"/>
      <c r="L103" s="561"/>
      <c r="M103" s="561"/>
      <c r="N103" s="561"/>
      <c r="O103" s="561"/>
      <c r="P103" s="561"/>
      <c r="Q103" s="561"/>
      <c r="R103" s="561"/>
      <c r="S103" s="561"/>
      <c r="T103" s="561"/>
      <c r="U103" s="561"/>
      <c r="V103" s="561"/>
      <c r="W103" s="561"/>
      <c r="X103" s="561"/>
      <c r="Y103" s="561"/>
      <c r="Z103" s="561"/>
      <c r="AA103" s="547"/>
      <c r="AB103" s="547"/>
      <c r="AC103" s="547"/>
    </row>
    <row r="104" spans="1:68" ht="27" hidden="1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3"/>
      <c r="R104" s="563"/>
      <c r="S104" s="563"/>
      <c r="T104" s="564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3"/>
      <c r="R105" s="563"/>
      <c r="S105" s="563"/>
      <c r="T105" s="564"/>
      <c r="U105" s="34"/>
      <c r="V105" s="34"/>
      <c r="W105" s="35" t="s">
        <v>69</v>
      </c>
      <c r="X105" s="551">
        <v>4.5</v>
      </c>
      <c r="Y105" s="552">
        <f>IFERROR(IF(X105="",0,CEILING((X105/$H105),1)*$H105),"")</f>
        <v>7.5</v>
      </c>
      <c r="Z105" s="36">
        <f>IFERROR(IF(Y105=0,"",ROUNDUP(Y105/H105,0)*0.00902),"")</f>
        <v>1.804E-2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4.7519999999999998</v>
      </c>
      <c r="BN105" s="64">
        <f>IFERROR(Y105*I105/H105,"0")</f>
        <v>7.92</v>
      </c>
      <c r="BO105" s="64">
        <f>IFERROR(1/J105*(X105/H105),"0")</f>
        <v>9.0909090909090905E-3</v>
      </c>
      <c r="BP105" s="64">
        <f>IFERROR(1/J105*(Y105/H105),"0")</f>
        <v>1.5151515151515152E-2</v>
      </c>
    </row>
    <row r="106" spans="1:68" ht="27" hidden="1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3"/>
      <c r="R106" s="563"/>
      <c r="S106" s="563"/>
      <c r="T106" s="564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3"/>
      <c r="R107" s="563"/>
      <c r="S107" s="563"/>
      <c r="T107" s="564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9"/>
      <c r="P108" s="555" t="s">
        <v>71</v>
      </c>
      <c r="Q108" s="556"/>
      <c r="R108" s="556"/>
      <c r="S108" s="556"/>
      <c r="T108" s="556"/>
      <c r="U108" s="556"/>
      <c r="V108" s="557"/>
      <c r="W108" s="37" t="s">
        <v>72</v>
      </c>
      <c r="X108" s="553">
        <f>IFERROR(X104/H104,"0")+IFERROR(X105/H105,"0")+IFERROR(X106/H106,"0")+IFERROR(X107/H107,"0")</f>
        <v>1.2</v>
      </c>
      <c r="Y108" s="553">
        <f>IFERROR(Y104/H104,"0")+IFERROR(Y105/H105,"0")+IFERROR(Y106/H106,"0")+IFERROR(Y107/H107,"0")</f>
        <v>2</v>
      </c>
      <c r="Z108" s="553">
        <f>IFERROR(IF(Z104="",0,Z104),"0")+IFERROR(IF(Z105="",0,Z105),"0")+IFERROR(IF(Z106="",0,Z106),"0")+IFERROR(IF(Z107="",0,Z107),"0")</f>
        <v>1.804E-2</v>
      </c>
      <c r="AA108" s="554"/>
      <c r="AB108" s="554"/>
      <c r="AC108" s="554"/>
    </row>
    <row r="109" spans="1:68" x14ac:dyDescent="0.2">
      <c r="A109" s="561"/>
      <c r="B109" s="561"/>
      <c r="C109" s="561"/>
      <c r="D109" s="561"/>
      <c r="E109" s="561"/>
      <c r="F109" s="561"/>
      <c r="G109" s="561"/>
      <c r="H109" s="561"/>
      <c r="I109" s="561"/>
      <c r="J109" s="561"/>
      <c r="K109" s="561"/>
      <c r="L109" s="561"/>
      <c r="M109" s="561"/>
      <c r="N109" s="561"/>
      <c r="O109" s="569"/>
      <c r="P109" s="555" t="s">
        <v>71</v>
      </c>
      <c r="Q109" s="556"/>
      <c r="R109" s="556"/>
      <c r="S109" s="556"/>
      <c r="T109" s="556"/>
      <c r="U109" s="556"/>
      <c r="V109" s="557"/>
      <c r="W109" s="37" t="s">
        <v>69</v>
      </c>
      <c r="X109" s="553">
        <f>IFERROR(SUM(X104:X107),"0")</f>
        <v>4.5</v>
      </c>
      <c r="Y109" s="553">
        <f>IFERROR(SUM(Y104:Y107),"0")</f>
        <v>7.5</v>
      </c>
      <c r="Z109" s="37"/>
      <c r="AA109" s="554"/>
      <c r="AB109" s="554"/>
      <c r="AC109" s="554"/>
    </row>
    <row r="110" spans="1:68" ht="14.25" hidden="1" customHeight="1" x14ac:dyDescent="0.25">
      <c r="A110" s="560" t="s">
        <v>139</v>
      </c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1"/>
      <c r="P110" s="561"/>
      <c r="Q110" s="561"/>
      <c r="R110" s="561"/>
      <c r="S110" s="561"/>
      <c r="T110" s="561"/>
      <c r="U110" s="561"/>
      <c r="V110" s="561"/>
      <c r="W110" s="561"/>
      <c r="X110" s="561"/>
      <c r="Y110" s="561"/>
      <c r="Z110" s="561"/>
      <c r="AA110" s="547"/>
      <c r="AB110" s="547"/>
      <c r="AC110" s="54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3"/>
      <c r="R111" s="563"/>
      <c r="S111" s="563"/>
      <c r="T111" s="564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3"/>
      <c r="R112" s="563"/>
      <c r="S112" s="563"/>
      <c r="T112" s="564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3"/>
      <c r="R113" s="563"/>
      <c r="S113" s="563"/>
      <c r="T113" s="564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9"/>
      <c r="P114" s="555" t="s">
        <v>71</v>
      </c>
      <c r="Q114" s="556"/>
      <c r="R114" s="556"/>
      <c r="S114" s="556"/>
      <c r="T114" s="556"/>
      <c r="U114" s="556"/>
      <c r="V114" s="557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hidden="1" x14ac:dyDescent="0.2">
      <c r="A115" s="561"/>
      <c r="B115" s="561"/>
      <c r="C115" s="561"/>
      <c r="D115" s="561"/>
      <c r="E115" s="561"/>
      <c r="F115" s="561"/>
      <c r="G115" s="561"/>
      <c r="H115" s="561"/>
      <c r="I115" s="561"/>
      <c r="J115" s="561"/>
      <c r="K115" s="561"/>
      <c r="L115" s="561"/>
      <c r="M115" s="561"/>
      <c r="N115" s="561"/>
      <c r="O115" s="569"/>
      <c r="P115" s="555" t="s">
        <v>71</v>
      </c>
      <c r="Q115" s="556"/>
      <c r="R115" s="556"/>
      <c r="S115" s="556"/>
      <c r="T115" s="556"/>
      <c r="U115" s="556"/>
      <c r="V115" s="557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hidden="1" customHeight="1" x14ac:dyDescent="0.25">
      <c r="A116" s="560" t="s">
        <v>73</v>
      </c>
      <c r="B116" s="561"/>
      <c r="C116" s="561"/>
      <c r="D116" s="561"/>
      <c r="E116" s="561"/>
      <c r="F116" s="561"/>
      <c r="G116" s="561"/>
      <c r="H116" s="561"/>
      <c r="I116" s="561"/>
      <c r="J116" s="561"/>
      <c r="K116" s="561"/>
      <c r="L116" s="561"/>
      <c r="M116" s="561"/>
      <c r="N116" s="561"/>
      <c r="O116" s="561"/>
      <c r="P116" s="561"/>
      <c r="Q116" s="561"/>
      <c r="R116" s="561"/>
      <c r="S116" s="561"/>
      <c r="T116" s="561"/>
      <c r="U116" s="561"/>
      <c r="V116" s="561"/>
      <c r="W116" s="561"/>
      <c r="X116" s="561"/>
      <c r="Y116" s="561"/>
      <c r="Z116" s="561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3"/>
      <c r="R117" s="563"/>
      <c r="S117" s="563"/>
      <c r="T117" s="564"/>
      <c r="U117" s="34"/>
      <c r="V117" s="34"/>
      <c r="W117" s="35" t="s">
        <v>69</v>
      </c>
      <c r="X117" s="551">
        <v>16</v>
      </c>
      <c r="Y117" s="552">
        <f>IFERROR(IF(X117="",0,CEILING((X117/$H117),1)*$H117),"")</f>
        <v>16.2</v>
      </c>
      <c r="Z117" s="36">
        <f>IFERROR(IF(Y117=0,"",ROUNDUP(Y117/H117,0)*0.01898),"")</f>
        <v>3.7960000000000001E-2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17.013333333333332</v>
      </c>
      <c r="BN117" s="64">
        <f>IFERROR(Y117*I117/H117,"0")</f>
        <v>17.225999999999999</v>
      </c>
      <c r="BO117" s="64">
        <f>IFERROR(1/J117*(X117/H117),"0")</f>
        <v>3.0864197530864199E-2</v>
      </c>
      <c r="BP117" s="64">
        <f>IFERROR(1/J117*(Y117/H117),"0")</f>
        <v>3.125E-2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3"/>
      <c r="R118" s="563"/>
      <c r="S118" s="563"/>
      <c r="T118" s="564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3"/>
      <c r="R119" s="563"/>
      <c r="S119" s="563"/>
      <c r="T119" s="564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3"/>
      <c r="R120" s="563"/>
      <c r="S120" s="563"/>
      <c r="T120" s="564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55" t="s">
        <v>71</v>
      </c>
      <c r="Q121" s="556"/>
      <c r="R121" s="556"/>
      <c r="S121" s="556"/>
      <c r="T121" s="556"/>
      <c r="U121" s="556"/>
      <c r="V121" s="557"/>
      <c r="W121" s="37" t="s">
        <v>72</v>
      </c>
      <c r="X121" s="553">
        <f>IFERROR(X117/H117,"0")+IFERROR(X118/H118,"0")+IFERROR(X119/H119,"0")+IFERROR(X120/H120,"0")</f>
        <v>1.9753086419753088</v>
      </c>
      <c r="Y121" s="553">
        <f>IFERROR(Y117/H117,"0")+IFERROR(Y118/H118,"0")+IFERROR(Y119/H119,"0")+IFERROR(Y120/H120,"0")</f>
        <v>2</v>
      </c>
      <c r="Z121" s="553">
        <f>IFERROR(IF(Z117="",0,Z117),"0")+IFERROR(IF(Z118="",0,Z118),"0")+IFERROR(IF(Z119="",0,Z119),"0")+IFERROR(IF(Z120="",0,Z120),"0")</f>
        <v>3.7960000000000001E-2</v>
      </c>
      <c r="AA121" s="554"/>
      <c r="AB121" s="554"/>
      <c r="AC121" s="554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55" t="s">
        <v>71</v>
      </c>
      <c r="Q122" s="556"/>
      <c r="R122" s="556"/>
      <c r="S122" s="556"/>
      <c r="T122" s="556"/>
      <c r="U122" s="556"/>
      <c r="V122" s="557"/>
      <c r="W122" s="37" t="s">
        <v>69</v>
      </c>
      <c r="X122" s="553">
        <f>IFERROR(SUM(X117:X120),"0")</f>
        <v>16</v>
      </c>
      <c r="Y122" s="553">
        <f>IFERROR(SUM(Y117:Y120),"0")</f>
        <v>16.2</v>
      </c>
      <c r="Z122" s="37"/>
      <c r="AA122" s="554"/>
      <c r="AB122" s="554"/>
      <c r="AC122" s="554"/>
    </row>
    <row r="123" spans="1:68" ht="14.25" hidden="1" customHeight="1" x14ac:dyDescent="0.25">
      <c r="A123" s="560" t="s">
        <v>174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7"/>
      <c r="AB123" s="547"/>
      <c r="AC123" s="547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3"/>
      <c r="R124" s="563"/>
      <c r="S124" s="563"/>
      <c r="T124" s="564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3"/>
      <c r="R125" s="563"/>
      <c r="S125" s="563"/>
      <c r="T125" s="564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9"/>
      <c r="P126" s="555" t="s">
        <v>71</v>
      </c>
      <c r="Q126" s="556"/>
      <c r="R126" s="556"/>
      <c r="S126" s="556"/>
      <c r="T126" s="556"/>
      <c r="U126" s="556"/>
      <c r="V126" s="557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hidden="1" x14ac:dyDescent="0.2">
      <c r="A127" s="561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55" t="s">
        <v>71</v>
      </c>
      <c r="Q127" s="556"/>
      <c r="R127" s="556"/>
      <c r="S127" s="556"/>
      <c r="T127" s="556"/>
      <c r="U127" s="556"/>
      <c r="V127" s="557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hidden="1" customHeight="1" x14ac:dyDescent="0.25">
      <c r="A128" s="617" t="s">
        <v>236</v>
      </c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1"/>
      <c r="P128" s="561"/>
      <c r="Q128" s="561"/>
      <c r="R128" s="561"/>
      <c r="S128" s="561"/>
      <c r="T128" s="561"/>
      <c r="U128" s="561"/>
      <c r="V128" s="561"/>
      <c r="W128" s="561"/>
      <c r="X128" s="561"/>
      <c r="Y128" s="561"/>
      <c r="Z128" s="561"/>
      <c r="AA128" s="546"/>
      <c r="AB128" s="546"/>
      <c r="AC128" s="546"/>
    </row>
    <row r="129" spans="1:68" ht="14.25" hidden="1" customHeight="1" x14ac:dyDescent="0.25">
      <c r="A129" s="560" t="s">
        <v>103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3"/>
      <c r="R130" s="563"/>
      <c r="S130" s="563"/>
      <c r="T130" s="564"/>
      <c r="U130" s="34"/>
      <c r="V130" s="34"/>
      <c r="W130" s="35" t="s">
        <v>69</v>
      </c>
      <c r="X130" s="551">
        <v>12.8</v>
      </c>
      <c r="Y130" s="552">
        <f>IFERROR(IF(X130="",0,CEILING((X130/$H130),1)*$H130),"")</f>
        <v>12.8</v>
      </c>
      <c r="Z130" s="36">
        <f>IFERROR(IF(Y130=0,"",ROUNDUP(Y130/H130,0)*0.00651),"")</f>
        <v>2.6040000000000001E-2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13.52</v>
      </c>
      <c r="BN130" s="64">
        <f>IFERROR(Y130*I130/H130,"0")</f>
        <v>13.52</v>
      </c>
      <c r="BO130" s="64">
        <f>IFERROR(1/J130*(X130/H130),"0")</f>
        <v>2.197802197802198E-2</v>
      </c>
      <c r="BP130" s="64">
        <f>IFERROR(1/J130*(Y130/H130),"0")</f>
        <v>2.197802197802198E-2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3"/>
      <c r="R131" s="563"/>
      <c r="S131" s="563"/>
      <c r="T131" s="564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55" t="s">
        <v>71</v>
      </c>
      <c r="Q132" s="556"/>
      <c r="R132" s="556"/>
      <c r="S132" s="556"/>
      <c r="T132" s="556"/>
      <c r="U132" s="556"/>
      <c r="V132" s="557"/>
      <c r="W132" s="37" t="s">
        <v>72</v>
      </c>
      <c r="X132" s="553">
        <f>IFERROR(X130/H130,"0")+IFERROR(X131/H131,"0")</f>
        <v>4</v>
      </c>
      <c r="Y132" s="553">
        <f>IFERROR(Y130/H130,"0")+IFERROR(Y131/H131,"0")</f>
        <v>4</v>
      </c>
      <c r="Z132" s="553">
        <f>IFERROR(IF(Z130="",0,Z130),"0")+IFERROR(IF(Z131="",0,Z131),"0")</f>
        <v>2.6040000000000001E-2</v>
      </c>
      <c r="AA132" s="554"/>
      <c r="AB132" s="554"/>
      <c r="AC132" s="554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55" t="s">
        <v>71</v>
      </c>
      <c r="Q133" s="556"/>
      <c r="R133" s="556"/>
      <c r="S133" s="556"/>
      <c r="T133" s="556"/>
      <c r="U133" s="556"/>
      <c r="V133" s="557"/>
      <c r="W133" s="37" t="s">
        <v>69</v>
      </c>
      <c r="X133" s="553">
        <f>IFERROR(SUM(X130:X131),"0")</f>
        <v>12.8</v>
      </c>
      <c r="Y133" s="553">
        <f>IFERROR(SUM(Y130:Y131),"0")</f>
        <v>12.8</v>
      </c>
      <c r="Z133" s="37"/>
      <c r="AA133" s="554"/>
      <c r="AB133" s="554"/>
      <c r="AC133" s="554"/>
    </row>
    <row r="134" spans="1:68" ht="14.25" hidden="1" customHeight="1" x14ac:dyDescent="0.25">
      <c r="A134" s="560" t="s">
        <v>64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7"/>
      <c r="AB134" s="547"/>
      <c r="AC134" s="547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3"/>
      <c r="R135" s="563"/>
      <c r="S135" s="563"/>
      <c r="T135" s="564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3"/>
      <c r="R136" s="563"/>
      <c r="S136" s="563"/>
      <c r="T136" s="564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55" t="s">
        <v>71</v>
      </c>
      <c r="Q137" s="556"/>
      <c r="R137" s="556"/>
      <c r="S137" s="556"/>
      <c r="T137" s="556"/>
      <c r="U137" s="556"/>
      <c r="V137" s="557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hidden="1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55" t="s">
        <v>71</v>
      </c>
      <c r="Q138" s="556"/>
      <c r="R138" s="556"/>
      <c r="S138" s="556"/>
      <c r="T138" s="556"/>
      <c r="U138" s="556"/>
      <c r="V138" s="557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hidden="1" customHeight="1" x14ac:dyDescent="0.25">
      <c r="A139" s="560" t="s">
        <v>73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7"/>
      <c r="AB139" s="547"/>
      <c r="AC139" s="547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3"/>
      <c r="R140" s="563"/>
      <c r="S140" s="563"/>
      <c r="T140" s="564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3"/>
      <c r="R141" s="563"/>
      <c r="S141" s="563"/>
      <c r="T141" s="564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8"/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9"/>
      <c r="P142" s="555" t="s">
        <v>71</v>
      </c>
      <c r="Q142" s="556"/>
      <c r="R142" s="556"/>
      <c r="S142" s="556"/>
      <c r="T142" s="556"/>
      <c r="U142" s="556"/>
      <c r="V142" s="557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hidden="1" x14ac:dyDescent="0.2">
      <c r="A143" s="561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55" t="s">
        <v>71</v>
      </c>
      <c r="Q143" s="556"/>
      <c r="R143" s="556"/>
      <c r="S143" s="556"/>
      <c r="T143" s="556"/>
      <c r="U143" s="556"/>
      <c r="V143" s="557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hidden="1" customHeight="1" x14ac:dyDescent="0.25">
      <c r="A144" s="617" t="s">
        <v>101</v>
      </c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1"/>
      <c r="P144" s="561"/>
      <c r="Q144" s="561"/>
      <c r="R144" s="561"/>
      <c r="S144" s="561"/>
      <c r="T144" s="561"/>
      <c r="U144" s="561"/>
      <c r="V144" s="561"/>
      <c r="W144" s="561"/>
      <c r="X144" s="561"/>
      <c r="Y144" s="561"/>
      <c r="Z144" s="561"/>
      <c r="AA144" s="546"/>
      <c r="AB144" s="546"/>
      <c r="AC144" s="546"/>
    </row>
    <row r="145" spans="1:68" ht="14.25" hidden="1" customHeight="1" x14ac:dyDescent="0.25">
      <c r="A145" s="560" t="s">
        <v>103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7"/>
      <c r="AB145" s="547"/>
      <c r="AC145" s="547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3"/>
      <c r="R146" s="563"/>
      <c r="S146" s="563"/>
      <c r="T146" s="564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8"/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9"/>
      <c r="P147" s="555" t="s">
        <v>71</v>
      </c>
      <c r="Q147" s="556"/>
      <c r="R147" s="556"/>
      <c r="S147" s="556"/>
      <c r="T147" s="556"/>
      <c r="U147" s="556"/>
      <c r="V147" s="557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hidden="1" x14ac:dyDescent="0.2">
      <c r="A148" s="561"/>
      <c r="B148" s="561"/>
      <c r="C148" s="561"/>
      <c r="D148" s="561"/>
      <c r="E148" s="561"/>
      <c r="F148" s="561"/>
      <c r="G148" s="561"/>
      <c r="H148" s="561"/>
      <c r="I148" s="561"/>
      <c r="J148" s="561"/>
      <c r="K148" s="561"/>
      <c r="L148" s="561"/>
      <c r="M148" s="561"/>
      <c r="N148" s="561"/>
      <c r="O148" s="569"/>
      <c r="P148" s="555" t="s">
        <v>71</v>
      </c>
      <c r="Q148" s="556"/>
      <c r="R148" s="556"/>
      <c r="S148" s="556"/>
      <c r="T148" s="556"/>
      <c r="U148" s="556"/>
      <c r="V148" s="557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hidden="1" customHeight="1" x14ac:dyDescent="0.25">
      <c r="A149" s="560" t="s">
        <v>64</v>
      </c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1"/>
      <c r="P149" s="561"/>
      <c r="Q149" s="561"/>
      <c r="R149" s="561"/>
      <c r="S149" s="561"/>
      <c r="T149" s="561"/>
      <c r="U149" s="561"/>
      <c r="V149" s="561"/>
      <c r="W149" s="561"/>
      <c r="X149" s="561"/>
      <c r="Y149" s="561"/>
      <c r="Z149" s="561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69</v>
      </c>
      <c r="X150" s="551">
        <v>6</v>
      </c>
      <c r="Y150" s="552">
        <f>IFERROR(IF(X150="",0,CEILING((X150/$H150),1)*$H150),"")</f>
        <v>9</v>
      </c>
      <c r="Z150" s="36">
        <f>IFERROR(IF(Y150=0,"",ROUNDUP(Y150/H150,0)*0.01898),"")</f>
        <v>1.898E-2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6.3900000000000006</v>
      </c>
      <c r="BN150" s="64">
        <f>IFERROR(Y150*I150/H150,"0")</f>
        <v>9.5850000000000009</v>
      </c>
      <c r="BO150" s="64">
        <f>IFERROR(1/J150*(X150/H150),"0")</f>
        <v>1.0416666666666666E-2</v>
      </c>
      <c r="BP150" s="64">
        <f>IFERROR(1/J150*(Y150/H150),"0")</f>
        <v>1.5625E-2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3"/>
      <c r="R151" s="563"/>
      <c r="S151" s="563"/>
      <c r="T151" s="564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3"/>
      <c r="R152" s="563"/>
      <c r="S152" s="563"/>
      <c r="T152" s="564"/>
      <c r="U152" s="34"/>
      <c r="V152" s="34"/>
      <c r="W152" s="35" t="s">
        <v>69</v>
      </c>
      <c r="X152" s="551">
        <v>16</v>
      </c>
      <c r="Y152" s="552">
        <f>IFERROR(IF(X152="",0,CEILING((X152/$H152),1)*$H152),"")</f>
        <v>18</v>
      </c>
      <c r="Z152" s="36">
        <f>IFERROR(IF(Y152=0,"",ROUNDUP(Y152/H152,0)*0.01898),"")</f>
        <v>3.7960000000000001E-2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17.040000000000003</v>
      </c>
      <c r="BN152" s="64">
        <f>IFERROR(Y152*I152/H152,"0")</f>
        <v>19.170000000000002</v>
      </c>
      <c r="BO152" s="64">
        <f>IFERROR(1/J152*(X152/H152),"0")</f>
        <v>2.7777777777777776E-2</v>
      </c>
      <c r="BP152" s="64">
        <f>IFERROR(1/J152*(Y152/H152),"0")</f>
        <v>3.125E-2</v>
      </c>
    </row>
    <row r="153" spans="1:68" x14ac:dyDescent="0.2">
      <c r="A153" s="568"/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9"/>
      <c r="P153" s="555" t="s">
        <v>71</v>
      </c>
      <c r="Q153" s="556"/>
      <c r="R153" s="556"/>
      <c r="S153" s="556"/>
      <c r="T153" s="556"/>
      <c r="U153" s="556"/>
      <c r="V153" s="557"/>
      <c r="W153" s="37" t="s">
        <v>72</v>
      </c>
      <c r="X153" s="553">
        <f>IFERROR(X150/H150,"0")+IFERROR(X151/H151,"0")+IFERROR(X152/H152,"0")</f>
        <v>2.4444444444444442</v>
      </c>
      <c r="Y153" s="553">
        <f>IFERROR(Y150/H150,"0")+IFERROR(Y151/H151,"0")+IFERROR(Y152/H152,"0")</f>
        <v>3</v>
      </c>
      <c r="Z153" s="553">
        <f>IFERROR(IF(Z150="",0,Z150),"0")+IFERROR(IF(Z151="",0,Z151),"0")+IFERROR(IF(Z152="",0,Z152),"0")</f>
        <v>5.6940000000000004E-2</v>
      </c>
      <c r="AA153" s="554"/>
      <c r="AB153" s="554"/>
      <c r="AC153" s="554"/>
    </row>
    <row r="154" spans="1:68" x14ac:dyDescent="0.2">
      <c r="A154" s="561"/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9"/>
      <c r="P154" s="555" t="s">
        <v>71</v>
      </c>
      <c r="Q154" s="556"/>
      <c r="R154" s="556"/>
      <c r="S154" s="556"/>
      <c r="T154" s="556"/>
      <c r="U154" s="556"/>
      <c r="V154" s="557"/>
      <c r="W154" s="37" t="s">
        <v>69</v>
      </c>
      <c r="X154" s="553">
        <f>IFERROR(SUM(X150:X152),"0")</f>
        <v>22</v>
      </c>
      <c r="Y154" s="553">
        <f>IFERROR(SUM(Y150:Y152),"0")</f>
        <v>27</v>
      </c>
      <c r="Z154" s="37"/>
      <c r="AA154" s="554"/>
      <c r="AB154" s="554"/>
      <c r="AC154" s="554"/>
    </row>
    <row r="155" spans="1:68" ht="27.75" hidden="1" customHeight="1" x14ac:dyDescent="0.2">
      <c r="A155" s="618" t="s">
        <v>260</v>
      </c>
      <c r="B155" s="619"/>
      <c r="C155" s="619"/>
      <c r="D155" s="619"/>
      <c r="E155" s="619"/>
      <c r="F155" s="619"/>
      <c r="G155" s="619"/>
      <c r="H155" s="619"/>
      <c r="I155" s="619"/>
      <c r="J155" s="619"/>
      <c r="K155" s="619"/>
      <c r="L155" s="619"/>
      <c r="M155" s="619"/>
      <c r="N155" s="619"/>
      <c r="O155" s="619"/>
      <c r="P155" s="619"/>
      <c r="Q155" s="619"/>
      <c r="R155" s="619"/>
      <c r="S155" s="619"/>
      <c r="T155" s="619"/>
      <c r="U155" s="619"/>
      <c r="V155" s="619"/>
      <c r="W155" s="619"/>
      <c r="X155" s="619"/>
      <c r="Y155" s="619"/>
      <c r="Z155" s="619"/>
      <c r="AA155" s="48"/>
      <c r="AB155" s="48"/>
      <c r="AC155" s="48"/>
    </row>
    <row r="156" spans="1:68" ht="16.5" hidden="1" customHeight="1" x14ac:dyDescent="0.25">
      <c r="A156" s="617" t="s">
        <v>261</v>
      </c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1"/>
      <c r="P156" s="561"/>
      <c r="Q156" s="561"/>
      <c r="R156" s="561"/>
      <c r="S156" s="561"/>
      <c r="T156" s="561"/>
      <c r="U156" s="561"/>
      <c r="V156" s="561"/>
      <c r="W156" s="561"/>
      <c r="X156" s="561"/>
      <c r="Y156" s="561"/>
      <c r="Z156" s="561"/>
      <c r="AA156" s="546"/>
      <c r="AB156" s="546"/>
      <c r="AC156" s="546"/>
    </row>
    <row r="157" spans="1:68" ht="14.25" hidden="1" customHeight="1" x14ac:dyDescent="0.25">
      <c r="A157" s="560" t="s">
        <v>139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7"/>
      <c r="AB157" s="547"/>
      <c r="AC157" s="547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3"/>
      <c r="R158" s="563"/>
      <c r="S158" s="563"/>
      <c r="T158" s="564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9"/>
      <c r="P159" s="555" t="s">
        <v>71</v>
      </c>
      <c r="Q159" s="556"/>
      <c r="R159" s="556"/>
      <c r="S159" s="556"/>
      <c r="T159" s="556"/>
      <c r="U159" s="556"/>
      <c r="V159" s="557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hidden="1" x14ac:dyDescent="0.2">
      <c r="A160" s="561"/>
      <c r="B160" s="561"/>
      <c r="C160" s="561"/>
      <c r="D160" s="561"/>
      <c r="E160" s="561"/>
      <c r="F160" s="561"/>
      <c r="G160" s="561"/>
      <c r="H160" s="561"/>
      <c r="I160" s="561"/>
      <c r="J160" s="561"/>
      <c r="K160" s="561"/>
      <c r="L160" s="561"/>
      <c r="M160" s="561"/>
      <c r="N160" s="561"/>
      <c r="O160" s="569"/>
      <c r="P160" s="555" t="s">
        <v>71</v>
      </c>
      <c r="Q160" s="556"/>
      <c r="R160" s="556"/>
      <c r="S160" s="556"/>
      <c r="T160" s="556"/>
      <c r="U160" s="556"/>
      <c r="V160" s="557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hidden="1" customHeight="1" x14ac:dyDescent="0.25">
      <c r="A161" s="560" t="s">
        <v>64</v>
      </c>
      <c r="B161" s="561"/>
      <c r="C161" s="561"/>
      <c r="D161" s="561"/>
      <c r="E161" s="561"/>
      <c r="F161" s="561"/>
      <c r="G161" s="561"/>
      <c r="H161" s="561"/>
      <c r="I161" s="561"/>
      <c r="J161" s="561"/>
      <c r="K161" s="561"/>
      <c r="L161" s="561"/>
      <c r="M161" s="561"/>
      <c r="N161" s="561"/>
      <c r="O161" s="561"/>
      <c r="P161" s="561"/>
      <c r="Q161" s="561"/>
      <c r="R161" s="561"/>
      <c r="S161" s="561"/>
      <c r="T161" s="561"/>
      <c r="U161" s="561"/>
      <c r="V161" s="561"/>
      <c r="W161" s="561"/>
      <c r="X161" s="561"/>
      <c r="Y161" s="561"/>
      <c r="Z161" s="561"/>
      <c r="AA161" s="547"/>
      <c r="AB161" s="547"/>
      <c r="AC161" s="54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3"/>
      <c r="R162" s="563"/>
      <c r="S162" s="563"/>
      <c r="T162" s="564"/>
      <c r="U162" s="34"/>
      <c r="V162" s="34"/>
      <c r="W162" s="35" t="s">
        <v>69</v>
      </c>
      <c r="X162" s="551">
        <v>8</v>
      </c>
      <c r="Y162" s="552">
        <f t="shared" ref="Y162:Y170" si="16">IFERROR(IF(X162="",0,CEILING((X162/$H162),1)*$H162),"")</f>
        <v>8.4</v>
      </c>
      <c r="Z162" s="36">
        <f>IFERROR(IF(Y162=0,"",ROUNDUP(Y162/H162,0)*0.00902),"")</f>
        <v>1.804E-2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8.5142857142857142</v>
      </c>
      <c r="BN162" s="64">
        <f t="shared" ref="BN162:BN170" si="18">IFERROR(Y162*I162/H162,"0")</f>
        <v>8.94</v>
      </c>
      <c r="BO162" s="64">
        <f t="shared" ref="BO162:BO170" si="19">IFERROR(1/J162*(X162/H162),"0")</f>
        <v>1.443001443001443E-2</v>
      </c>
      <c r="BP162" s="64">
        <f t="shared" ref="BP162:BP170" si="20">IFERROR(1/J162*(Y162/H162),"0")</f>
        <v>1.5151515151515152E-2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3"/>
      <c r="R163" s="563"/>
      <c r="S163" s="563"/>
      <c r="T163" s="564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3"/>
      <c r="R164" s="563"/>
      <c r="S164" s="563"/>
      <c r="T164" s="564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3"/>
      <c r="R165" s="563"/>
      <c r="S165" s="563"/>
      <c r="T165" s="564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3"/>
      <c r="R166" s="563"/>
      <c r="S166" s="563"/>
      <c r="T166" s="564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3"/>
      <c r="R167" s="563"/>
      <c r="S167" s="563"/>
      <c r="T167" s="564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3"/>
      <c r="R168" s="563"/>
      <c r="S168" s="563"/>
      <c r="T168" s="564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3"/>
      <c r="R169" s="563"/>
      <c r="S169" s="563"/>
      <c r="T169" s="564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3"/>
      <c r="R170" s="563"/>
      <c r="S170" s="563"/>
      <c r="T170" s="564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9"/>
      <c r="P171" s="555" t="s">
        <v>71</v>
      </c>
      <c r="Q171" s="556"/>
      <c r="R171" s="556"/>
      <c r="S171" s="556"/>
      <c r="T171" s="556"/>
      <c r="U171" s="556"/>
      <c r="V171" s="557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1.9047619047619047</v>
      </c>
      <c r="Y171" s="553">
        <f>IFERROR(Y162/H162,"0")+IFERROR(Y163/H163,"0")+IFERROR(Y164/H164,"0")+IFERROR(Y165/H165,"0")+IFERROR(Y166/H166,"0")+IFERROR(Y167/H167,"0")+IFERROR(Y168/H168,"0")+IFERROR(Y169/H169,"0")+IFERROR(Y170/H170,"0")</f>
        <v>2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1.804E-2</v>
      </c>
      <c r="AA171" s="554"/>
      <c r="AB171" s="554"/>
      <c r="AC171" s="554"/>
    </row>
    <row r="172" spans="1:68" x14ac:dyDescent="0.2">
      <c r="A172" s="561"/>
      <c r="B172" s="561"/>
      <c r="C172" s="561"/>
      <c r="D172" s="561"/>
      <c r="E172" s="561"/>
      <c r="F172" s="561"/>
      <c r="G172" s="561"/>
      <c r="H172" s="561"/>
      <c r="I172" s="561"/>
      <c r="J172" s="561"/>
      <c r="K172" s="561"/>
      <c r="L172" s="561"/>
      <c r="M172" s="561"/>
      <c r="N172" s="561"/>
      <c r="O172" s="569"/>
      <c r="P172" s="555" t="s">
        <v>71</v>
      </c>
      <c r="Q172" s="556"/>
      <c r="R172" s="556"/>
      <c r="S172" s="556"/>
      <c r="T172" s="556"/>
      <c r="U172" s="556"/>
      <c r="V172" s="557"/>
      <c r="W172" s="37" t="s">
        <v>69</v>
      </c>
      <c r="X172" s="553">
        <f>IFERROR(SUM(X162:X170),"0")</f>
        <v>8</v>
      </c>
      <c r="Y172" s="553">
        <f>IFERROR(SUM(Y162:Y170),"0")</f>
        <v>8.4</v>
      </c>
      <c r="Z172" s="37"/>
      <c r="AA172" s="554"/>
      <c r="AB172" s="554"/>
      <c r="AC172" s="554"/>
    </row>
    <row r="173" spans="1:68" ht="14.25" hidden="1" customHeight="1" x14ac:dyDescent="0.25">
      <c r="A173" s="560" t="s">
        <v>95</v>
      </c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1"/>
      <c r="P173" s="561"/>
      <c r="Q173" s="561"/>
      <c r="R173" s="561"/>
      <c r="S173" s="561"/>
      <c r="T173" s="561"/>
      <c r="U173" s="561"/>
      <c r="V173" s="561"/>
      <c r="W173" s="561"/>
      <c r="X173" s="561"/>
      <c r="Y173" s="561"/>
      <c r="Z173" s="561"/>
      <c r="AA173" s="547"/>
      <c r="AB173" s="547"/>
      <c r="AC173" s="547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3"/>
      <c r="R175" s="563"/>
      <c r="S175" s="563"/>
      <c r="T175" s="564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3"/>
      <c r="R176" s="563"/>
      <c r="S176" s="563"/>
      <c r="T176" s="564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55" t="s">
        <v>71</v>
      </c>
      <c r="Q177" s="556"/>
      <c r="R177" s="556"/>
      <c r="S177" s="556"/>
      <c r="T177" s="556"/>
      <c r="U177" s="556"/>
      <c r="V177" s="557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hidden="1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55" t="s">
        <v>71</v>
      </c>
      <c r="Q178" s="556"/>
      <c r="R178" s="556"/>
      <c r="S178" s="556"/>
      <c r="T178" s="556"/>
      <c r="U178" s="556"/>
      <c r="V178" s="557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hidden="1" customHeight="1" x14ac:dyDescent="0.25">
      <c r="A179" s="560" t="s">
        <v>298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7"/>
      <c r="AB179" s="547"/>
      <c r="AC179" s="547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3"/>
      <c r="R180" s="563"/>
      <c r="S180" s="563"/>
      <c r="T180" s="564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9"/>
      <c r="P181" s="555" t="s">
        <v>71</v>
      </c>
      <c r="Q181" s="556"/>
      <c r="R181" s="556"/>
      <c r="S181" s="556"/>
      <c r="T181" s="556"/>
      <c r="U181" s="556"/>
      <c r="V181" s="557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hidden="1" x14ac:dyDescent="0.2">
      <c r="A182" s="561"/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9"/>
      <c r="P182" s="555" t="s">
        <v>71</v>
      </c>
      <c r="Q182" s="556"/>
      <c r="R182" s="556"/>
      <c r="S182" s="556"/>
      <c r="T182" s="556"/>
      <c r="U182" s="556"/>
      <c r="V182" s="557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hidden="1" customHeight="1" x14ac:dyDescent="0.25">
      <c r="A183" s="617" t="s">
        <v>301</v>
      </c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1"/>
      <c r="P183" s="561"/>
      <c r="Q183" s="561"/>
      <c r="R183" s="561"/>
      <c r="S183" s="561"/>
      <c r="T183" s="561"/>
      <c r="U183" s="561"/>
      <c r="V183" s="561"/>
      <c r="W183" s="561"/>
      <c r="X183" s="561"/>
      <c r="Y183" s="561"/>
      <c r="Z183" s="561"/>
      <c r="AA183" s="546"/>
      <c r="AB183" s="546"/>
      <c r="AC183" s="546"/>
    </row>
    <row r="184" spans="1:68" ht="14.25" hidden="1" customHeight="1" x14ac:dyDescent="0.25">
      <c r="A184" s="560" t="s">
        <v>103</v>
      </c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1"/>
      <c r="P184" s="561"/>
      <c r="Q184" s="561"/>
      <c r="R184" s="561"/>
      <c r="S184" s="561"/>
      <c r="T184" s="561"/>
      <c r="U184" s="561"/>
      <c r="V184" s="561"/>
      <c r="W184" s="561"/>
      <c r="X184" s="561"/>
      <c r="Y184" s="561"/>
      <c r="Z184" s="561"/>
      <c r="AA184" s="547"/>
      <c r="AB184" s="547"/>
      <c r="AC184" s="547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3"/>
      <c r="R185" s="563"/>
      <c r="S185" s="563"/>
      <c r="T185" s="564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3"/>
      <c r="R186" s="563"/>
      <c r="S186" s="563"/>
      <c r="T186" s="564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9"/>
      <c r="P187" s="555" t="s">
        <v>71</v>
      </c>
      <c r="Q187" s="556"/>
      <c r="R187" s="556"/>
      <c r="S187" s="556"/>
      <c r="T187" s="556"/>
      <c r="U187" s="556"/>
      <c r="V187" s="557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hidden="1" x14ac:dyDescent="0.2">
      <c r="A188" s="561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55" t="s">
        <v>71</v>
      </c>
      <c r="Q188" s="556"/>
      <c r="R188" s="556"/>
      <c r="S188" s="556"/>
      <c r="T188" s="556"/>
      <c r="U188" s="556"/>
      <c r="V188" s="557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hidden="1" customHeight="1" x14ac:dyDescent="0.25">
      <c r="A189" s="560" t="s">
        <v>139</v>
      </c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1"/>
      <c r="P189" s="561"/>
      <c r="Q189" s="561"/>
      <c r="R189" s="561"/>
      <c r="S189" s="561"/>
      <c r="T189" s="561"/>
      <c r="U189" s="561"/>
      <c r="V189" s="561"/>
      <c r="W189" s="561"/>
      <c r="X189" s="561"/>
      <c r="Y189" s="561"/>
      <c r="Z189" s="561"/>
      <c r="AA189" s="547"/>
      <c r="AB189" s="547"/>
      <c r="AC189" s="547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3"/>
      <c r="R190" s="563"/>
      <c r="S190" s="563"/>
      <c r="T190" s="564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3"/>
      <c r="R191" s="563"/>
      <c r="S191" s="563"/>
      <c r="T191" s="564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9"/>
      <c r="P192" s="555" t="s">
        <v>71</v>
      </c>
      <c r="Q192" s="556"/>
      <c r="R192" s="556"/>
      <c r="S192" s="556"/>
      <c r="T192" s="556"/>
      <c r="U192" s="556"/>
      <c r="V192" s="557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hidden="1" x14ac:dyDescent="0.2">
      <c r="A193" s="561"/>
      <c r="B193" s="561"/>
      <c r="C193" s="561"/>
      <c r="D193" s="561"/>
      <c r="E193" s="561"/>
      <c r="F193" s="561"/>
      <c r="G193" s="561"/>
      <c r="H193" s="561"/>
      <c r="I193" s="561"/>
      <c r="J193" s="561"/>
      <c r="K193" s="561"/>
      <c r="L193" s="561"/>
      <c r="M193" s="561"/>
      <c r="N193" s="561"/>
      <c r="O193" s="569"/>
      <c r="P193" s="555" t="s">
        <v>71</v>
      </c>
      <c r="Q193" s="556"/>
      <c r="R193" s="556"/>
      <c r="S193" s="556"/>
      <c r="T193" s="556"/>
      <c r="U193" s="556"/>
      <c r="V193" s="557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hidden="1" customHeight="1" x14ac:dyDescent="0.25">
      <c r="A194" s="560" t="s">
        <v>64</v>
      </c>
      <c r="B194" s="561"/>
      <c r="C194" s="561"/>
      <c r="D194" s="561"/>
      <c r="E194" s="561"/>
      <c r="F194" s="561"/>
      <c r="G194" s="561"/>
      <c r="H194" s="561"/>
      <c r="I194" s="561"/>
      <c r="J194" s="561"/>
      <c r="K194" s="561"/>
      <c r="L194" s="561"/>
      <c r="M194" s="561"/>
      <c r="N194" s="561"/>
      <c r="O194" s="561"/>
      <c r="P194" s="561"/>
      <c r="Q194" s="561"/>
      <c r="R194" s="561"/>
      <c r="S194" s="561"/>
      <c r="T194" s="561"/>
      <c r="U194" s="561"/>
      <c r="V194" s="561"/>
      <c r="W194" s="561"/>
      <c r="X194" s="561"/>
      <c r="Y194" s="561"/>
      <c r="Z194" s="561"/>
      <c r="AA194" s="547"/>
      <c r="AB194" s="547"/>
      <c r="AC194" s="547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3"/>
      <c r="R197" s="563"/>
      <c r="S197" s="563"/>
      <c r="T197" s="564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3"/>
      <c r="R198" s="563"/>
      <c r="S198" s="563"/>
      <c r="T198" s="564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3"/>
      <c r="R201" s="563"/>
      <c r="S201" s="563"/>
      <c r="T201" s="564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3"/>
      <c r="R202" s="563"/>
      <c r="S202" s="563"/>
      <c r="T202" s="564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8"/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9"/>
      <c r="P203" s="555" t="s">
        <v>71</v>
      </c>
      <c r="Q203" s="556"/>
      <c r="R203" s="556"/>
      <c r="S203" s="556"/>
      <c r="T203" s="556"/>
      <c r="U203" s="556"/>
      <c r="V203" s="557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hidden="1" x14ac:dyDescent="0.2">
      <c r="A204" s="561"/>
      <c r="B204" s="561"/>
      <c r="C204" s="561"/>
      <c r="D204" s="561"/>
      <c r="E204" s="561"/>
      <c r="F204" s="561"/>
      <c r="G204" s="561"/>
      <c r="H204" s="561"/>
      <c r="I204" s="561"/>
      <c r="J204" s="561"/>
      <c r="K204" s="561"/>
      <c r="L204" s="561"/>
      <c r="M204" s="561"/>
      <c r="N204" s="561"/>
      <c r="O204" s="569"/>
      <c r="P204" s="555" t="s">
        <v>71</v>
      </c>
      <c r="Q204" s="556"/>
      <c r="R204" s="556"/>
      <c r="S204" s="556"/>
      <c r="T204" s="556"/>
      <c r="U204" s="556"/>
      <c r="V204" s="557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hidden="1" customHeight="1" x14ac:dyDescent="0.25">
      <c r="A205" s="560" t="s">
        <v>73</v>
      </c>
      <c r="B205" s="561"/>
      <c r="C205" s="561"/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  <c r="P205" s="561"/>
      <c r="Q205" s="561"/>
      <c r="R205" s="561"/>
      <c r="S205" s="561"/>
      <c r="T205" s="561"/>
      <c r="U205" s="561"/>
      <c r="V205" s="561"/>
      <c r="W205" s="561"/>
      <c r="X205" s="561"/>
      <c r="Y205" s="561"/>
      <c r="Z205" s="561"/>
      <c r="AA205" s="547"/>
      <c r="AB205" s="547"/>
      <c r="AC205" s="547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3"/>
      <c r="R206" s="563"/>
      <c r="S206" s="563"/>
      <c r="T206" s="564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3"/>
      <c r="R207" s="563"/>
      <c r="S207" s="563"/>
      <c r="T207" s="564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7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3"/>
      <c r="R208" s="563"/>
      <c r="S208" s="563"/>
      <c r="T208" s="564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3"/>
      <c r="R210" s="563"/>
      <c r="S210" s="563"/>
      <c r="T210" s="564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3"/>
      <c r="R211" s="563"/>
      <c r="S211" s="563"/>
      <c r="T211" s="564"/>
      <c r="U211" s="34"/>
      <c r="V211" s="34"/>
      <c r="W211" s="35" t="s">
        <v>69</v>
      </c>
      <c r="X211" s="551">
        <v>5.4</v>
      </c>
      <c r="Y211" s="552">
        <f t="shared" si="26"/>
        <v>7.1999999999999993</v>
      </c>
      <c r="Z211" s="36">
        <f t="shared" si="31"/>
        <v>1.9529999999999999E-2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5.9670000000000014</v>
      </c>
      <c r="BN211" s="64">
        <f t="shared" si="28"/>
        <v>7.9560000000000004</v>
      </c>
      <c r="BO211" s="64">
        <f t="shared" si="29"/>
        <v>1.2362637362637366E-2</v>
      </c>
      <c r="BP211" s="64">
        <f t="shared" si="30"/>
        <v>1.6483516483516484E-2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3"/>
      <c r="R213" s="563"/>
      <c r="S213" s="563"/>
      <c r="T213" s="564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3"/>
      <c r="R214" s="563"/>
      <c r="S214" s="563"/>
      <c r="T214" s="564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9"/>
      <c r="P215" s="555" t="s">
        <v>71</v>
      </c>
      <c r="Q215" s="556"/>
      <c r="R215" s="556"/>
      <c r="S215" s="556"/>
      <c r="T215" s="556"/>
      <c r="U215" s="556"/>
      <c r="V215" s="557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2.2500000000000004</v>
      </c>
      <c r="Y215" s="553">
        <f>IFERROR(Y206/H206,"0")+IFERROR(Y207/H207,"0")+IFERROR(Y208/H208,"0")+IFERROR(Y209/H209,"0")+IFERROR(Y210/H210,"0")+IFERROR(Y211/H211,"0")+IFERROR(Y212/H212,"0")+IFERROR(Y213/H213,"0")+IFERROR(Y214/H214,"0")</f>
        <v>3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1.9529999999999999E-2</v>
      </c>
      <c r="AA215" s="554"/>
      <c r="AB215" s="554"/>
      <c r="AC215" s="554"/>
    </row>
    <row r="216" spans="1:68" x14ac:dyDescent="0.2">
      <c r="A216" s="561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55" t="s">
        <v>71</v>
      </c>
      <c r="Q216" s="556"/>
      <c r="R216" s="556"/>
      <c r="S216" s="556"/>
      <c r="T216" s="556"/>
      <c r="U216" s="556"/>
      <c r="V216" s="557"/>
      <c r="W216" s="37" t="s">
        <v>69</v>
      </c>
      <c r="X216" s="553">
        <f>IFERROR(SUM(X206:X214),"0")</f>
        <v>5.4</v>
      </c>
      <c r="Y216" s="553">
        <f>IFERROR(SUM(Y206:Y214),"0")</f>
        <v>7.1999999999999993</v>
      </c>
      <c r="Z216" s="37"/>
      <c r="AA216" s="554"/>
      <c r="AB216" s="554"/>
      <c r="AC216" s="554"/>
    </row>
    <row r="217" spans="1:68" ht="14.25" hidden="1" customHeight="1" x14ac:dyDescent="0.25">
      <c r="A217" s="560" t="s">
        <v>174</v>
      </c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1"/>
      <c r="P217" s="561"/>
      <c r="Q217" s="561"/>
      <c r="R217" s="561"/>
      <c r="S217" s="561"/>
      <c r="T217" s="561"/>
      <c r="U217" s="561"/>
      <c r="V217" s="561"/>
      <c r="W217" s="561"/>
      <c r="X217" s="561"/>
      <c r="Y217" s="561"/>
      <c r="Z217" s="561"/>
      <c r="AA217" s="547"/>
      <c r="AB217" s="547"/>
      <c r="AC217" s="547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3"/>
      <c r="R218" s="563"/>
      <c r="S218" s="563"/>
      <c r="T218" s="564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3"/>
      <c r="R219" s="563"/>
      <c r="S219" s="563"/>
      <c r="T219" s="564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8"/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9"/>
      <c r="P220" s="555" t="s">
        <v>71</v>
      </c>
      <c r="Q220" s="556"/>
      <c r="R220" s="556"/>
      <c r="S220" s="556"/>
      <c r="T220" s="556"/>
      <c r="U220" s="556"/>
      <c r="V220" s="557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hidden="1" x14ac:dyDescent="0.2">
      <c r="A221" s="561"/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9"/>
      <c r="P221" s="555" t="s">
        <v>71</v>
      </c>
      <c r="Q221" s="556"/>
      <c r="R221" s="556"/>
      <c r="S221" s="556"/>
      <c r="T221" s="556"/>
      <c r="U221" s="556"/>
      <c r="V221" s="557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hidden="1" customHeight="1" x14ac:dyDescent="0.25">
      <c r="A222" s="617" t="s">
        <v>361</v>
      </c>
      <c r="B222" s="561"/>
      <c r="C222" s="561"/>
      <c r="D222" s="561"/>
      <c r="E222" s="561"/>
      <c r="F222" s="561"/>
      <c r="G222" s="561"/>
      <c r="H222" s="561"/>
      <c r="I222" s="561"/>
      <c r="J222" s="561"/>
      <c r="K222" s="561"/>
      <c r="L222" s="561"/>
      <c r="M222" s="561"/>
      <c r="N222" s="561"/>
      <c r="O222" s="561"/>
      <c r="P222" s="561"/>
      <c r="Q222" s="561"/>
      <c r="R222" s="561"/>
      <c r="S222" s="561"/>
      <c r="T222" s="561"/>
      <c r="U222" s="561"/>
      <c r="V222" s="561"/>
      <c r="W222" s="561"/>
      <c r="X222" s="561"/>
      <c r="Y222" s="561"/>
      <c r="Z222" s="561"/>
      <c r="AA222" s="546"/>
      <c r="AB222" s="546"/>
      <c r="AC222" s="546"/>
    </row>
    <row r="223" spans="1:68" ht="14.25" hidden="1" customHeight="1" x14ac:dyDescent="0.25">
      <c r="A223" s="560" t="s">
        <v>103</v>
      </c>
      <c r="B223" s="561"/>
      <c r="C223" s="561"/>
      <c r="D223" s="561"/>
      <c r="E223" s="561"/>
      <c r="F223" s="561"/>
      <c r="G223" s="561"/>
      <c r="H223" s="561"/>
      <c r="I223" s="561"/>
      <c r="J223" s="561"/>
      <c r="K223" s="561"/>
      <c r="L223" s="561"/>
      <c r="M223" s="561"/>
      <c r="N223" s="561"/>
      <c r="O223" s="561"/>
      <c r="P223" s="561"/>
      <c r="Q223" s="561"/>
      <c r="R223" s="561"/>
      <c r="S223" s="561"/>
      <c r="T223" s="561"/>
      <c r="U223" s="561"/>
      <c r="V223" s="561"/>
      <c r="W223" s="561"/>
      <c r="X223" s="561"/>
      <c r="Y223" s="561"/>
      <c r="Z223" s="561"/>
      <c r="AA223" s="547"/>
      <c r="AB223" s="547"/>
      <c r="AC223" s="547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3"/>
      <c r="R225" s="563"/>
      <c r="S225" s="563"/>
      <c r="T225" s="564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3"/>
      <c r="R226" s="563"/>
      <c r="S226" s="563"/>
      <c r="T226" s="564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3"/>
      <c r="R227" s="563"/>
      <c r="S227" s="563"/>
      <c r="T227" s="564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7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3"/>
      <c r="R228" s="563"/>
      <c r="S228" s="563"/>
      <c r="T228" s="564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3"/>
      <c r="R229" s="563"/>
      <c r="S229" s="563"/>
      <c r="T229" s="564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3"/>
      <c r="R230" s="563"/>
      <c r="S230" s="563"/>
      <c r="T230" s="564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55" t="s">
        <v>71</v>
      </c>
      <c r="Q231" s="556"/>
      <c r="R231" s="556"/>
      <c r="S231" s="556"/>
      <c r="T231" s="556"/>
      <c r="U231" s="556"/>
      <c r="V231" s="557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9"/>
      <c r="P232" s="555" t="s">
        <v>71</v>
      </c>
      <c r="Q232" s="556"/>
      <c r="R232" s="556"/>
      <c r="S232" s="556"/>
      <c r="T232" s="556"/>
      <c r="U232" s="556"/>
      <c r="V232" s="557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0" t="s">
        <v>139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7"/>
      <c r="AB233" s="547"/>
      <c r="AC233" s="547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55" t="s">
        <v>71</v>
      </c>
      <c r="Q235" s="556"/>
      <c r="R235" s="556"/>
      <c r="S235" s="556"/>
      <c r="T235" s="556"/>
      <c r="U235" s="556"/>
      <c r="V235" s="557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9"/>
      <c r="P236" s="555" t="s">
        <v>71</v>
      </c>
      <c r="Q236" s="556"/>
      <c r="R236" s="556"/>
      <c r="S236" s="556"/>
      <c r="T236" s="556"/>
      <c r="U236" s="556"/>
      <c r="V236" s="557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0" t="s">
        <v>384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7"/>
      <c r="AB237" s="547"/>
      <c r="AC237" s="547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22" t="s">
        <v>387</v>
      </c>
      <c r="Q238" s="563"/>
      <c r="R238" s="563"/>
      <c r="S238" s="563"/>
      <c r="T238" s="564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55" t="s">
        <v>71</v>
      </c>
      <c r="Q239" s="556"/>
      <c r="R239" s="556"/>
      <c r="S239" s="556"/>
      <c r="T239" s="556"/>
      <c r="U239" s="556"/>
      <c r="V239" s="557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9"/>
      <c r="P240" s="555" t="s">
        <v>71</v>
      </c>
      <c r="Q240" s="556"/>
      <c r="R240" s="556"/>
      <c r="S240" s="556"/>
      <c r="T240" s="556"/>
      <c r="U240" s="556"/>
      <c r="V240" s="557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0" t="s">
        <v>389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7"/>
      <c r="AB241" s="547"/>
      <c r="AC241" s="547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59" t="s">
        <v>395</v>
      </c>
      <c r="Q243" s="563"/>
      <c r="R243" s="563"/>
      <c r="S243" s="563"/>
      <c r="T243" s="564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55" t="s">
        <v>71</v>
      </c>
      <c r="Q246" s="556"/>
      <c r="R246" s="556"/>
      <c r="S246" s="556"/>
      <c r="T246" s="556"/>
      <c r="U246" s="556"/>
      <c r="V246" s="557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55" t="s">
        <v>71</v>
      </c>
      <c r="Q247" s="556"/>
      <c r="R247" s="556"/>
      <c r="S247" s="556"/>
      <c r="T247" s="556"/>
      <c r="U247" s="556"/>
      <c r="V247" s="557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7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6"/>
      <c r="AB248" s="546"/>
      <c r="AC248" s="546"/>
    </row>
    <row r="249" spans="1:68" ht="14.25" hidden="1" customHeight="1" x14ac:dyDescent="0.25">
      <c r="A249" s="560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7"/>
      <c r="AB249" s="547"/>
      <c r="AC249" s="547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69</v>
      </c>
      <c r="X252" s="551">
        <v>60</v>
      </c>
      <c r="Y252" s="552">
        <f>IFERROR(IF(X252="",0,CEILING((X252/$H252),1)*$H252),"")</f>
        <v>64.800000000000011</v>
      </c>
      <c r="Z252" s="36">
        <f>IFERROR(IF(Y252=0,"",ROUNDUP(Y252/H252,0)*0.01898),"")</f>
        <v>0.11388000000000001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62.416666666666657</v>
      </c>
      <c r="BN252" s="64">
        <f>IFERROR(Y252*I252/H252,"0")</f>
        <v>67.410000000000011</v>
      </c>
      <c r="BO252" s="64">
        <f>IFERROR(1/J252*(X252/H252),"0")</f>
        <v>8.6805555555555552E-2</v>
      </c>
      <c r="BP252" s="64">
        <f>IFERROR(1/J252*(Y252/H252),"0")</f>
        <v>9.3750000000000014E-2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55" t="s">
        <v>71</v>
      </c>
      <c r="Q255" s="556"/>
      <c r="R255" s="556"/>
      <c r="S255" s="556"/>
      <c r="T255" s="556"/>
      <c r="U255" s="556"/>
      <c r="V255" s="557"/>
      <c r="W255" s="37" t="s">
        <v>72</v>
      </c>
      <c r="X255" s="553">
        <f>IFERROR(X250/H250,"0")+IFERROR(X251/H251,"0")+IFERROR(X252/H252,"0")+IFERROR(X253/H253,"0")+IFERROR(X254/H254,"0")</f>
        <v>5.5555555555555554</v>
      </c>
      <c r="Y255" s="553">
        <f>IFERROR(Y250/H250,"0")+IFERROR(Y251/H251,"0")+IFERROR(Y252/H252,"0")+IFERROR(Y253/H253,"0")+IFERROR(Y254/H254,"0")</f>
        <v>6.0000000000000009</v>
      </c>
      <c r="Z255" s="553">
        <f>IFERROR(IF(Z250="",0,Z250),"0")+IFERROR(IF(Z251="",0,Z251),"0")+IFERROR(IF(Z252="",0,Z252),"0")+IFERROR(IF(Z253="",0,Z253),"0")+IFERROR(IF(Z254="",0,Z254),"0")</f>
        <v>0.11388000000000001</v>
      </c>
      <c r="AA255" s="554"/>
      <c r="AB255" s="554"/>
      <c r="AC255" s="554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55" t="s">
        <v>71</v>
      </c>
      <c r="Q256" s="556"/>
      <c r="R256" s="556"/>
      <c r="S256" s="556"/>
      <c r="T256" s="556"/>
      <c r="U256" s="556"/>
      <c r="V256" s="557"/>
      <c r="W256" s="37" t="s">
        <v>69</v>
      </c>
      <c r="X256" s="553">
        <f>IFERROR(SUM(X250:X254),"0")</f>
        <v>60</v>
      </c>
      <c r="Y256" s="553">
        <f>IFERROR(SUM(Y250:Y254),"0")</f>
        <v>64.800000000000011</v>
      </c>
      <c r="Z256" s="37"/>
      <c r="AA256" s="554"/>
      <c r="AB256" s="554"/>
      <c r="AC256" s="554"/>
    </row>
    <row r="257" spans="1:68" ht="16.5" hidden="1" customHeight="1" x14ac:dyDescent="0.25">
      <c r="A257" s="617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6"/>
      <c r="AB257" s="546"/>
      <c r="AC257" s="546"/>
    </row>
    <row r="258" spans="1:68" ht="14.25" hidden="1" customHeight="1" x14ac:dyDescent="0.25">
      <c r="A258" s="560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5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19" t="s">
        <v>421</v>
      </c>
      <c r="Q260" s="563"/>
      <c r="R260" s="563"/>
      <c r="S260" s="563"/>
      <c r="T260" s="564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65" t="s">
        <v>428</v>
      </c>
      <c r="Q262" s="563"/>
      <c r="R262" s="563"/>
      <c r="S262" s="563"/>
      <c r="T262" s="564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55" t="s">
        <v>71</v>
      </c>
      <c r="Q263" s="556"/>
      <c r="R263" s="556"/>
      <c r="S263" s="556"/>
      <c r="T263" s="556"/>
      <c r="U263" s="556"/>
      <c r="V263" s="557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55" t="s">
        <v>71</v>
      </c>
      <c r="Q264" s="556"/>
      <c r="R264" s="556"/>
      <c r="S264" s="556"/>
      <c r="T264" s="556"/>
      <c r="U264" s="556"/>
      <c r="V264" s="557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7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6"/>
      <c r="AB265" s="546"/>
      <c r="AC265" s="546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55" t="s">
        <v>71</v>
      </c>
      <c r="Q270" s="556"/>
      <c r="R270" s="556"/>
      <c r="S270" s="556"/>
      <c r="T270" s="556"/>
      <c r="U270" s="556"/>
      <c r="V270" s="557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55" t="s">
        <v>71</v>
      </c>
      <c r="Q271" s="556"/>
      <c r="R271" s="556"/>
      <c r="S271" s="556"/>
      <c r="T271" s="556"/>
      <c r="U271" s="556"/>
      <c r="V271" s="557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7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6"/>
      <c r="AB272" s="546"/>
      <c r="AC272" s="546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55" t="s">
        <v>71</v>
      </c>
      <c r="Q275" s="556"/>
      <c r="R275" s="556"/>
      <c r="S275" s="556"/>
      <c r="T275" s="556"/>
      <c r="U275" s="556"/>
      <c r="V275" s="557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55" t="s">
        <v>71</v>
      </c>
      <c r="Q276" s="556"/>
      <c r="R276" s="556"/>
      <c r="S276" s="556"/>
      <c r="T276" s="556"/>
      <c r="U276" s="556"/>
      <c r="V276" s="557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7"/>
      <c r="AB277" s="547"/>
      <c r="AC277" s="547"/>
    </row>
    <row r="278" spans="1:68" ht="27" hidden="1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55" t="s">
        <v>71</v>
      </c>
      <c r="Q279" s="556"/>
      <c r="R279" s="556"/>
      <c r="S279" s="556"/>
      <c r="T279" s="556"/>
      <c r="U279" s="556"/>
      <c r="V279" s="557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55" t="s">
        <v>71</v>
      </c>
      <c r="Q280" s="556"/>
      <c r="R280" s="556"/>
      <c r="S280" s="556"/>
      <c r="T280" s="556"/>
      <c r="U280" s="556"/>
      <c r="V280" s="557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7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6"/>
      <c r="AB281" s="546"/>
      <c r="AC281" s="546"/>
    </row>
    <row r="282" spans="1:68" ht="14.25" hidden="1" customHeight="1" x14ac:dyDescent="0.25">
      <c r="A282" s="560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55" t="s">
        <v>71</v>
      </c>
      <c r="Q284" s="556"/>
      <c r="R284" s="556"/>
      <c r="S284" s="556"/>
      <c r="T284" s="556"/>
      <c r="U284" s="556"/>
      <c r="V284" s="557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55" t="s">
        <v>71</v>
      </c>
      <c r="Q285" s="556"/>
      <c r="R285" s="556"/>
      <c r="S285" s="556"/>
      <c r="T285" s="556"/>
      <c r="U285" s="556"/>
      <c r="V285" s="557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7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6"/>
      <c r="AB286" s="546"/>
      <c r="AC286" s="546"/>
    </row>
    <row r="287" spans="1:68" ht="14.25" hidden="1" customHeight="1" x14ac:dyDescent="0.25">
      <c r="A287" s="560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7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69</v>
      </c>
      <c r="X289" s="551">
        <v>40</v>
      </c>
      <c r="Y289" s="552">
        <f t="shared" si="37"/>
        <v>43.2</v>
      </c>
      <c r="Z289" s="36">
        <f>IFERROR(IF(Y289=0,"",ROUNDUP(Y289/H289,0)*0.01898),"")</f>
        <v>7.5920000000000001E-2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41.611111111111107</v>
      </c>
      <c r="BN289" s="64">
        <f t="shared" si="39"/>
        <v>44.94</v>
      </c>
      <c r="BO289" s="64">
        <f t="shared" si="40"/>
        <v>5.7870370370370364E-2</v>
      </c>
      <c r="BP289" s="64">
        <f t="shared" si="41"/>
        <v>6.25E-2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69</v>
      </c>
      <c r="X290" s="551">
        <v>40</v>
      </c>
      <c r="Y290" s="552">
        <f t="shared" si="37"/>
        <v>43.2</v>
      </c>
      <c r="Z290" s="36">
        <f>IFERROR(IF(Y290=0,"",ROUNDUP(Y290/H290,0)*0.01898),"")</f>
        <v>7.5920000000000001E-2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41.611111111111107</v>
      </c>
      <c r="BN290" s="64">
        <f t="shared" si="39"/>
        <v>44.94</v>
      </c>
      <c r="BO290" s="64">
        <f t="shared" si="40"/>
        <v>5.7870370370370364E-2</v>
      </c>
      <c r="BP290" s="64">
        <f t="shared" si="41"/>
        <v>6.25E-2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7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69</v>
      </c>
      <c r="X291" s="551">
        <v>150</v>
      </c>
      <c r="Y291" s="552">
        <f t="shared" si="37"/>
        <v>151.20000000000002</v>
      </c>
      <c r="Z291" s="36">
        <f>IFERROR(IF(Y291=0,"",ROUNDUP(Y291/H291,0)*0.01898),"")</f>
        <v>0.26572000000000001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156.04166666666666</v>
      </c>
      <c r="BN291" s="64">
        <f t="shared" si="39"/>
        <v>157.29000000000002</v>
      </c>
      <c r="BO291" s="64">
        <f t="shared" si="40"/>
        <v>0.21701388888888887</v>
      </c>
      <c r="BP291" s="64">
        <f t="shared" si="41"/>
        <v>0.21875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69</v>
      </c>
      <c r="X292" s="551">
        <v>8</v>
      </c>
      <c r="Y292" s="552">
        <f t="shared" si="37"/>
        <v>8</v>
      </c>
      <c r="Z292" s="36">
        <f>IFERROR(IF(Y292=0,"",ROUNDUP(Y292/H292,0)*0.00902),"")</f>
        <v>1.804E-2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8.42</v>
      </c>
      <c r="BN292" s="64">
        <f t="shared" si="39"/>
        <v>8.42</v>
      </c>
      <c r="BO292" s="64">
        <f t="shared" si="40"/>
        <v>1.5151515151515152E-2</v>
      </c>
      <c r="BP292" s="64">
        <f t="shared" si="41"/>
        <v>1.5151515151515152E-2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69</v>
      </c>
      <c r="X293" s="551">
        <v>20</v>
      </c>
      <c r="Y293" s="552">
        <f t="shared" si="37"/>
        <v>20</v>
      </c>
      <c r="Z293" s="36">
        <f>IFERROR(IF(Y293=0,"",ROUNDUP(Y293/H293,0)*0.00902),"")</f>
        <v>4.5100000000000001E-2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21.05</v>
      </c>
      <c r="BN293" s="64">
        <f t="shared" si="39"/>
        <v>21.05</v>
      </c>
      <c r="BO293" s="64">
        <f t="shared" si="40"/>
        <v>3.787878787878788E-2</v>
      </c>
      <c r="BP293" s="64">
        <f t="shared" si="41"/>
        <v>3.787878787878788E-2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55" t="s">
        <v>71</v>
      </c>
      <c r="Q294" s="556"/>
      <c r="R294" s="556"/>
      <c r="S294" s="556"/>
      <c r="T294" s="556"/>
      <c r="U294" s="556"/>
      <c r="V294" s="557"/>
      <c r="W294" s="37" t="s">
        <v>72</v>
      </c>
      <c r="X294" s="553">
        <f>IFERROR(X288/H288,"0")+IFERROR(X289/H289,"0")+IFERROR(X290/H290,"0")+IFERROR(X291/H291,"0")+IFERROR(X292/H292,"0")+IFERROR(X293/H293,"0")</f>
        <v>28.296296296296294</v>
      </c>
      <c r="Y294" s="553">
        <f>IFERROR(Y288/H288,"0")+IFERROR(Y289/H289,"0")+IFERROR(Y290/H290,"0")+IFERROR(Y291/H291,"0")+IFERROR(Y292/H292,"0")+IFERROR(Y293/H293,"0")</f>
        <v>29</v>
      </c>
      <c r="Z294" s="553">
        <f>IFERROR(IF(Z288="",0,Z288),"0")+IFERROR(IF(Z289="",0,Z289),"0")+IFERROR(IF(Z290="",0,Z290),"0")+IFERROR(IF(Z291="",0,Z291),"0")+IFERROR(IF(Z292="",0,Z292),"0")+IFERROR(IF(Z293="",0,Z293),"0")</f>
        <v>0.48070000000000002</v>
      </c>
      <c r="AA294" s="554"/>
      <c r="AB294" s="554"/>
      <c r="AC294" s="554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55" t="s">
        <v>71</v>
      </c>
      <c r="Q295" s="556"/>
      <c r="R295" s="556"/>
      <c r="S295" s="556"/>
      <c r="T295" s="556"/>
      <c r="U295" s="556"/>
      <c r="V295" s="557"/>
      <c r="W295" s="37" t="s">
        <v>69</v>
      </c>
      <c r="X295" s="553">
        <f>IFERROR(SUM(X288:X293),"0")</f>
        <v>258</v>
      </c>
      <c r="Y295" s="553">
        <f>IFERROR(SUM(Y288:Y293),"0")</f>
        <v>265.60000000000002</v>
      </c>
      <c r="Z295" s="37"/>
      <c r="AA295" s="554"/>
      <c r="AB295" s="554"/>
      <c r="AC295" s="554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69</v>
      </c>
      <c r="X297" s="551">
        <v>20</v>
      </c>
      <c r="Y297" s="552">
        <f t="shared" ref="Y297:Y303" si="42">IFERROR(IF(X297="",0,CEILING((X297/$H297),1)*$H297),"")</f>
        <v>21</v>
      </c>
      <c r="Z297" s="36">
        <f>IFERROR(IF(Y297=0,"",ROUNDUP(Y297/H297,0)*0.00902),"")</f>
        <v>4.5100000000000001E-2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21.285714285714281</v>
      </c>
      <c r="BN297" s="64">
        <f t="shared" ref="BN297:BN303" si="44">IFERROR(Y297*I297/H297,"0")</f>
        <v>22.349999999999998</v>
      </c>
      <c r="BO297" s="64">
        <f t="shared" ref="BO297:BO303" si="45">IFERROR(1/J297*(X297/H297),"0")</f>
        <v>3.6075036075036072E-2</v>
      </c>
      <c r="BP297" s="64">
        <f t="shared" ref="BP297:BP303" si="46">IFERROR(1/J297*(Y297/H297),"0")</f>
        <v>3.787878787878788E-2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69</v>
      </c>
      <c r="X298" s="551">
        <v>50</v>
      </c>
      <c r="Y298" s="552">
        <f t="shared" si="42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53.214285714285715</v>
      </c>
      <c r="BN298" s="64">
        <f t="shared" si="44"/>
        <v>53.64</v>
      </c>
      <c r="BO298" s="64">
        <f t="shared" si="45"/>
        <v>9.0187590187590191E-2</v>
      </c>
      <c r="BP298" s="64">
        <f t="shared" si="46"/>
        <v>9.0909090909090912E-2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69</v>
      </c>
      <c r="X300" s="551">
        <v>6.3</v>
      </c>
      <c r="Y300" s="552">
        <f t="shared" si="42"/>
        <v>6.3000000000000007</v>
      </c>
      <c r="Z300" s="36">
        <f>IFERROR(IF(Y300=0,"",ROUNDUP(Y300/H300,0)*0.00502),"")</f>
        <v>1.506E-2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6.6899999999999995</v>
      </c>
      <c r="BN300" s="64">
        <f t="shared" si="44"/>
        <v>6.69</v>
      </c>
      <c r="BO300" s="64">
        <f t="shared" si="45"/>
        <v>1.2820512820512822E-2</v>
      </c>
      <c r="BP300" s="64">
        <f t="shared" si="46"/>
        <v>1.2820512820512822E-2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55" t="s">
        <v>71</v>
      </c>
      <c r="Q304" s="556"/>
      <c r="R304" s="556"/>
      <c r="S304" s="556"/>
      <c r="T304" s="556"/>
      <c r="U304" s="556"/>
      <c r="V304" s="557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19.666666666666668</v>
      </c>
      <c r="Y304" s="553">
        <f>IFERROR(Y297/H297,"0")+IFERROR(Y298/H298,"0")+IFERROR(Y299/H299,"0")+IFERROR(Y300/H300,"0")+IFERROR(Y301/H301,"0")+IFERROR(Y302/H302,"0")+IFERROR(Y303/H303,"0")</f>
        <v>20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0.16839999999999999</v>
      </c>
      <c r="AA304" s="554"/>
      <c r="AB304" s="554"/>
      <c r="AC304" s="554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55" t="s">
        <v>71</v>
      </c>
      <c r="Q305" s="556"/>
      <c r="R305" s="556"/>
      <c r="S305" s="556"/>
      <c r="T305" s="556"/>
      <c r="U305" s="556"/>
      <c r="V305" s="557"/>
      <c r="W305" s="37" t="s">
        <v>69</v>
      </c>
      <c r="X305" s="553">
        <f>IFERROR(SUM(X297:X303),"0")</f>
        <v>76.3</v>
      </c>
      <c r="Y305" s="553">
        <f>IFERROR(SUM(Y297:Y303),"0")</f>
        <v>77.7</v>
      </c>
      <c r="Z305" s="37"/>
      <c r="AA305" s="554"/>
      <c r="AB305" s="554"/>
      <c r="AC305" s="554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69</v>
      </c>
      <c r="X307" s="551">
        <v>700</v>
      </c>
      <c r="Y307" s="552">
        <f>IFERROR(IF(X307="",0,CEILING((X307/$H307),1)*$H307),"")</f>
        <v>702</v>
      </c>
      <c r="Z307" s="36">
        <f>IFERROR(IF(Y307=0,"",ROUNDUP(Y307/H307,0)*0.01898),"")</f>
        <v>1.7081999999999999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746.03846153846155</v>
      </c>
      <c r="BN307" s="64">
        <f>IFERROR(Y307*I307/H307,"0")</f>
        <v>748.17000000000007</v>
      </c>
      <c r="BO307" s="64">
        <f>IFERROR(1/J307*(X307/H307),"0")</f>
        <v>1.4022435897435899</v>
      </c>
      <c r="BP307" s="64">
        <f>IFERROR(1/J307*(Y307/H307),"0")</f>
        <v>1.40625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55" t="s">
        <v>71</v>
      </c>
      <c r="Q312" s="556"/>
      <c r="R312" s="556"/>
      <c r="S312" s="556"/>
      <c r="T312" s="556"/>
      <c r="U312" s="556"/>
      <c r="V312" s="557"/>
      <c r="W312" s="37" t="s">
        <v>72</v>
      </c>
      <c r="X312" s="553">
        <f>IFERROR(X307/H307,"0")+IFERROR(X308/H308,"0")+IFERROR(X309/H309,"0")+IFERROR(X310/H310,"0")+IFERROR(X311/H311,"0")</f>
        <v>89.743589743589752</v>
      </c>
      <c r="Y312" s="553">
        <f>IFERROR(Y307/H307,"0")+IFERROR(Y308/H308,"0")+IFERROR(Y309/H309,"0")+IFERROR(Y310/H310,"0")+IFERROR(Y311/H311,"0")</f>
        <v>90</v>
      </c>
      <c r="Z312" s="553">
        <f>IFERROR(IF(Z307="",0,Z307),"0")+IFERROR(IF(Z308="",0,Z308),"0")+IFERROR(IF(Z309="",0,Z309),"0")+IFERROR(IF(Z310="",0,Z310),"0")+IFERROR(IF(Z311="",0,Z311),"0")</f>
        <v>1.7081999999999999</v>
      </c>
      <c r="AA312" s="554"/>
      <c r="AB312" s="554"/>
      <c r="AC312" s="554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55" t="s">
        <v>71</v>
      </c>
      <c r="Q313" s="556"/>
      <c r="R313" s="556"/>
      <c r="S313" s="556"/>
      <c r="T313" s="556"/>
      <c r="U313" s="556"/>
      <c r="V313" s="557"/>
      <c r="W313" s="37" t="s">
        <v>69</v>
      </c>
      <c r="X313" s="553">
        <f>IFERROR(SUM(X307:X311),"0")</f>
        <v>700</v>
      </c>
      <c r="Y313" s="553">
        <f>IFERROR(SUM(Y307:Y311),"0")</f>
        <v>702</v>
      </c>
      <c r="Z313" s="37"/>
      <c r="AA313" s="554"/>
      <c r="AB313" s="554"/>
      <c r="AC313" s="554"/>
    </row>
    <row r="314" spans="1:68" ht="14.25" hidden="1" customHeight="1" x14ac:dyDescent="0.25">
      <c r="A314" s="560" t="s">
        <v>174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5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69</v>
      </c>
      <c r="X317" s="551">
        <v>15</v>
      </c>
      <c r="Y317" s="552">
        <f>IFERROR(IF(X317="",0,CEILING((X317/$H317),1)*$H317),"")</f>
        <v>16.8</v>
      </c>
      <c r="Z317" s="36">
        <f>IFERROR(IF(Y317=0,"",ROUNDUP(Y317/H317,0)*0.01898),"")</f>
        <v>3.7960000000000001E-2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15.926785714285714</v>
      </c>
      <c r="BN317" s="64">
        <f>IFERROR(Y317*I317/H317,"0")</f>
        <v>17.838000000000001</v>
      </c>
      <c r="BO317" s="64">
        <f>IFERROR(1/J317*(X317/H317),"0")</f>
        <v>2.7901785714285712E-2</v>
      </c>
      <c r="BP317" s="64">
        <f>IFERROR(1/J317*(Y317/H317),"0")</f>
        <v>3.125E-2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55" t="s">
        <v>71</v>
      </c>
      <c r="Q318" s="556"/>
      <c r="R318" s="556"/>
      <c r="S318" s="556"/>
      <c r="T318" s="556"/>
      <c r="U318" s="556"/>
      <c r="V318" s="557"/>
      <c r="W318" s="37" t="s">
        <v>72</v>
      </c>
      <c r="X318" s="553">
        <f>IFERROR(X315/H315,"0")+IFERROR(X316/H316,"0")+IFERROR(X317/H317,"0")</f>
        <v>1.7857142857142856</v>
      </c>
      <c r="Y318" s="553">
        <f>IFERROR(Y315/H315,"0")+IFERROR(Y316/H316,"0")+IFERROR(Y317/H317,"0")</f>
        <v>2</v>
      </c>
      <c r="Z318" s="553">
        <f>IFERROR(IF(Z315="",0,Z315),"0")+IFERROR(IF(Z316="",0,Z316),"0")+IFERROR(IF(Z317="",0,Z317),"0")</f>
        <v>3.7960000000000001E-2</v>
      </c>
      <c r="AA318" s="554"/>
      <c r="AB318" s="554"/>
      <c r="AC318" s="554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55" t="s">
        <v>71</v>
      </c>
      <c r="Q319" s="556"/>
      <c r="R319" s="556"/>
      <c r="S319" s="556"/>
      <c r="T319" s="556"/>
      <c r="U319" s="556"/>
      <c r="V319" s="557"/>
      <c r="W319" s="37" t="s">
        <v>69</v>
      </c>
      <c r="X319" s="553">
        <f>IFERROR(SUM(X315:X317),"0")</f>
        <v>15</v>
      </c>
      <c r="Y319" s="553">
        <f>IFERROR(SUM(Y315:Y317),"0")</f>
        <v>16.8</v>
      </c>
      <c r="Z319" s="37"/>
      <c r="AA319" s="554"/>
      <c r="AB319" s="554"/>
      <c r="AC319" s="554"/>
    </row>
    <row r="320" spans="1:68" ht="14.25" hidden="1" customHeight="1" x14ac:dyDescent="0.25">
      <c r="A320" s="560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47" t="s">
        <v>515</v>
      </c>
      <c r="Q321" s="563"/>
      <c r="R321" s="563"/>
      <c r="S321" s="563"/>
      <c r="T321" s="564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18" t="s">
        <v>519</v>
      </c>
      <c r="Q322" s="563"/>
      <c r="R322" s="563"/>
      <c r="S322" s="563"/>
      <c r="T322" s="564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55" t="s">
        <v>71</v>
      </c>
      <c r="Q325" s="556"/>
      <c r="R325" s="556"/>
      <c r="S325" s="556"/>
      <c r="T325" s="556"/>
      <c r="U325" s="556"/>
      <c r="V325" s="557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55" t="s">
        <v>71</v>
      </c>
      <c r="Q326" s="556"/>
      <c r="R326" s="556"/>
      <c r="S326" s="556"/>
      <c r="T326" s="556"/>
      <c r="U326" s="556"/>
      <c r="V326" s="557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0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55" t="s">
        <v>71</v>
      </c>
      <c r="Q331" s="556"/>
      <c r="R331" s="556"/>
      <c r="S331" s="556"/>
      <c r="T331" s="556"/>
      <c r="U331" s="556"/>
      <c r="V331" s="557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55" t="s">
        <v>71</v>
      </c>
      <c r="Q332" s="556"/>
      <c r="R332" s="556"/>
      <c r="S332" s="556"/>
      <c r="T332" s="556"/>
      <c r="U332" s="556"/>
      <c r="V332" s="557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7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6"/>
      <c r="AB333" s="546"/>
      <c r="AC333" s="546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69</v>
      </c>
      <c r="X335" s="551">
        <v>16</v>
      </c>
      <c r="Y335" s="552">
        <f>IFERROR(IF(X335="",0,CEILING((X335/$H335),1)*$H335),"")</f>
        <v>16.2</v>
      </c>
      <c r="Z335" s="36">
        <f>IFERROR(IF(Y335=0,"",ROUNDUP(Y335/H335,0)*0.01898),"")</f>
        <v>3.7960000000000001E-2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17.025185185185187</v>
      </c>
      <c r="BN335" s="64">
        <f>IFERROR(Y335*I335/H335,"0")</f>
        <v>17.238</v>
      </c>
      <c r="BO335" s="64">
        <f>IFERROR(1/J335*(X335/H335),"0")</f>
        <v>3.0864197530864199E-2</v>
      </c>
      <c r="BP335" s="64">
        <f>IFERROR(1/J335*(Y335/H335),"0")</f>
        <v>3.125E-2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69</v>
      </c>
      <c r="X337" s="551">
        <v>4.1999999999999993</v>
      </c>
      <c r="Y337" s="552">
        <f>IFERROR(IF(X337="",0,CEILING((X337/$H337),1)*$H337),"")</f>
        <v>4.2</v>
      </c>
      <c r="Z337" s="36">
        <f>IFERROR(IF(Y337=0,"",ROUNDUP(Y337/H337,0)*0.00651),"")</f>
        <v>1.302E-2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4.6799999999999988</v>
      </c>
      <c r="BN337" s="64">
        <f>IFERROR(Y337*I337/H337,"0")</f>
        <v>4.68</v>
      </c>
      <c r="BO337" s="64">
        <f>IFERROR(1/J337*(X337/H337),"0")</f>
        <v>1.0989010989010988E-2</v>
      </c>
      <c r="BP337" s="64">
        <f>IFERROR(1/J337*(Y337/H337),"0")</f>
        <v>1.098901098901099E-2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55" t="s">
        <v>71</v>
      </c>
      <c r="Q338" s="556"/>
      <c r="R338" s="556"/>
      <c r="S338" s="556"/>
      <c r="T338" s="556"/>
      <c r="U338" s="556"/>
      <c r="V338" s="557"/>
      <c r="W338" s="37" t="s">
        <v>72</v>
      </c>
      <c r="X338" s="553">
        <f>IFERROR(X335/H335,"0")+IFERROR(X336/H336,"0")+IFERROR(X337/H337,"0")</f>
        <v>3.9753086419753085</v>
      </c>
      <c r="Y338" s="553">
        <f>IFERROR(Y335/H335,"0")+IFERROR(Y336/H336,"0")+IFERROR(Y337/H337,"0")</f>
        <v>4</v>
      </c>
      <c r="Z338" s="553">
        <f>IFERROR(IF(Z335="",0,Z335),"0")+IFERROR(IF(Z336="",0,Z336),"0")+IFERROR(IF(Z337="",0,Z337),"0")</f>
        <v>5.0979999999999998E-2</v>
      </c>
      <c r="AA338" s="554"/>
      <c r="AB338" s="554"/>
      <c r="AC338" s="554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55" t="s">
        <v>71</v>
      </c>
      <c r="Q339" s="556"/>
      <c r="R339" s="556"/>
      <c r="S339" s="556"/>
      <c r="T339" s="556"/>
      <c r="U339" s="556"/>
      <c r="V339" s="557"/>
      <c r="W339" s="37" t="s">
        <v>69</v>
      </c>
      <c r="X339" s="553">
        <f>IFERROR(SUM(X335:X337),"0")</f>
        <v>20.2</v>
      </c>
      <c r="Y339" s="553">
        <f>IFERROR(SUM(Y335:Y337),"0")</f>
        <v>20.399999999999999</v>
      </c>
      <c r="Z339" s="37"/>
      <c r="AA339" s="554"/>
      <c r="AB339" s="554"/>
      <c r="AC339" s="554"/>
    </row>
    <row r="340" spans="1:68" ht="27.75" hidden="1" customHeight="1" x14ac:dyDescent="0.2">
      <c r="A340" s="618" t="s">
        <v>544</v>
      </c>
      <c r="B340" s="619"/>
      <c r="C340" s="619"/>
      <c r="D340" s="619"/>
      <c r="E340" s="619"/>
      <c r="F340" s="619"/>
      <c r="G340" s="619"/>
      <c r="H340" s="619"/>
      <c r="I340" s="619"/>
      <c r="J340" s="619"/>
      <c r="K340" s="619"/>
      <c r="L340" s="619"/>
      <c r="M340" s="619"/>
      <c r="N340" s="619"/>
      <c r="O340" s="619"/>
      <c r="P340" s="619"/>
      <c r="Q340" s="619"/>
      <c r="R340" s="619"/>
      <c r="S340" s="619"/>
      <c r="T340" s="619"/>
      <c r="U340" s="619"/>
      <c r="V340" s="619"/>
      <c r="W340" s="619"/>
      <c r="X340" s="619"/>
      <c r="Y340" s="619"/>
      <c r="Z340" s="619"/>
      <c r="AA340" s="48"/>
      <c r="AB340" s="48"/>
      <c r="AC340" s="48"/>
    </row>
    <row r="341" spans="1:68" ht="16.5" hidden="1" customHeight="1" x14ac:dyDescent="0.25">
      <c r="A341" s="617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6"/>
      <c r="AB341" s="546"/>
      <c r="AC341" s="546"/>
    </row>
    <row r="342" spans="1:68" ht="14.25" hidden="1" customHeight="1" x14ac:dyDescent="0.25">
      <c r="A342" s="560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69</v>
      </c>
      <c r="X343" s="551">
        <v>30</v>
      </c>
      <c r="Y343" s="552">
        <f t="shared" ref="Y343:Y349" si="47">IFERROR(IF(X343="",0,CEILING((X343/$H343),1)*$H343),"")</f>
        <v>30</v>
      </c>
      <c r="Z343" s="36">
        <f>IFERROR(IF(Y343=0,"",ROUNDUP(Y343/H343,0)*0.02175),"")</f>
        <v>4.3499999999999997E-2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30.96</v>
      </c>
      <c r="BN343" s="64">
        <f t="shared" ref="BN343:BN349" si="49">IFERROR(Y343*I343/H343,"0")</f>
        <v>30.96</v>
      </c>
      <c r="BO343" s="64">
        <f t="shared" ref="BO343:BO349" si="50">IFERROR(1/J343*(X343/H343),"0")</f>
        <v>4.1666666666666664E-2</v>
      </c>
      <c r="BP343" s="64">
        <f t="shared" ref="BP343:BP349" si="51">IFERROR(1/J343*(Y343/H343),"0")</f>
        <v>4.1666666666666664E-2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69</v>
      </c>
      <c r="X344" s="551">
        <v>0</v>
      </c>
      <c r="Y344" s="552">
        <f t="shared" si="47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69</v>
      </c>
      <c r="X345" s="551">
        <v>100</v>
      </c>
      <c r="Y345" s="552">
        <f t="shared" si="47"/>
        <v>105</v>
      </c>
      <c r="Z345" s="36">
        <f>IFERROR(IF(Y345=0,"",ROUNDUP(Y345/H345,0)*0.02175),"")</f>
        <v>0.15225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103.2</v>
      </c>
      <c r="BN345" s="64">
        <f t="shared" si="49"/>
        <v>108.36</v>
      </c>
      <c r="BO345" s="64">
        <f t="shared" si="50"/>
        <v>0.1388888888888889</v>
      </c>
      <c r="BP345" s="64">
        <f t="shared" si="51"/>
        <v>0.14583333333333331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hidden="1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55" t="s">
        <v>71</v>
      </c>
      <c r="Q350" s="556"/>
      <c r="R350" s="556"/>
      <c r="S350" s="556"/>
      <c r="T350" s="556"/>
      <c r="U350" s="556"/>
      <c r="V350" s="557"/>
      <c r="W350" s="37" t="s">
        <v>72</v>
      </c>
      <c r="X350" s="553">
        <f>IFERROR(X343/H343,"0")+IFERROR(X344/H344,"0")+IFERROR(X345/H345,"0")+IFERROR(X346/H346,"0")+IFERROR(X347/H347,"0")+IFERROR(X348/H348,"0")+IFERROR(X349/H349,"0")</f>
        <v>8.6666666666666679</v>
      </c>
      <c r="Y350" s="553">
        <f>IFERROR(Y343/H343,"0")+IFERROR(Y344/H344,"0")+IFERROR(Y345/H345,"0")+IFERROR(Y346/H346,"0")+IFERROR(Y347/H347,"0")+IFERROR(Y348/H348,"0")+IFERROR(Y349/H349,"0")</f>
        <v>9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0.19574999999999998</v>
      </c>
      <c r="AA350" s="554"/>
      <c r="AB350" s="554"/>
      <c r="AC350" s="55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55" t="s">
        <v>71</v>
      </c>
      <c r="Q351" s="556"/>
      <c r="R351" s="556"/>
      <c r="S351" s="556"/>
      <c r="T351" s="556"/>
      <c r="U351" s="556"/>
      <c r="V351" s="557"/>
      <c r="W351" s="37" t="s">
        <v>69</v>
      </c>
      <c r="X351" s="553">
        <f>IFERROR(SUM(X343:X349),"0")</f>
        <v>130</v>
      </c>
      <c r="Y351" s="553">
        <f>IFERROR(SUM(Y343:Y349),"0")</f>
        <v>135</v>
      </c>
      <c r="Z351" s="37"/>
      <c r="AA351" s="554"/>
      <c r="AB351" s="554"/>
      <c r="AC351" s="554"/>
    </row>
    <row r="352" spans="1:68" ht="14.25" hidden="1" customHeight="1" x14ac:dyDescent="0.25">
      <c r="A352" s="560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69</v>
      </c>
      <c r="X353" s="551">
        <v>150</v>
      </c>
      <c r="Y353" s="552">
        <f>IFERROR(IF(X353="",0,CEILING((X353/$H353),1)*$H353),"")</f>
        <v>150</v>
      </c>
      <c r="Z353" s="36">
        <f>IFERROR(IF(Y353=0,"",ROUNDUP(Y353/H353,0)*0.02175),"")</f>
        <v>0.21749999999999997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154.80000000000001</v>
      </c>
      <c r="BN353" s="64">
        <f>IFERROR(Y353*I353/H353,"0")</f>
        <v>154.80000000000001</v>
      </c>
      <c r="BO353" s="64">
        <f>IFERROR(1/J353*(X353/H353),"0")</f>
        <v>0.20833333333333331</v>
      </c>
      <c r="BP353" s="64">
        <f>IFERROR(1/J353*(Y353/H353),"0")</f>
        <v>0.20833333333333331</v>
      </c>
    </row>
    <row r="354" spans="1:68" ht="16.5" hidden="1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55" t="s">
        <v>71</v>
      </c>
      <c r="Q355" s="556"/>
      <c r="R355" s="556"/>
      <c r="S355" s="556"/>
      <c r="T355" s="556"/>
      <c r="U355" s="556"/>
      <c r="V355" s="557"/>
      <c r="W355" s="37" t="s">
        <v>72</v>
      </c>
      <c r="X355" s="553">
        <f>IFERROR(X353/H353,"0")+IFERROR(X354/H354,"0")</f>
        <v>10</v>
      </c>
      <c r="Y355" s="553">
        <f>IFERROR(Y353/H353,"0")+IFERROR(Y354/H354,"0")</f>
        <v>10</v>
      </c>
      <c r="Z355" s="553">
        <f>IFERROR(IF(Z353="",0,Z353),"0")+IFERROR(IF(Z354="",0,Z354),"0")</f>
        <v>0.21749999999999997</v>
      </c>
      <c r="AA355" s="554"/>
      <c r="AB355" s="554"/>
      <c r="AC355" s="554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55" t="s">
        <v>71</v>
      </c>
      <c r="Q356" s="556"/>
      <c r="R356" s="556"/>
      <c r="S356" s="556"/>
      <c r="T356" s="556"/>
      <c r="U356" s="556"/>
      <c r="V356" s="557"/>
      <c r="W356" s="37" t="s">
        <v>69</v>
      </c>
      <c r="X356" s="553">
        <f>IFERROR(SUM(X353:X354),"0")</f>
        <v>150</v>
      </c>
      <c r="Y356" s="553">
        <f>IFERROR(SUM(Y353:Y354),"0")</f>
        <v>150</v>
      </c>
      <c r="Z356" s="37"/>
      <c r="AA356" s="554"/>
      <c r="AB356" s="554"/>
      <c r="AC356" s="554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55" t="s">
        <v>71</v>
      </c>
      <c r="Q360" s="556"/>
      <c r="R360" s="556"/>
      <c r="S360" s="556"/>
      <c r="T360" s="556"/>
      <c r="U360" s="556"/>
      <c r="V360" s="557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55" t="s">
        <v>71</v>
      </c>
      <c r="Q361" s="556"/>
      <c r="R361" s="556"/>
      <c r="S361" s="556"/>
      <c r="T361" s="556"/>
      <c r="U361" s="556"/>
      <c r="V361" s="557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0" t="s">
        <v>174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64" t="s">
        <v>578</v>
      </c>
      <c r="Q363" s="563"/>
      <c r="R363" s="563"/>
      <c r="S363" s="563"/>
      <c r="T363" s="564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55" t="s">
        <v>71</v>
      </c>
      <c r="Q364" s="556"/>
      <c r="R364" s="556"/>
      <c r="S364" s="556"/>
      <c r="T364" s="556"/>
      <c r="U364" s="556"/>
      <c r="V364" s="557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55" t="s">
        <v>71</v>
      </c>
      <c r="Q365" s="556"/>
      <c r="R365" s="556"/>
      <c r="S365" s="556"/>
      <c r="T365" s="556"/>
      <c r="U365" s="556"/>
      <c r="V365" s="557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7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6"/>
      <c r="AB366" s="546"/>
      <c r="AC366" s="546"/>
    </row>
    <row r="367" spans="1:68" ht="14.25" hidden="1" customHeight="1" x14ac:dyDescent="0.25">
      <c r="A367" s="560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55" t="s">
        <v>71</v>
      </c>
      <c r="Q371" s="556"/>
      <c r="R371" s="556"/>
      <c r="S371" s="556"/>
      <c r="T371" s="556"/>
      <c r="U371" s="556"/>
      <c r="V371" s="557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55" t="s">
        <v>71</v>
      </c>
      <c r="Q372" s="556"/>
      <c r="R372" s="556"/>
      <c r="S372" s="556"/>
      <c r="T372" s="556"/>
      <c r="U372" s="556"/>
      <c r="V372" s="557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8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9"/>
      <c r="P375" s="555" t="s">
        <v>71</v>
      </c>
      <c r="Q375" s="556"/>
      <c r="R375" s="556"/>
      <c r="S375" s="556"/>
      <c r="T375" s="556"/>
      <c r="U375" s="556"/>
      <c r="V375" s="557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55" t="s">
        <v>71</v>
      </c>
      <c r="Q376" s="556"/>
      <c r="R376" s="556"/>
      <c r="S376" s="556"/>
      <c r="T376" s="556"/>
      <c r="U376" s="556"/>
      <c r="V376" s="557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0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547"/>
      <c r="AB377" s="547"/>
      <c r="AC377" s="547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8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9"/>
      <c r="P380" s="555" t="s">
        <v>71</v>
      </c>
      <c r="Q380" s="556"/>
      <c r="R380" s="556"/>
      <c r="S380" s="556"/>
      <c r="T380" s="556"/>
      <c r="U380" s="556"/>
      <c r="V380" s="557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55" t="s">
        <v>71</v>
      </c>
      <c r="Q381" s="556"/>
      <c r="R381" s="556"/>
      <c r="S381" s="556"/>
      <c r="T381" s="556"/>
      <c r="U381" s="556"/>
      <c r="V381" s="557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60" t="s">
        <v>174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8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9"/>
      <c r="P384" s="555" t="s">
        <v>71</v>
      </c>
      <c r="Q384" s="556"/>
      <c r="R384" s="556"/>
      <c r="S384" s="556"/>
      <c r="T384" s="556"/>
      <c r="U384" s="556"/>
      <c r="V384" s="557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55" t="s">
        <v>71</v>
      </c>
      <c r="Q385" s="556"/>
      <c r="R385" s="556"/>
      <c r="S385" s="556"/>
      <c r="T385" s="556"/>
      <c r="U385" s="556"/>
      <c r="V385" s="557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8" t="s">
        <v>600</v>
      </c>
      <c r="B386" s="619"/>
      <c r="C386" s="619"/>
      <c r="D386" s="619"/>
      <c r="E386" s="619"/>
      <c r="F386" s="619"/>
      <c r="G386" s="619"/>
      <c r="H386" s="619"/>
      <c r="I386" s="619"/>
      <c r="J386" s="619"/>
      <c r="K386" s="619"/>
      <c r="L386" s="619"/>
      <c r="M386" s="619"/>
      <c r="N386" s="619"/>
      <c r="O386" s="619"/>
      <c r="P386" s="619"/>
      <c r="Q386" s="619"/>
      <c r="R386" s="619"/>
      <c r="S386" s="619"/>
      <c r="T386" s="619"/>
      <c r="U386" s="619"/>
      <c r="V386" s="619"/>
      <c r="W386" s="619"/>
      <c r="X386" s="619"/>
      <c r="Y386" s="619"/>
      <c r="Z386" s="619"/>
      <c r="AA386" s="48"/>
      <c r="AB386" s="48"/>
      <c r="AC386" s="48"/>
    </row>
    <row r="387" spans="1:68" ht="16.5" hidden="1" customHeight="1" x14ac:dyDescent="0.25">
      <c r="A387" s="617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6"/>
      <c r="AB387" s="546"/>
      <c r="AC387" s="546"/>
    </row>
    <row r="388" spans="1:68" ht="14.25" hidden="1" customHeight="1" x14ac:dyDescent="0.25">
      <c r="A388" s="560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7"/>
      <c r="AB388" s="547"/>
      <c r="AC388" s="547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3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hidden="1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idden="1" x14ac:dyDescent="0.2">
      <c r="A399" s="568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9"/>
      <c r="P399" s="555" t="s">
        <v>71</v>
      </c>
      <c r="Q399" s="556"/>
      <c r="R399" s="556"/>
      <c r="S399" s="556"/>
      <c r="T399" s="556"/>
      <c r="U399" s="556"/>
      <c r="V399" s="557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55" t="s">
        <v>71</v>
      </c>
      <c r="Q400" s="556"/>
      <c r="R400" s="556"/>
      <c r="S400" s="556"/>
      <c r="T400" s="556"/>
      <c r="U400" s="556"/>
      <c r="V400" s="557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0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547"/>
      <c r="AB401" s="547"/>
      <c r="AC401" s="547"/>
    </row>
    <row r="402" spans="1:68" ht="27" hidden="1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8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9"/>
      <c r="P404" s="555" t="s">
        <v>71</v>
      </c>
      <c r="Q404" s="556"/>
      <c r="R404" s="556"/>
      <c r="S404" s="556"/>
      <c r="T404" s="556"/>
      <c r="U404" s="556"/>
      <c r="V404" s="557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55" t="s">
        <v>71</v>
      </c>
      <c r="Q405" s="556"/>
      <c r="R405" s="556"/>
      <c r="S405" s="556"/>
      <c r="T405" s="556"/>
      <c r="U405" s="556"/>
      <c r="V405" s="557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7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6"/>
      <c r="AB406" s="546"/>
      <c r="AC406" s="546"/>
    </row>
    <row r="407" spans="1:68" ht="14.25" hidden="1" customHeight="1" x14ac:dyDescent="0.25">
      <c r="A407" s="560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8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9"/>
      <c r="P409" s="555" t="s">
        <v>71</v>
      </c>
      <c r="Q409" s="556"/>
      <c r="R409" s="556"/>
      <c r="S409" s="556"/>
      <c r="T409" s="556"/>
      <c r="U409" s="556"/>
      <c r="V409" s="557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55" t="s">
        <v>71</v>
      </c>
      <c r="Q410" s="556"/>
      <c r="R410" s="556"/>
      <c r="S410" s="556"/>
      <c r="T410" s="556"/>
      <c r="U410" s="556"/>
      <c r="V410" s="557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0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8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9"/>
      <c r="P416" s="555" t="s">
        <v>71</v>
      </c>
      <c r="Q416" s="556"/>
      <c r="R416" s="556"/>
      <c r="S416" s="556"/>
      <c r="T416" s="556"/>
      <c r="U416" s="556"/>
      <c r="V416" s="557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55" t="s">
        <v>71</v>
      </c>
      <c r="Q417" s="556"/>
      <c r="R417" s="556"/>
      <c r="S417" s="556"/>
      <c r="T417" s="556"/>
      <c r="U417" s="556"/>
      <c r="V417" s="557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7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6"/>
      <c r="AB418" s="546"/>
      <c r="AC418" s="546"/>
    </row>
    <row r="419" spans="1:68" ht="14.25" hidden="1" customHeight="1" x14ac:dyDescent="0.25">
      <c r="A419" s="560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1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8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9"/>
      <c r="P421" s="555" t="s">
        <v>71</v>
      </c>
      <c r="Q421" s="556"/>
      <c r="R421" s="556"/>
      <c r="S421" s="556"/>
      <c r="T421" s="556"/>
      <c r="U421" s="556"/>
      <c r="V421" s="557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55" t="s">
        <v>71</v>
      </c>
      <c r="Q422" s="556"/>
      <c r="R422" s="556"/>
      <c r="S422" s="556"/>
      <c r="T422" s="556"/>
      <c r="U422" s="556"/>
      <c r="V422" s="557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7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6"/>
      <c r="AB423" s="546"/>
      <c r="AC423" s="546"/>
    </row>
    <row r="424" spans="1:68" ht="14.25" hidden="1" customHeight="1" x14ac:dyDescent="0.25">
      <c r="A424" s="560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8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9"/>
      <c r="P426" s="555" t="s">
        <v>71</v>
      </c>
      <c r="Q426" s="556"/>
      <c r="R426" s="556"/>
      <c r="S426" s="556"/>
      <c r="T426" s="556"/>
      <c r="U426" s="556"/>
      <c r="V426" s="557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69"/>
      <c r="P427" s="555" t="s">
        <v>71</v>
      </c>
      <c r="Q427" s="556"/>
      <c r="R427" s="556"/>
      <c r="S427" s="556"/>
      <c r="T427" s="556"/>
      <c r="U427" s="556"/>
      <c r="V427" s="557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8" t="s">
        <v>656</v>
      </c>
      <c r="B428" s="619"/>
      <c r="C428" s="619"/>
      <c r="D428" s="619"/>
      <c r="E428" s="619"/>
      <c r="F428" s="619"/>
      <c r="G428" s="619"/>
      <c r="H428" s="619"/>
      <c r="I428" s="619"/>
      <c r="J428" s="619"/>
      <c r="K428" s="619"/>
      <c r="L428" s="619"/>
      <c r="M428" s="619"/>
      <c r="N428" s="619"/>
      <c r="O428" s="619"/>
      <c r="P428" s="619"/>
      <c r="Q428" s="619"/>
      <c r="R428" s="619"/>
      <c r="S428" s="619"/>
      <c r="T428" s="619"/>
      <c r="U428" s="619"/>
      <c r="V428" s="619"/>
      <c r="W428" s="619"/>
      <c r="X428" s="619"/>
      <c r="Y428" s="619"/>
      <c r="Z428" s="619"/>
      <c r="AA428" s="48"/>
      <c r="AB428" s="48"/>
      <c r="AC428" s="48"/>
    </row>
    <row r="429" spans="1:68" ht="16.5" hidden="1" customHeight="1" x14ac:dyDescent="0.25">
      <c r="A429" s="617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6"/>
      <c r="AB429" s="546"/>
      <c r="AC429" s="546"/>
    </row>
    <row r="430" spans="1:68" ht="14.25" hidden="1" customHeight="1" x14ac:dyDescent="0.25">
      <c r="A430" s="560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69</v>
      </c>
      <c r="X431" s="551">
        <v>10</v>
      </c>
      <c r="Y431" s="552">
        <f t="shared" ref="Y431:Y443" si="58">IFERROR(IF(X431="",0,CEILING((X431/$H431),1)*$H431),"")</f>
        <v>10.56</v>
      </c>
      <c r="Z431" s="36">
        <f t="shared" ref="Z431:Z437" si="59">IFERROR(IF(Y431=0,"",ROUNDUP(Y431/H431,0)*0.01196),"")</f>
        <v>2.392E-2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10.681818181818182</v>
      </c>
      <c r="BN431" s="64">
        <f t="shared" ref="BN431:BN443" si="61">IFERROR(Y431*I431/H431,"0")</f>
        <v>11.28</v>
      </c>
      <c r="BO431" s="64">
        <f t="shared" ref="BO431:BO443" si="62">IFERROR(1/J431*(X431/H431),"0")</f>
        <v>1.8210955710955712E-2</v>
      </c>
      <c r="BP431" s="64">
        <f t="shared" ref="BP431:BP443" si="63">IFERROR(1/J431*(Y431/H431),"0")</f>
        <v>1.9230769230769232E-2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6" t="s">
        <v>668</v>
      </c>
      <c r="Q434" s="563"/>
      <c r="R434" s="563"/>
      <c r="S434" s="563"/>
      <c r="T434" s="564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69</v>
      </c>
      <c r="X436" s="551">
        <v>5</v>
      </c>
      <c r="Y436" s="552">
        <f t="shared" si="58"/>
        <v>5.28</v>
      </c>
      <c r="Z436" s="36">
        <f t="shared" si="59"/>
        <v>1.196E-2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5.3409090909090908</v>
      </c>
      <c r="BN436" s="64">
        <f t="shared" si="61"/>
        <v>5.64</v>
      </c>
      <c r="BO436" s="64">
        <f t="shared" si="62"/>
        <v>9.1054778554778559E-3</v>
      </c>
      <c r="BP436" s="64">
        <f t="shared" si="63"/>
        <v>9.6153846153846159E-3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3"/>
      <c r="R437" s="563"/>
      <c r="S437" s="563"/>
      <c r="T437" s="564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3"/>
      <c r="R438" s="563"/>
      <c r="S438" s="563"/>
      <c r="T438" s="564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3"/>
      <c r="R439" s="563"/>
      <c r="S439" s="563"/>
      <c r="T439" s="564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698" t="s">
        <v>685</v>
      </c>
      <c r="Q440" s="563"/>
      <c r="R440" s="563"/>
      <c r="S440" s="563"/>
      <c r="T440" s="564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3"/>
      <c r="R441" s="563"/>
      <c r="S441" s="563"/>
      <c r="T441" s="564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3"/>
      <c r="R442" s="563"/>
      <c r="S442" s="563"/>
      <c r="T442" s="564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3"/>
      <c r="R443" s="563"/>
      <c r="S443" s="563"/>
      <c r="T443" s="564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68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9"/>
      <c r="P444" s="555" t="s">
        <v>71</v>
      </c>
      <c r="Q444" s="556"/>
      <c r="R444" s="556"/>
      <c r="S444" s="556"/>
      <c r="T444" s="556"/>
      <c r="U444" s="556"/>
      <c r="V444" s="557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2.8409090909090908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3.5880000000000002E-2</v>
      </c>
      <c r="AA444" s="554"/>
      <c r="AB444" s="554"/>
      <c r="AC444" s="55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55" t="s">
        <v>71</v>
      </c>
      <c r="Q445" s="556"/>
      <c r="R445" s="556"/>
      <c r="S445" s="556"/>
      <c r="T445" s="556"/>
      <c r="U445" s="556"/>
      <c r="V445" s="557"/>
      <c r="W445" s="37" t="s">
        <v>69</v>
      </c>
      <c r="X445" s="553">
        <f>IFERROR(SUM(X431:X443),"0")</f>
        <v>15</v>
      </c>
      <c r="Y445" s="553">
        <f>IFERROR(SUM(Y431:Y443),"0")</f>
        <v>15.84</v>
      </c>
      <c r="Z445" s="37"/>
      <c r="AA445" s="554"/>
      <c r="AB445" s="554"/>
      <c r="AC445" s="554"/>
    </row>
    <row r="446" spans="1:68" ht="14.25" hidden="1" customHeight="1" x14ac:dyDescent="0.25">
      <c r="A446" s="560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8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3"/>
      <c r="R447" s="563"/>
      <c r="S447" s="563"/>
      <c r="T447" s="564"/>
      <c r="U447" s="34"/>
      <c r="V447" s="34"/>
      <c r="W447" s="35" t="s">
        <v>69</v>
      </c>
      <c r="X447" s="551">
        <v>10</v>
      </c>
      <c r="Y447" s="552">
        <f>IFERROR(IF(X447="",0,CEILING((X447/$H447),1)*$H447),"")</f>
        <v>10.56</v>
      </c>
      <c r="Z447" s="36">
        <f>IFERROR(IF(Y447=0,"",ROUNDUP(Y447/H447,0)*0.01196),"")</f>
        <v>2.392E-2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10.681818181818182</v>
      </c>
      <c r="BN447" s="64">
        <f>IFERROR(Y447*I447/H447,"0")</f>
        <v>11.28</v>
      </c>
      <c r="BO447" s="64">
        <f>IFERROR(1/J447*(X447/H447),"0")</f>
        <v>1.8210955710955712E-2</v>
      </c>
      <c r="BP447" s="64">
        <f>IFERROR(1/J447*(Y447/H447),"0")</f>
        <v>1.9230769230769232E-2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3"/>
      <c r="R448" s="563"/>
      <c r="S448" s="563"/>
      <c r="T448" s="564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3"/>
      <c r="R449" s="563"/>
      <c r="S449" s="563"/>
      <c r="T449" s="564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8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9"/>
      <c r="P450" s="555" t="s">
        <v>71</v>
      </c>
      <c r="Q450" s="556"/>
      <c r="R450" s="556"/>
      <c r="S450" s="556"/>
      <c r="T450" s="556"/>
      <c r="U450" s="556"/>
      <c r="V450" s="557"/>
      <c r="W450" s="37" t="s">
        <v>72</v>
      </c>
      <c r="X450" s="553">
        <f>IFERROR(X447/H447,"0")+IFERROR(X448/H448,"0")+IFERROR(X449/H449,"0")</f>
        <v>1.8939393939393938</v>
      </c>
      <c r="Y450" s="553">
        <f>IFERROR(Y447/H447,"0")+IFERROR(Y448/H448,"0")+IFERROR(Y449/H449,"0")</f>
        <v>2</v>
      </c>
      <c r="Z450" s="553">
        <f>IFERROR(IF(Z447="",0,Z447),"0")+IFERROR(IF(Z448="",0,Z448),"0")+IFERROR(IF(Z449="",0,Z449),"0")</f>
        <v>2.392E-2</v>
      </c>
      <c r="AA450" s="554"/>
      <c r="AB450" s="554"/>
      <c r="AC450" s="554"/>
    </row>
    <row r="451" spans="1:68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9"/>
      <c r="P451" s="555" t="s">
        <v>71</v>
      </c>
      <c r="Q451" s="556"/>
      <c r="R451" s="556"/>
      <c r="S451" s="556"/>
      <c r="T451" s="556"/>
      <c r="U451" s="556"/>
      <c r="V451" s="557"/>
      <c r="W451" s="37" t="s">
        <v>69</v>
      </c>
      <c r="X451" s="553">
        <f>IFERROR(SUM(X447:X449),"0")</f>
        <v>10</v>
      </c>
      <c r="Y451" s="553">
        <f>IFERROR(SUM(Y447:Y449),"0")</f>
        <v>10.56</v>
      </c>
      <c r="Z451" s="37"/>
      <c r="AA451" s="554"/>
      <c r="AB451" s="554"/>
      <c r="AC451" s="554"/>
    </row>
    <row r="452" spans="1:68" ht="14.25" hidden="1" customHeight="1" x14ac:dyDescent="0.25">
      <c r="A452" s="560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547"/>
      <c r="AB452" s="547"/>
      <c r="AC452" s="547"/>
    </row>
    <row r="453" spans="1:68" ht="27" hidden="1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3"/>
      <c r="R453" s="563"/>
      <c r="S453" s="563"/>
      <c r="T453" s="564"/>
      <c r="U453" s="34"/>
      <c r="V453" s="34"/>
      <c r="W453" s="35" t="s">
        <v>69</v>
      </c>
      <c r="X453" s="551">
        <v>0</v>
      </c>
      <c r="Y453" s="552">
        <f t="shared" ref="Y453:Y458" si="64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0</v>
      </c>
      <c r="BN453" s="64">
        <f t="shared" ref="BN453:BN458" si="66">IFERROR(Y453*I453/H453,"0")</f>
        <v>0</v>
      </c>
      <c r="BO453" s="64">
        <f t="shared" ref="BO453:BO458" si="67">IFERROR(1/J453*(X453/H453),"0")</f>
        <v>0</v>
      </c>
      <c r="BP453" s="64">
        <f t="shared" ref="BP453:BP458" si="68">IFERROR(1/J453*(Y453/H453),"0")</f>
        <v>0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3"/>
      <c r="R454" s="563"/>
      <c r="S454" s="563"/>
      <c r="T454" s="564"/>
      <c r="U454" s="34"/>
      <c r="V454" s="34"/>
      <c r="W454" s="35" t="s">
        <v>69</v>
      </c>
      <c r="X454" s="551">
        <v>0</v>
      </c>
      <c r="Y454" s="552">
        <f t="shared" si="64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0</v>
      </c>
      <c r="BN454" s="64">
        <f t="shared" si="66"/>
        <v>0</v>
      </c>
      <c r="BO454" s="64">
        <f t="shared" si="67"/>
        <v>0</v>
      </c>
      <c r="BP454" s="64">
        <f t="shared" si="68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3"/>
      <c r="R455" s="563"/>
      <c r="S455" s="563"/>
      <c r="T455" s="564"/>
      <c r="U455" s="34"/>
      <c r="V455" s="34"/>
      <c r="W455" s="35" t="s">
        <v>69</v>
      </c>
      <c r="X455" s="551">
        <v>10</v>
      </c>
      <c r="Y455" s="552">
        <f t="shared" si="64"/>
        <v>10.56</v>
      </c>
      <c r="Z455" s="36">
        <f>IFERROR(IF(Y455=0,"",ROUNDUP(Y455/H455,0)*0.01196),"")</f>
        <v>2.392E-2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10.681818181818182</v>
      </c>
      <c r="BN455" s="64">
        <f t="shared" si="66"/>
        <v>11.28</v>
      </c>
      <c r="BO455" s="64">
        <f t="shared" si="67"/>
        <v>1.8210955710955712E-2</v>
      </c>
      <c r="BP455" s="64">
        <f t="shared" si="68"/>
        <v>1.9230769230769232E-2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3"/>
      <c r="R456" s="563"/>
      <c r="S456" s="563"/>
      <c r="T456" s="564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3"/>
      <c r="R458" s="563"/>
      <c r="S458" s="563"/>
      <c r="T458" s="564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68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9"/>
      <c r="P459" s="555" t="s">
        <v>71</v>
      </c>
      <c r="Q459" s="556"/>
      <c r="R459" s="556"/>
      <c r="S459" s="556"/>
      <c r="T459" s="556"/>
      <c r="U459" s="556"/>
      <c r="V459" s="557"/>
      <c r="W459" s="37" t="s">
        <v>72</v>
      </c>
      <c r="X459" s="553">
        <f>IFERROR(X453/H453,"0")+IFERROR(X454/H454,"0")+IFERROR(X455/H455,"0")+IFERROR(X456/H456,"0")+IFERROR(X457/H457,"0")+IFERROR(X458/H458,"0")</f>
        <v>1.8939393939393938</v>
      </c>
      <c r="Y459" s="553">
        <f>IFERROR(Y453/H453,"0")+IFERROR(Y454/H454,"0")+IFERROR(Y455/H455,"0")+IFERROR(Y456/H456,"0")+IFERROR(Y457/H457,"0")+IFERROR(Y458/H458,"0")</f>
        <v>2</v>
      </c>
      <c r="Z459" s="553">
        <f>IFERROR(IF(Z453="",0,Z453),"0")+IFERROR(IF(Z454="",0,Z454),"0")+IFERROR(IF(Z455="",0,Z455),"0")+IFERROR(IF(Z456="",0,Z456),"0")+IFERROR(IF(Z457="",0,Z457),"0")+IFERROR(IF(Z458="",0,Z458),"0")</f>
        <v>2.392E-2</v>
      </c>
      <c r="AA459" s="554"/>
      <c r="AB459" s="554"/>
      <c r="AC459" s="554"/>
    </row>
    <row r="460" spans="1:68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55" t="s">
        <v>71</v>
      </c>
      <c r="Q460" s="556"/>
      <c r="R460" s="556"/>
      <c r="S460" s="556"/>
      <c r="T460" s="556"/>
      <c r="U460" s="556"/>
      <c r="V460" s="557"/>
      <c r="W460" s="37" t="s">
        <v>69</v>
      </c>
      <c r="X460" s="553">
        <f>IFERROR(SUM(X453:X458),"0")</f>
        <v>10</v>
      </c>
      <c r="Y460" s="553">
        <f>IFERROR(SUM(Y453:Y458),"0")</f>
        <v>10.56</v>
      </c>
      <c r="Z460" s="37"/>
      <c r="AA460" s="554"/>
      <c r="AB460" s="554"/>
      <c r="AC460" s="554"/>
    </row>
    <row r="461" spans="1:68" ht="14.25" hidden="1" customHeight="1" x14ac:dyDescent="0.25">
      <c r="A461" s="560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3"/>
      <c r="R463" s="563"/>
      <c r="S463" s="563"/>
      <c r="T463" s="564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3"/>
      <c r="R464" s="563"/>
      <c r="S464" s="563"/>
      <c r="T464" s="564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8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9"/>
      <c r="P465" s="555" t="s">
        <v>71</v>
      </c>
      <c r="Q465" s="556"/>
      <c r="R465" s="556"/>
      <c r="S465" s="556"/>
      <c r="T465" s="556"/>
      <c r="U465" s="556"/>
      <c r="V465" s="557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69"/>
      <c r="P466" s="555" t="s">
        <v>71</v>
      </c>
      <c r="Q466" s="556"/>
      <c r="R466" s="556"/>
      <c r="S466" s="556"/>
      <c r="T466" s="556"/>
      <c r="U466" s="556"/>
      <c r="V466" s="557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8" t="s">
        <v>723</v>
      </c>
      <c r="B467" s="619"/>
      <c r="C467" s="619"/>
      <c r="D467" s="619"/>
      <c r="E467" s="619"/>
      <c r="F467" s="619"/>
      <c r="G467" s="619"/>
      <c r="H467" s="619"/>
      <c r="I467" s="619"/>
      <c r="J467" s="619"/>
      <c r="K467" s="619"/>
      <c r="L467" s="619"/>
      <c r="M467" s="619"/>
      <c r="N467" s="619"/>
      <c r="O467" s="619"/>
      <c r="P467" s="619"/>
      <c r="Q467" s="619"/>
      <c r="R467" s="619"/>
      <c r="S467" s="619"/>
      <c r="T467" s="619"/>
      <c r="U467" s="619"/>
      <c r="V467" s="619"/>
      <c r="W467" s="619"/>
      <c r="X467" s="619"/>
      <c r="Y467" s="619"/>
      <c r="Z467" s="619"/>
      <c r="AA467" s="48"/>
      <c r="AB467" s="48"/>
      <c r="AC467" s="48"/>
    </row>
    <row r="468" spans="1:68" ht="16.5" hidden="1" customHeight="1" x14ac:dyDescent="0.25">
      <c r="A468" s="617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6"/>
      <c r="AB468" s="546"/>
      <c r="AC468" s="546"/>
    </row>
    <row r="469" spans="1:68" ht="14.25" hidden="1" customHeight="1" x14ac:dyDescent="0.25">
      <c r="A469" s="560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56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3"/>
      <c r="R471" s="563"/>
      <c r="S471" s="563"/>
      <c r="T471" s="564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3"/>
      <c r="R472" s="563"/>
      <c r="S472" s="563"/>
      <c r="T472" s="564"/>
      <c r="U472" s="34"/>
      <c r="V472" s="34"/>
      <c r="W472" s="35" t="s">
        <v>69</v>
      </c>
      <c r="X472" s="551">
        <v>50</v>
      </c>
      <c r="Y472" s="552">
        <f>IFERROR(IF(X472="",0,CEILING((X472/$H472),1)*$H472),"")</f>
        <v>60</v>
      </c>
      <c r="Z472" s="36">
        <f>IFERROR(IF(Y472=0,"",ROUNDUP(Y472/H472,0)*0.01898),"")</f>
        <v>9.4899999999999998E-2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51.8125</v>
      </c>
      <c r="BN472" s="64">
        <f>IFERROR(Y472*I472/H472,"0")</f>
        <v>62.175000000000004</v>
      </c>
      <c r="BO472" s="64">
        <f>IFERROR(1/J472*(X472/H472),"0")</f>
        <v>6.5104166666666671E-2</v>
      </c>
      <c r="BP472" s="64">
        <f>IFERROR(1/J472*(Y472/H472),"0")</f>
        <v>7.8125E-2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3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3"/>
      <c r="R473" s="563"/>
      <c r="S473" s="563"/>
      <c r="T473" s="564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8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9"/>
      <c r="P474" s="555" t="s">
        <v>71</v>
      </c>
      <c r="Q474" s="556"/>
      <c r="R474" s="556"/>
      <c r="S474" s="556"/>
      <c r="T474" s="556"/>
      <c r="U474" s="556"/>
      <c r="V474" s="557"/>
      <c r="W474" s="37" t="s">
        <v>72</v>
      </c>
      <c r="X474" s="553">
        <f>IFERROR(X470/H470,"0")+IFERROR(X471/H471,"0")+IFERROR(X472/H472,"0")+IFERROR(X473/H473,"0")</f>
        <v>4.166666666666667</v>
      </c>
      <c r="Y474" s="553">
        <f>IFERROR(Y470/H470,"0")+IFERROR(Y471/H471,"0")+IFERROR(Y472/H472,"0")+IFERROR(Y473/H473,"0")</f>
        <v>5</v>
      </c>
      <c r="Z474" s="553">
        <f>IFERROR(IF(Z470="",0,Z470),"0")+IFERROR(IF(Z471="",0,Z471),"0")+IFERROR(IF(Z472="",0,Z472),"0")+IFERROR(IF(Z473="",0,Z473),"0")</f>
        <v>9.4899999999999998E-2</v>
      </c>
      <c r="AA474" s="554"/>
      <c r="AB474" s="554"/>
      <c r="AC474" s="554"/>
    </row>
    <row r="475" spans="1:68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55" t="s">
        <v>71</v>
      </c>
      <c r="Q475" s="556"/>
      <c r="R475" s="556"/>
      <c r="S475" s="556"/>
      <c r="T475" s="556"/>
      <c r="U475" s="556"/>
      <c r="V475" s="557"/>
      <c r="W475" s="37" t="s">
        <v>69</v>
      </c>
      <c r="X475" s="553">
        <f>IFERROR(SUM(X470:X473),"0")</f>
        <v>50</v>
      </c>
      <c r="Y475" s="553">
        <f>IFERROR(SUM(Y470:Y473),"0")</f>
        <v>60</v>
      </c>
      <c r="Z475" s="37"/>
      <c r="AA475" s="554"/>
      <c r="AB475" s="554"/>
      <c r="AC475" s="554"/>
    </row>
    <row r="476" spans="1:68" ht="14.25" hidden="1" customHeight="1" x14ac:dyDescent="0.25">
      <c r="A476" s="560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3"/>
      <c r="R477" s="563"/>
      <c r="S477" s="563"/>
      <c r="T477" s="564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2" t="s">
        <v>740</v>
      </c>
      <c r="Q478" s="563"/>
      <c r="R478" s="563"/>
      <c r="S478" s="563"/>
      <c r="T478" s="564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4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3"/>
      <c r="R479" s="563"/>
      <c r="S479" s="563"/>
      <c r="T479" s="564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55" t="s">
        <v>71</v>
      </c>
      <c r="Q480" s="556"/>
      <c r="R480" s="556"/>
      <c r="S480" s="556"/>
      <c r="T480" s="556"/>
      <c r="U480" s="556"/>
      <c r="V480" s="557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55" t="s">
        <v>71</v>
      </c>
      <c r="Q481" s="556"/>
      <c r="R481" s="556"/>
      <c r="S481" s="556"/>
      <c r="T481" s="556"/>
      <c r="U481" s="556"/>
      <c r="V481" s="557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0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3"/>
      <c r="R483" s="563"/>
      <c r="S483" s="563"/>
      <c r="T483" s="564"/>
      <c r="U483" s="34"/>
      <c r="V483" s="34"/>
      <c r="W483" s="35" t="s">
        <v>69</v>
      </c>
      <c r="X483" s="551">
        <v>65</v>
      </c>
      <c r="Y483" s="552">
        <f>IFERROR(IF(X483="",0,CEILING((X483/$H483),1)*$H483),"")</f>
        <v>67.2</v>
      </c>
      <c r="Z483" s="36">
        <f>IFERROR(IF(Y483=0,"",ROUNDUP(Y483/H483,0)*0.00902),"")</f>
        <v>0.14432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69.178571428571431</v>
      </c>
      <c r="BN483" s="64">
        <f>IFERROR(Y483*I483/H483,"0")</f>
        <v>71.52</v>
      </c>
      <c r="BO483" s="64">
        <f>IFERROR(1/J483*(X483/H483),"0")</f>
        <v>0.11724386724386725</v>
      </c>
      <c r="BP483" s="64">
        <f>IFERROR(1/J483*(Y483/H483),"0")</f>
        <v>0.12121212121212122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3"/>
      <c r="R484" s="563"/>
      <c r="S484" s="563"/>
      <c r="T484" s="564"/>
      <c r="U484" s="34"/>
      <c r="V484" s="34"/>
      <c r="W484" s="35" t="s">
        <v>69</v>
      </c>
      <c r="X484" s="551">
        <v>85</v>
      </c>
      <c r="Y484" s="552">
        <f>IFERROR(IF(X484="",0,CEILING((X484/$H484),1)*$H484),"")</f>
        <v>88.2</v>
      </c>
      <c r="Z484" s="36">
        <f>IFERROR(IF(Y484=0,"",ROUNDUP(Y484/H484,0)*0.00902),"")</f>
        <v>0.18942000000000001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90.464285714285708</v>
      </c>
      <c r="BN484" s="64">
        <f>IFERROR(Y484*I484/H484,"0")</f>
        <v>93.87</v>
      </c>
      <c r="BO484" s="64">
        <f>IFERROR(1/J484*(X484/H484),"0")</f>
        <v>0.15331890331890333</v>
      </c>
      <c r="BP484" s="64">
        <f>IFERROR(1/J484*(Y484/H484),"0")</f>
        <v>0.15909090909090909</v>
      </c>
    </row>
    <row r="485" spans="1:68" x14ac:dyDescent="0.2">
      <c r="A485" s="568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55" t="s">
        <v>71</v>
      </c>
      <c r="Q485" s="556"/>
      <c r="R485" s="556"/>
      <c r="S485" s="556"/>
      <c r="T485" s="556"/>
      <c r="U485" s="556"/>
      <c r="V485" s="557"/>
      <c r="W485" s="37" t="s">
        <v>72</v>
      </c>
      <c r="X485" s="553">
        <f>IFERROR(X483/H483,"0")+IFERROR(X484/H484,"0")</f>
        <v>35.714285714285715</v>
      </c>
      <c r="Y485" s="553">
        <f>IFERROR(Y483/H483,"0")+IFERROR(Y484/H484,"0")</f>
        <v>37</v>
      </c>
      <c r="Z485" s="553">
        <f>IFERROR(IF(Z483="",0,Z483),"0")+IFERROR(IF(Z484="",0,Z484),"0")</f>
        <v>0.33374000000000004</v>
      </c>
      <c r="AA485" s="554"/>
      <c r="AB485" s="554"/>
      <c r="AC485" s="554"/>
    </row>
    <row r="486" spans="1:68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9"/>
      <c r="P486" s="555" t="s">
        <v>71</v>
      </c>
      <c r="Q486" s="556"/>
      <c r="R486" s="556"/>
      <c r="S486" s="556"/>
      <c r="T486" s="556"/>
      <c r="U486" s="556"/>
      <c r="V486" s="557"/>
      <c r="W486" s="37" t="s">
        <v>69</v>
      </c>
      <c r="X486" s="553">
        <f>IFERROR(SUM(X483:X484),"0")</f>
        <v>150</v>
      </c>
      <c r="Y486" s="553">
        <f>IFERROR(SUM(Y483:Y484),"0")</f>
        <v>155.4</v>
      </c>
      <c r="Z486" s="37"/>
      <c r="AA486" s="554"/>
      <c r="AB486" s="554"/>
      <c r="AC486" s="554"/>
    </row>
    <row r="487" spans="1:68" ht="14.25" hidden="1" customHeight="1" x14ac:dyDescent="0.25">
      <c r="A487" s="560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547"/>
      <c r="AB487" s="547"/>
      <c r="AC487" s="547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3"/>
      <c r="R488" s="563"/>
      <c r="S488" s="563"/>
      <c r="T488" s="564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1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3"/>
      <c r="R489" s="563"/>
      <c r="S489" s="563"/>
      <c r="T489" s="564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8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55" t="s">
        <v>71</v>
      </c>
      <c r="Q490" s="556"/>
      <c r="R490" s="556"/>
      <c r="S490" s="556"/>
      <c r="T490" s="556"/>
      <c r="U490" s="556"/>
      <c r="V490" s="557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9"/>
      <c r="P491" s="555" t="s">
        <v>71</v>
      </c>
      <c r="Q491" s="556"/>
      <c r="R491" s="556"/>
      <c r="S491" s="556"/>
      <c r="T491" s="556"/>
      <c r="U491" s="556"/>
      <c r="V491" s="557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0" t="s">
        <v>174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3"/>
      <c r="R493" s="563"/>
      <c r="S493" s="563"/>
      <c r="T493" s="564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3"/>
      <c r="R494" s="563"/>
      <c r="S494" s="563"/>
      <c r="T494" s="564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8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55" t="s">
        <v>71</v>
      </c>
      <c r="Q495" s="556"/>
      <c r="R495" s="556"/>
      <c r="S495" s="556"/>
      <c r="T495" s="556"/>
      <c r="U495" s="556"/>
      <c r="V495" s="557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9"/>
      <c r="P496" s="555" t="s">
        <v>71</v>
      </c>
      <c r="Q496" s="556"/>
      <c r="R496" s="556"/>
      <c r="S496" s="556"/>
      <c r="T496" s="556"/>
      <c r="U496" s="556"/>
      <c r="V496" s="557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7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6"/>
      <c r="AB497" s="546"/>
      <c r="AC497" s="546"/>
    </row>
    <row r="498" spans="1:68" ht="14.25" hidden="1" customHeight="1" x14ac:dyDescent="0.25">
      <c r="A498" s="560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55" t="s">
        <v>765</v>
      </c>
      <c r="Q499" s="563"/>
      <c r="R499" s="563"/>
      <c r="S499" s="563"/>
      <c r="T499" s="564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8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9"/>
      <c r="P500" s="555" t="s">
        <v>71</v>
      </c>
      <c r="Q500" s="556"/>
      <c r="R500" s="556"/>
      <c r="S500" s="556"/>
      <c r="T500" s="556"/>
      <c r="U500" s="556"/>
      <c r="V500" s="557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69"/>
      <c r="P501" s="555" t="s">
        <v>71</v>
      </c>
      <c r="Q501" s="556"/>
      <c r="R501" s="556"/>
      <c r="S501" s="556"/>
      <c r="T501" s="556"/>
      <c r="U501" s="556"/>
      <c r="V501" s="557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44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645"/>
      <c r="P502" s="582" t="s">
        <v>767</v>
      </c>
      <c r="Q502" s="583"/>
      <c r="R502" s="583"/>
      <c r="S502" s="583"/>
      <c r="T502" s="583"/>
      <c r="U502" s="583"/>
      <c r="V502" s="584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2005.7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2076.66</v>
      </c>
      <c r="Z502" s="37"/>
      <c r="AA502" s="554"/>
      <c r="AB502" s="554"/>
      <c r="AC502" s="55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645"/>
      <c r="P503" s="582" t="s">
        <v>768</v>
      </c>
      <c r="Q503" s="583"/>
      <c r="R503" s="583"/>
      <c r="S503" s="583"/>
      <c r="T503" s="583"/>
      <c r="U503" s="583"/>
      <c r="V503" s="584"/>
      <c r="W503" s="37" t="s">
        <v>69</v>
      </c>
      <c r="X503" s="553">
        <f>IFERROR(SUM(BM22:BM499),"0")</f>
        <v>2113.2580844340841</v>
      </c>
      <c r="Y503" s="553">
        <f>IFERROR(SUM(BN22:BN499),"0")</f>
        <v>2187.741</v>
      </c>
      <c r="Z503" s="37"/>
      <c r="AA503" s="554"/>
      <c r="AB503" s="554"/>
      <c r="AC503" s="55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645"/>
      <c r="P504" s="582" t="s">
        <v>769</v>
      </c>
      <c r="Q504" s="583"/>
      <c r="R504" s="583"/>
      <c r="S504" s="583"/>
      <c r="T504" s="583"/>
      <c r="U504" s="583"/>
      <c r="V504" s="584"/>
      <c r="W504" s="37" t="s">
        <v>770</v>
      </c>
      <c r="X504" s="38">
        <f>ROUNDUP(SUM(BO22:BO499),0)</f>
        <v>4</v>
      </c>
      <c r="Y504" s="38">
        <f>ROUNDUP(SUM(BP22:BP499),0)</f>
        <v>4</v>
      </c>
      <c r="Z504" s="37"/>
      <c r="AA504" s="554"/>
      <c r="AB504" s="554"/>
      <c r="AC504" s="55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645"/>
      <c r="P505" s="582" t="s">
        <v>771</v>
      </c>
      <c r="Q505" s="583"/>
      <c r="R505" s="583"/>
      <c r="S505" s="583"/>
      <c r="T505" s="583"/>
      <c r="U505" s="583"/>
      <c r="V505" s="584"/>
      <c r="W505" s="37" t="s">
        <v>69</v>
      </c>
      <c r="X505" s="553">
        <f>GrossWeightTotal+PalletQtyTotal*25</f>
        <v>2213.2580844340841</v>
      </c>
      <c r="Y505" s="553">
        <f>GrossWeightTotalR+PalletQtyTotalR*25</f>
        <v>2287.741</v>
      </c>
      <c r="Z505" s="37"/>
      <c r="AA505" s="554"/>
      <c r="AB505" s="554"/>
      <c r="AC505" s="55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645"/>
      <c r="P506" s="582" t="s">
        <v>772</v>
      </c>
      <c r="Q506" s="583"/>
      <c r="R506" s="583"/>
      <c r="S506" s="583"/>
      <c r="T506" s="583"/>
      <c r="U506" s="583"/>
      <c r="V506" s="584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267.47317127317132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277</v>
      </c>
      <c r="Z506" s="37"/>
      <c r="AA506" s="554"/>
      <c r="AB506" s="554"/>
      <c r="AC506" s="554"/>
    </row>
    <row r="507" spans="1:68" ht="14.25" hidden="1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645"/>
      <c r="P507" s="582" t="s">
        <v>773</v>
      </c>
      <c r="Q507" s="583"/>
      <c r="R507" s="583"/>
      <c r="S507" s="583"/>
      <c r="T507" s="583"/>
      <c r="U507" s="583"/>
      <c r="V507" s="584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4.2675299999999998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7"/>
      <c r="E509" s="647"/>
      <c r="F509" s="647"/>
      <c r="G509" s="647"/>
      <c r="H509" s="581"/>
      <c r="I509" s="573" t="s">
        <v>260</v>
      </c>
      <c r="J509" s="647"/>
      <c r="K509" s="647"/>
      <c r="L509" s="647"/>
      <c r="M509" s="647"/>
      <c r="N509" s="647"/>
      <c r="O509" s="647"/>
      <c r="P509" s="647"/>
      <c r="Q509" s="647"/>
      <c r="R509" s="647"/>
      <c r="S509" s="581"/>
      <c r="T509" s="573" t="s">
        <v>544</v>
      </c>
      <c r="U509" s="581"/>
      <c r="V509" s="573" t="s">
        <v>600</v>
      </c>
      <c r="W509" s="647"/>
      <c r="X509" s="647"/>
      <c r="Y509" s="581"/>
      <c r="Z509" s="548" t="s">
        <v>656</v>
      </c>
      <c r="AA509" s="573" t="s">
        <v>723</v>
      </c>
      <c r="AB509" s="581"/>
      <c r="AC509" s="52"/>
      <c r="AF509" s="549"/>
    </row>
    <row r="510" spans="1:68" ht="14.25" customHeight="1" thickTop="1" x14ac:dyDescent="0.2">
      <c r="A510" s="748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49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32.400000000000006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264.3</v>
      </c>
      <c r="E512" s="46">
        <f>IFERROR(Y89*1,"0")+IFERROR(Y90*1,"0")+IFERROR(Y91*1,"0")+IFERROR(Y95*1,"0")+IFERROR(Y96*1,"0")+IFERROR(Y97*1,"0")+IFERROR(Y98*1,"0")+IFERROR(Y99*1,"0")</f>
        <v>16.2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23.7</v>
      </c>
      <c r="G512" s="46">
        <f>IFERROR(Y130*1,"0")+IFERROR(Y131*1,"0")+IFERROR(Y135*1,"0")+IFERROR(Y136*1,"0")+IFERROR(Y140*1,"0")+IFERROR(Y141*1,"0")</f>
        <v>12.8</v>
      </c>
      <c r="H512" s="46">
        <f>IFERROR(Y146*1,"0")+IFERROR(Y150*1,"0")+IFERROR(Y151*1,"0")+IFERROR(Y152*1,"0")</f>
        <v>27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8.4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7.1999999999999993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64.800000000000011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1062.0999999999999</v>
      </c>
      <c r="S512" s="46">
        <f>IFERROR(Y335*1,"0")+IFERROR(Y336*1,"0")+IFERROR(Y337*1,"0")</f>
        <v>20.399999999999999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285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36.96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215.4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20"/>
        <filter val="1,79"/>
        <filter val="1,89"/>
        <filter val="1,90"/>
        <filter val="1,98"/>
        <filter val="10,00"/>
        <filter val="100,00"/>
        <filter val="12,63"/>
        <filter val="12,80"/>
        <filter val="122,50"/>
        <filter val="130,00"/>
        <filter val="15,00"/>
        <filter val="150,00"/>
        <filter val="16,00"/>
        <filter val="17,59"/>
        <filter val="19,67"/>
        <filter val="2 005,70"/>
        <filter val="2 113,26"/>
        <filter val="2 213,26"/>
        <filter val="2,25"/>
        <filter val="2,44"/>
        <filter val="2,78"/>
        <filter val="2,84"/>
        <filter val="20,00"/>
        <filter val="20,20"/>
        <filter val="22,00"/>
        <filter val="22,50"/>
        <filter val="258,00"/>
        <filter val="267,47"/>
        <filter val="28,30"/>
        <filter val="3,98"/>
        <filter val="30,00"/>
        <filter val="35,71"/>
        <filter val="36,00"/>
        <filter val="38,00"/>
        <filter val="4"/>
        <filter val="4,00"/>
        <filter val="4,17"/>
        <filter val="4,20"/>
        <filter val="4,50"/>
        <filter val="4,52"/>
        <filter val="40,00"/>
        <filter val="5,00"/>
        <filter val="5,40"/>
        <filter val="5,56"/>
        <filter val="50,00"/>
        <filter val="6,00"/>
        <filter val="6,30"/>
        <filter val="60,00"/>
        <filter val="65,00"/>
        <filter val="700,00"/>
        <filter val="76,30"/>
        <filter val="8,00"/>
        <filter val="8,67"/>
        <filter val="85,00"/>
        <filter val="86,00"/>
        <filter val="89,74"/>
      </filters>
    </filterColumn>
    <filterColumn colId="29" showButton="0"/>
    <filterColumn colId="30" showButton="0"/>
  </autoFilter>
  <mergeCells count="896"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P495:V495"/>
    <mergeCell ref="P439:T439"/>
    <mergeCell ref="P433:T433"/>
    <mergeCell ref="A476:Z476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D471:E471"/>
    <mergeCell ref="P202:T202"/>
    <mergeCell ref="P307:T307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A320:Z320"/>
    <mergeCell ref="P351:V351"/>
    <mergeCell ref="P422:V422"/>
    <mergeCell ref="A314:Z314"/>
    <mergeCell ref="P239:V239"/>
    <mergeCell ref="A257:Z257"/>
    <mergeCell ref="P262:T262"/>
    <mergeCell ref="P370:T370"/>
    <mergeCell ref="D242:E242"/>
    <mergeCell ref="P138:V138"/>
    <mergeCell ref="A128:Z128"/>
    <mergeCell ref="D97:E97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A39:Z39"/>
    <mergeCell ref="P285:V285"/>
    <mergeCell ref="A215:O216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P499:T499"/>
    <mergeCell ref="P510:P511"/>
    <mergeCell ref="D336:E33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N17:N18"/>
    <mergeCell ref="Q5:R5"/>
    <mergeCell ref="F17:F18"/>
    <mergeCell ref="D6:M6"/>
    <mergeCell ref="P35:T35"/>
    <mergeCell ref="G17:G18"/>
    <mergeCell ref="P61:T61"/>
    <mergeCell ref="D227:E227"/>
    <mergeCell ref="P321:T321"/>
    <mergeCell ref="P125:T125"/>
    <mergeCell ref="M17:M18"/>
    <mergeCell ref="O17:O18"/>
    <mergeCell ref="D234:E234"/>
    <mergeCell ref="P305:V305"/>
    <mergeCell ref="D244:E244"/>
    <mergeCell ref="A44:O45"/>
    <mergeCell ref="A58:O59"/>
    <mergeCell ref="P199:T199"/>
    <mergeCell ref="A450:O451"/>
    <mergeCell ref="P171:V171"/>
    <mergeCell ref="P121:V121"/>
    <mergeCell ref="D83:E83"/>
    <mergeCell ref="D441:E441"/>
    <mergeCell ref="P398:T398"/>
    <mergeCell ref="A100:O101"/>
    <mergeCell ref="P162:T162"/>
    <mergeCell ref="A231:O232"/>
    <mergeCell ref="A114:O115"/>
    <mergeCell ref="P111:T111"/>
    <mergeCell ref="D252:E252"/>
    <mergeCell ref="P408:T408"/>
    <mergeCell ref="P66:V66"/>
    <mergeCell ref="P383:T383"/>
    <mergeCell ref="A142:O143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S510:S511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P175:T175"/>
    <mergeCell ref="AB17:AB18"/>
    <mergeCell ref="P271:V271"/>
    <mergeCell ref="P100:V100"/>
    <mergeCell ref="A388:Z388"/>
    <mergeCell ref="K17:K18"/>
    <mergeCell ref="A277:Z277"/>
    <mergeCell ref="P44:V44"/>
    <mergeCell ref="D348:E348"/>
    <mergeCell ref="D345:E345"/>
    <mergeCell ref="P318:V318"/>
    <mergeCell ref="P309:T309"/>
    <mergeCell ref="P143:V143"/>
    <mergeCell ref="A73:Z73"/>
    <mergeCell ref="D131:E131"/>
    <mergeCell ref="A34:Z34"/>
    <mergeCell ref="P97:T97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J9:M9"/>
    <mergeCell ref="P141:T141"/>
    <mergeCell ref="D62:E62"/>
    <mergeCell ref="A65:O66"/>
    <mergeCell ref="D56:E56"/>
    <mergeCell ref="P206:T206"/>
    <mergeCell ref="V6:W9"/>
    <mergeCell ref="T5:U5"/>
    <mergeCell ref="V5:W5"/>
    <mergeCell ref="A14:M14"/>
    <mergeCell ref="P211:T211"/>
    <mergeCell ref="P89:T89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D64:E64"/>
    <mergeCell ref="P441:T441"/>
    <mergeCell ref="H17:H18"/>
    <mergeCell ref="P27:T27"/>
    <mergeCell ref="P22:T22"/>
    <mergeCell ref="P236:V236"/>
    <mergeCell ref="P92:V92"/>
    <mergeCell ref="A88:Z88"/>
    <mergeCell ref="D415:E415"/>
    <mergeCell ref="Z17:Z18"/>
    <mergeCell ref="D439:E439"/>
    <mergeCell ref="D119:E119"/>
    <mergeCell ref="P76:T76"/>
    <mergeCell ref="D190:E190"/>
    <mergeCell ref="P374:T374"/>
    <mergeCell ref="P74:T74"/>
    <mergeCell ref="A19:Z19"/>
    <mergeCell ref="P310:T310"/>
    <mergeCell ref="P163:T163"/>
    <mergeCell ref="D163:E163"/>
    <mergeCell ref="D107:E107"/>
    <mergeCell ref="P136:T136"/>
    <mergeCell ref="D170:E170"/>
    <mergeCell ref="P132:V132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P72:V72"/>
    <mergeCell ref="P43:T43"/>
    <mergeCell ref="P65:V65"/>
    <mergeCell ref="D63:E63"/>
    <mergeCell ref="D52:E52"/>
    <mergeCell ref="D27:E27"/>
    <mergeCell ref="A338:O339"/>
    <mergeCell ref="P208:T208"/>
    <mergeCell ref="D112:E112"/>
    <mergeCell ref="P59:V59"/>
    <mergeCell ref="W17:W18"/>
    <mergeCell ref="P45:V45"/>
    <mergeCell ref="P95:T95"/>
    <mergeCell ref="P42:T42"/>
    <mergeCell ref="A32:O33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P308:T308"/>
    <mergeCell ref="P185:T185"/>
    <mergeCell ref="D106:E106"/>
    <mergeCell ref="P283:T283"/>
    <mergeCell ref="D391:E391"/>
    <mergeCell ref="D328:E328"/>
    <mergeCell ref="P263:V263"/>
    <mergeCell ref="D251:E251"/>
    <mergeCell ref="D330:E330"/>
    <mergeCell ref="P304:V304"/>
    <mergeCell ref="P181:V181"/>
    <mergeCell ref="D96:E96"/>
    <mergeCell ref="D347:E347"/>
    <mergeCell ref="D176:E176"/>
    <mergeCell ref="D412:E4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A50:Z50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D470:E470"/>
    <mergeCell ref="P182:V182"/>
    <mergeCell ref="D303:E303"/>
    <mergeCell ref="P453:T453"/>
    <mergeCell ref="A474:O475"/>
    <mergeCell ref="D290:E290"/>
    <mergeCell ref="D479:E479"/>
    <mergeCell ref="A266:Z266"/>
    <mergeCell ref="A171:O172"/>
    <mergeCell ref="P235:V235"/>
    <mergeCell ref="A352:Z352"/>
    <mergeCell ref="P451:V451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D473:E473"/>
    <mergeCell ref="P244:T244"/>
    <mergeCell ref="P437:T437"/>
    <mergeCell ref="P315:T315"/>
    <mergeCell ref="P302:T302"/>
    <mergeCell ref="D174:E174"/>
    <mergeCell ref="D472:E47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D158:E158"/>
    <mergeCell ref="D456:E456"/>
    <mergeCell ref="D454:E454"/>
    <mergeCell ref="A424:Z424"/>
    <mergeCell ref="P448:T448"/>
    <mergeCell ref="P220:V220"/>
    <mergeCell ref="D455:E455"/>
    <mergeCell ref="D458:E4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2025-09-01T10:58:59Z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