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Черкизово Ташкент\"/>
    </mc:Choice>
  </mc:AlternateContent>
  <xr:revisionPtr revIDLastSave="0" documentId="13_ncr:1_{6E1645E7-0E29-4FBC-8AE3-CF9606DF00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R13" i="1" s="1"/>
  <c r="AJ14" i="1"/>
  <c r="R14" i="1" s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R32" i="1" s="1"/>
  <c r="AJ33" i="1"/>
  <c r="AJ34" i="1"/>
  <c r="AJ35" i="1"/>
  <c r="AJ12" i="1"/>
  <c r="R12" i="1" s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12" i="1"/>
  <c r="AK12" i="1" l="1"/>
  <c r="AK32" i="1"/>
  <c r="AK14" i="1"/>
  <c r="AK13" i="1"/>
  <c r="R34" i="1"/>
  <c r="R30" i="1"/>
  <c r="R28" i="1"/>
  <c r="R26" i="1"/>
  <c r="R24" i="1"/>
  <c r="R22" i="1"/>
  <c r="R20" i="1"/>
  <c r="R18" i="1"/>
  <c r="R16" i="1"/>
  <c r="R35" i="1"/>
  <c r="R33" i="1"/>
  <c r="R31" i="1"/>
  <c r="R29" i="1"/>
  <c r="R27" i="1"/>
  <c r="R25" i="1"/>
  <c r="R23" i="1"/>
  <c r="R21" i="1"/>
  <c r="R19" i="1"/>
  <c r="R17" i="1"/>
  <c r="R15" i="1"/>
  <c r="R5" i="1" s="1"/>
  <c r="AK17" i="1" l="1"/>
  <c r="AK21" i="1"/>
  <c r="AK25" i="1"/>
  <c r="AK29" i="1"/>
  <c r="AK33" i="1"/>
  <c r="AK16" i="1"/>
  <c r="AK20" i="1"/>
  <c r="AK24" i="1"/>
  <c r="AK28" i="1"/>
  <c r="AK34" i="1"/>
  <c r="AK15" i="1"/>
  <c r="AK19" i="1"/>
  <c r="AK23" i="1"/>
  <c r="AK27" i="1"/>
  <c r="AK31" i="1"/>
  <c r="AK35" i="1"/>
  <c r="AK18" i="1"/>
  <c r="AK22" i="1"/>
  <c r="AK26" i="1"/>
  <c r="AK30" i="1"/>
  <c r="W35" i="1"/>
  <c r="P35" i="1"/>
  <c r="V35" i="1" s="1"/>
  <c r="L35" i="1"/>
  <c r="W34" i="1"/>
  <c r="U34" i="1"/>
  <c r="P34" i="1"/>
  <c r="V34" i="1" s="1"/>
  <c r="L34" i="1"/>
  <c r="W33" i="1"/>
  <c r="F33" i="1"/>
  <c r="E33" i="1"/>
  <c r="L33" i="1" s="1"/>
  <c r="W32" i="1"/>
  <c r="P32" i="1"/>
  <c r="U32" i="1" s="1"/>
  <c r="L32" i="1"/>
  <c r="W31" i="1"/>
  <c r="P31" i="1"/>
  <c r="V31" i="1" s="1"/>
  <c r="L31" i="1"/>
  <c r="W30" i="1"/>
  <c r="P30" i="1"/>
  <c r="U30" i="1" s="1"/>
  <c r="L30" i="1"/>
  <c r="W29" i="1"/>
  <c r="P29" i="1"/>
  <c r="V29" i="1" s="1"/>
  <c r="L29" i="1"/>
  <c r="AH28" i="1"/>
  <c r="W28" i="1"/>
  <c r="P28" i="1"/>
  <c r="V28" i="1" s="1"/>
  <c r="L28" i="1"/>
  <c r="AH27" i="1"/>
  <c r="W27" i="1"/>
  <c r="U27" i="1"/>
  <c r="P27" i="1"/>
  <c r="V27" i="1" s="1"/>
  <c r="L27" i="1"/>
  <c r="AH26" i="1"/>
  <c r="W26" i="1"/>
  <c r="P26" i="1"/>
  <c r="V26" i="1" s="1"/>
  <c r="L26" i="1"/>
  <c r="W25" i="1"/>
  <c r="P25" i="1"/>
  <c r="V25" i="1" s="1"/>
  <c r="L25" i="1"/>
  <c r="AH24" i="1"/>
  <c r="W24" i="1"/>
  <c r="P24" i="1"/>
  <c r="V24" i="1" s="1"/>
  <c r="L24" i="1"/>
  <c r="W23" i="1"/>
  <c r="F23" i="1"/>
  <c r="E23" i="1"/>
  <c r="L23" i="1" s="1"/>
  <c r="W22" i="1"/>
  <c r="F22" i="1"/>
  <c r="E22" i="1"/>
  <c r="L22" i="1" s="1"/>
  <c r="W21" i="1"/>
  <c r="AH21" i="1"/>
  <c r="P21" i="1"/>
  <c r="V21" i="1" s="1"/>
  <c r="L21" i="1"/>
  <c r="AH20" i="1"/>
  <c r="W20" i="1"/>
  <c r="P20" i="1"/>
  <c r="V20" i="1" s="1"/>
  <c r="L20" i="1"/>
  <c r="W19" i="1"/>
  <c r="F19" i="1"/>
  <c r="E19" i="1"/>
  <c r="L19" i="1" s="1"/>
  <c r="W18" i="1"/>
  <c r="U18" i="1"/>
  <c r="P18" i="1"/>
  <c r="V18" i="1" s="1"/>
  <c r="L18" i="1"/>
  <c r="AH17" i="1"/>
  <c r="W17" i="1"/>
  <c r="P17" i="1"/>
  <c r="V17" i="1" s="1"/>
  <c r="L17" i="1"/>
  <c r="W16" i="1"/>
  <c r="F16" i="1"/>
  <c r="E16" i="1"/>
  <c r="L16" i="1" s="1"/>
  <c r="W15" i="1"/>
  <c r="AH15" i="1"/>
  <c r="P15" i="1"/>
  <c r="V15" i="1" s="1"/>
  <c r="L15" i="1"/>
  <c r="AH14" i="1"/>
  <c r="W14" i="1"/>
  <c r="F14" i="1"/>
  <c r="E14" i="1"/>
  <c r="L14" i="1" s="1"/>
  <c r="W13" i="1"/>
  <c r="P13" i="1"/>
  <c r="V13" i="1" s="1"/>
  <c r="L13" i="1"/>
  <c r="W12" i="1"/>
  <c r="AH12" i="1"/>
  <c r="P12" i="1"/>
  <c r="V12" i="1" s="1"/>
  <c r="L12" i="1"/>
  <c r="W11" i="1"/>
  <c r="P11" i="1"/>
  <c r="V11" i="1" s="1"/>
  <c r="L11" i="1"/>
  <c r="W10" i="1"/>
  <c r="P10" i="1"/>
  <c r="V10" i="1" s="1"/>
  <c r="L10" i="1"/>
  <c r="W9" i="1"/>
  <c r="P9" i="1"/>
  <c r="V9" i="1" s="1"/>
  <c r="L9" i="1"/>
  <c r="W8" i="1"/>
  <c r="U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AK5" i="1" l="1"/>
  <c r="V30" i="1"/>
  <c r="V32" i="1"/>
  <c r="P33" i="1"/>
  <c r="AH33" i="1" s="1"/>
  <c r="U6" i="1"/>
  <c r="U10" i="1"/>
  <c r="P16" i="1"/>
  <c r="AH16" i="1" s="1"/>
  <c r="U17" i="1"/>
  <c r="P19" i="1"/>
  <c r="V19" i="1" s="1"/>
  <c r="U20" i="1"/>
  <c r="P22" i="1"/>
  <c r="AH22" i="1" s="1"/>
  <c r="U26" i="1"/>
  <c r="U28" i="1"/>
  <c r="V33" i="1"/>
  <c r="W5" i="1"/>
  <c r="AH19" i="1"/>
  <c r="L5" i="1"/>
  <c r="U16" i="1"/>
  <c r="U22" i="1"/>
  <c r="AH18" i="1"/>
  <c r="U19" i="1"/>
  <c r="E5" i="1"/>
  <c r="U7" i="1"/>
  <c r="U9" i="1"/>
  <c r="U11" i="1"/>
  <c r="U12" i="1"/>
  <c r="P14" i="1"/>
  <c r="V14" i="1" s="1"/>
  <c r="U15" i="1"/>
  <c r="V16" i="1"/>
  <c r="U21" i="1"/>
  <c r="V22" i="1"/>
  <c r="P23" i="1"/>
  <c r="U24" i="1"/>
  <c r="AH30" i="1"/>
  <c r="AH32" i="1"/>
  <c r="U33" i="1"/>
  <c r="AH34" i="1"/>
  <c r="AH35" i="1" l="1"/>
  <c r="U35" i="1"/>
  <c r="AH29" i="1"/>
  <c r="U29" i="1"/>
  <c r="U14" i="1"/>
  <c r="P5" i="1"/>
  <c r="AH31" i="1"/>
  <c r="U31" i="1"/>
  <c r="U25" i="1"/>
  <c r="AH25" i="1"/>
  <c r="V23" i="1"/>
  <c r="U13" i="1"/>
  <c r="AH13" i="1"/>
  <c r="AH23" i="1" l="1"/>
  <c r="AH5" i="1" s="1"/>
  <c r="U23" i="1"/>
  <c r="Q5" i="1"/>
</calcChain>
</file>

<file path=xl/sharedStrings.xml><?xml version="1.0" encoding="utf-8"?>
<sst xmlns="http://schemas.openxmlformats.org/spreadsheetml/2006/main" count="127" uniqueCount="81">
  <si>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</si>
  <si>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</si>
  <si>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</si>
  <si>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</si>
  <si>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</si>
  <si>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</si>
  <si>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</si>
  <si>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</si>
  <si>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</si>
  <si>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</si>
  <si>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</si>
  <si>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</si>
  <si>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</si>
  <si>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</si>
  <si>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</si>
  <si>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</si>
  <si>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</si>
  <si>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</si>
  <si>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</si>
  <si>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</si>
  <si>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</si>
  <si>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</si>
  <si>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</si>
  <si>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</si>
  <si>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</si>
  <si>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</si>
  <si>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</si>
  <si>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</si>
  <si>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</si>
  <si>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</si>
  <si>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</si>
  <si>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</si>
  <si>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</si>
  <si>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</si>
  <si>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</si>
  <si>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</si>
  <si>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</si>
  <si>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</si>
  <si>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</si>
  <si>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</si>
  <si>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</si>
  <si>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</si>
  <si>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</si>
  <si>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</si>
  <si>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</si>
  <si>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</si>
  <si>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</si>
  <si>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</si>
  <si>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</si>
  <si>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</si>
  <si>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</si>
  <si>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</si>
  <si>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</si>
  <si>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</si>
  <si>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</si>
  <si>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</si>
  <si>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</si>
  <si>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</si>
  <si>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</si>
  <si>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</si>
  <si>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</si>
  <si>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</si>
  <si>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</si>
  <si>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</si>
  <si>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</si>
  <si>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</si>
  <si>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</si>
  <si>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</si>
  <si>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</si>
  <si>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</si>
  <si>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</si>
  <si>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</si>
  <si>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</si>
  <si>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</si>
  <si>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</si>
  <si>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</si>
  <si>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тк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</si>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</sst>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5,08,25-21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6;&#1080;&#1085;&#1099;&#1081;%20&#1041;&#1083;&#1072;&#1085;&#1082;%20&#1079;&#1072;&#1082;&#1072;&#1079;&#1072;%20&#1050;&#1048;%20&#1059;&#1079;&#1073;&#1077;&#1082;&#1080;&#1089;&#1090;&#1072;&#1085;%20(&#1079;&#1072;&#1082;&#1072;&#1079;%20&#1085;&#1072;%2011,08,25)%20&#1040;&#1050;&#1058;&#1059;&#1040;&#1051;&#1068;&#1053;&#1067;&#10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15.08.2025 - 21.08.2025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15.08.25</v>
          </cell>
          <cell r="E6" t="str">
            <v>16.08.25</v>
          </cell>
          <cell r="F6" t="str">
            <v>17.08.25</v>
          </cell>
        </row>
        <row r="8">
          <cell r="A8" t="str">
            <v>1721-Сосиски Вязанка Сливочные ТМ Стародворские колбасы</v>
          </cell>
          <cell r="C8">
            <v>587.31700000000001</v>
          </cell>
          <cell r="D8">
            <v>196.76</v>
          </cell>
          <cell r="E8">
            <v>88.009</v>
          </cell>
        </row>
        <row r="9">
          <cell r="A9" t="str">
            <v>2074-Сосиски Молочные для завтрака Особый рецепт</v>
          </cell>
          <cell r="C9">
            <v>796.41600000000005</v>
          </cell>
          <cell r="D9">
            <v>184.29499999999999</v>
          </cell>
          <cell r="E9">
            <v>190.36500000000001</v>
          </cell>
        </row>
        <row r="10">
          <cell r="A10" t="str">
            <v>7070 СОЧНЫЕ ПМ сос п/о мгс 1.5*4_А_50с  ОСТАНКИНО</v>
          </cell>
          <cell r="C10">
            <v>665.23599999999999</v>
          </cell>
          <cell r="D10">
            <v>251.65100000000001</v>
          </cell>
          <cell r="E10">
            <v>108.369</v>
          </cell>
        </row>
        <row r="11">
          <cell r="A11" t="str">
            <v>7187 ГРУДИНКА ПРЕМИУМ к/в мл/к в/у 0.3кг_50с  ОСТАНКИНО</v>
          </cell>
          <cell r="C11">
            <v>961</v>
          </cell>
          <cell r="D11">
            <v>589</v>
          </cell>
          <cell r="E11">
            <v>374</v>
          </cell>
        </row>
        <row r="12">
          <cell r="A12" t="str">
            <v>Сервелат полусухой с/к ВУ ОХЛ 300гр МИРАТОРГ</v>
          </cell>
          <cell r="C12">
            <v>361</v>
          </cell>
          <cell r="D12">
            <v>250</v>
          </cell>
          <cell r="E12">
            <v>24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355.69</v>
          </cell>
          <cell r="D13">
            <v>48.908000000000001</v>
          </cell>
          <cell r="E13">
            <v>104.883</v>
          </cell>
        </row>
        <row r="14">
          <cell r="A14" t="str">
            <v>КП Колбаса в/к Балыковая ВУ охл 300г*6  МИРАТОРГ</v>
          </cell>
          <cell r="C14">
            <v>483</v>
          </cell>
          <cell r="D14">
            <v>284</v>
          </cell>
          <cell r="E14">
            <v>80</v>
          </cell>
        </row>
        <row r="15">
          <cell r="A15" t="str">
            <v>1869-Колбаса Молочная ТМ Особый рецепт в оболочке полиамид большой батон.  ПОКОМ</v>
          </cell>
          <cell r="C15">
            <v>517.71600000000001</v>
          </cell>
          <cell r="D15">
            <v>47.518999999999998</v>
          </cell>
          <cell r="E15">
            <v>119.872</v>
          </cell>
        </row>
        <row r="16">
          <cell r="A16" t="str">
            <v>0222-Ветчины Дугушка Дугушка б/о Стародворье, 1кг</v>
          </cell>
          <cell r="C16">
            <v>294.63</v>
          </cell>
          <cell r="D16">
            <v>56.212000000000003</v>
          </cell>
          <cell r="E16">
            <v>55.292000000000002</v>
          </cell>
        </row>
        <row r="17">
          <cell r="A17" t="str">
            <v>МХБ Колбаса варено-копченая Сервелат Финский ШТ. Ф/О ОХЛ В/У 375г*6 (2,25кг) МИРАТОРГ</v>
          </cell>
          <cell r="C17">
            <v>454</v>
          </cell>
          <cell r="D17">
            <v>266</v>
          </cell>
          <cell r="E17">
            <v>79</v>
          </cell>
        </row>
        <row r="18">
          <cell r="A18" t="str">
            <v>1875-Колбаса Филейная оригинальная ТМ Особый рецепт в оболочке полиамид.  ПОКОМ</v>
          </cell>
          <cell r="C18">
            <v>374.51600000000002</v>
          </cell>
          <cell r="D18">
            <v>59.857999999999997</v>
          </cell>
          <cell r="E18">
            <v>68.754999999999995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266.80200000000002</v>
          </cell>
          <cell r="D19">
            <v>60.484999999999999</v>
          </cell>
          <cell r="E19">
            <v>60.484000000000002</v>
          </cell>
        </row>
        <row r="20">
          <cell r="A20" t="str">
            <v>МХБ Колбаса варено-копченая Сервелат ШТ. Ф/О ОХЛ В/У 375г*6 (2,25кг) МИРАТОРГ</v>
          </cell>
          <cell r="C20">
            <v>382</v>
          </cell>
          <cell r="D20">
            <v>198</v>
          </cell>
          <cell r="E20">
            <v>86</v>
          </cell>
        </row>
        <row r="21">
          <cell r="A21" t="str">
            <v>МХБ Сервелат Мраморный ШТ. в/к ВУ ОХЛ 330г*6 (1,98кг)  МИРАТОРГ</v>
          </cell>
          <cell r="C21">
            <v>389</v>
          </cell>
          <cell r="D21">
            <v>206</v>
          </cell>
          <cell r="E21">
            <v>106</v>
          </cell>
        </row>
        <row r="22">
          <cell r="A22" t="str">
            <v>4087   СЕРВЕЛАТ КОПЧЕНЫЙ НА БУКЕ в/к в/К 0,35</v>
          </cell>
          <cell r="C22">
            <v>632</v>
          </cell>
          <cell r="D22">
            <v>135</v>
          </cell>
          <cell r="E22">
            <v>144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208.571</v>
          </cell>
          <cell r="D23">
            <v>44.000999999999998</v>
          </cell>
          <cell r="E23">
            <v>50.098999999999997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266.52199999999999</v>
          </cell>
          <cell r="D24">
            <v>48.85</v>
          </cell>
          <cell r="E24">
            <v>53.631999999999998</v>
          </cell>
        </row>
        <row r="25">
          <cell r="A25" t="str">
            <v>1120 В/к колбасы Сервелат Запеченный Дугушка Вес Вектор Стародворье, вес 1кг</v>
          </cell>
          <cell r="C25">
            <v>210.72300000000001</v>
          </cell>
          <cell r="D25">
            <v>43.237000000000002</v>
          </cell>
          <cell r="E25">
            <v>39.67</v>
          </cell>
        </row>
        <row r="26">
          <cell r="A26" t="str">
            <v>7058 ШПИКАЧКИ СОЧНЫЕ С БЕКОНОМ п/о мгс 1*3_60с  ОСТАНКИНО</v>
          </cell>
          <cell r="C26">
            <v>269.40800000000002</v>
          </cell>
          <cell r="D26">
            <v>73.47</v>
          </cell>
          <cell r="E26">
            <v>60.503</v>
          </cell>
        </row>
        <row r="27">
          <cell r="A27" t="str">
            <v>1523-Сосиски Вязанка Молочные ТМ Стародворские колбасы</v>
          </cell>
          <cell r="C27">
            <v>205.56299999999999</v>
          </cell>
          <cell r="D27">
            <v>60.978000000000002</v>
          </cell>
          <cell r="E27">
            <v>22.103999999999999</v>
          </cell>
        </row>
        <row r="28">
          <cell r="A28" t="str">
            <v>6093 САЛЯМИ ИТАЛЬЯНСКАЯ с/к в/у 1/250 8шт_UZ</v>
          </cell>
          <cell r="C28">
            <v>387</v>
          </cell>
          <cell r="D28">
            <v>228</v>
          </cell>
          <cell r="E28">
            <v>76</v>
          </cell>
        </row>
        <row r="29">
          <cell r="A29" t="str">
            <v>5608 СЕРВЕЛАТ ФИНСКИЙ в/к в/у срез 0.35кг_СНГ</v>
          </cell>
          <cell r="C29">
            <v>512</v>
          </cell>
          <cell r="D29">
            <v>133</v>
          </cell>
          <cell r="E29">
            <v>113</v>
          </cell>
        </row>
        <row r="30">
          <cell r="A30" t="str">
            <v>Вареные колбасы Сливушка Вязанка Фикс.вес 0,45 П/а Вязанка  ПОКОМ</v>
          </cell>
          <cell r="C30">
            <v>387</v>
          </cell>
          <cell r="D30">
            <v>173</v>
          </cell>
          <cell r="E30">
            <v>35</v>
          </cell>
        </row>
        <row r="31">
          <cell r="A31" t="str">
            <v>1870-Колбаса Со шпиком ТМ Особый рецепт в оболочке полиамид большой батон.  ПОКОМ</v>
          </cell>
          <cell r="C31">
            <v>307.57100000000003</v>
          </cell>
          <cell r="D31">
            <v>62.456000000000003</v>
          </cell>
          <cell r="E31">
            <v>112.48099999999999</v>
          </cell>
        </row>
        <row r="32">
          <cell r="A32" t="str">
            <v>5096   СЕРВЕЛАТ КРЕМЛЕВСКИЙ в/к в/у_СНГ</v>
          </cell>
          <cell r="C32">
            <v>117.596</v>
          </cell>
          <cell r="D32">
            <v>36.143000000000001</v>
          </cell>
          <cell r="E32">
            <v>34.438000000000002</v>
          </cell>
        </row>
        <row r="33">
          <cell r="A33" t="str">
            <v>1118 В/к колбасы Салями Запеченая Дугушка  Вектор Стародворье, 1кг</v>
          </cell>
          <cell r="C33">
            <v>147.357</v>
          </cell>
          <cell r="D33">
            <v>29.082999999999998</v>
          </cell>
          <cell r="E33">
            <v>50.25</v>
          </cell>
        </row>
        <row r="34">
          <cell r="A34" t="str">
            <v>6346 ФИЛЕЙНАЯ Папа может вар п/о 0.5кг_СНГ  ОСТАНКИНО</v>
          </cell>
          <cell r="C34">
            <v>446</v>
          </cell>
          <cell r="D34">
            <v>143</v>
          </cell>
          <cell r="E34">
            <v>89</v>
          </cell>
        </row>
        <row r="35">
          <cell r="A35" t="str">
            <v>МХБ Колбаса полукопченая Чесночная ШТ. ф/о ОХЛ 375г*6 (2,25кг) МИРАТОРГ</v>
          </cell>
          <cell r="C35">
            <v>285</v>
          </cell>
          <cell r="D35">
            <v>223</v>
          </cell>
          <cell r="E35">
            <v>68</v>
          </cell>
        </row>
        <row r="36">
          <cell r="A36" t="str">
            <v>1411 Сосиски «Сочинки Сливочные» Весовые ТМ «Стародворье» 1,35 кг  ПОКОМ</v>
          </cell>
          <cell r="C36">
            <v>189.26599999999999</v>
          </cell>
          <cell r="D36">
            <v>37.905999999999999</v>
          </cell>
          <cell r="E36">
            <v>63.106999999999999</v>
          </cell>
        </row>
        <row r="37">
          <cell r="A37" t="str">
            <v>2205-Сосиски Молочные для завтрака ТМ Особый рецепт 0,4кг</v>
          </cell>
          <cell r="C37">
            <v>419</v>
          </cell>
          <cell r="D37">
            <v>64</v>
          </cell>
          <cell r="E37">
            <v>76</v>
          </cell>
        </row>
        <row r="38">
          <cell r="A38" t="str">
            <v>1720-Сосиски Вязанка Сливочные ТМ Стародворские колбасы ТС Вязанка амицел в мод газов.среде 0,45кг</v>
          </cell>
          <cell r="C38">
            <v>256</v>
          </cell>
          <cell r="D38">
            <v>65</v>
          </cell>
          <cell r="E38">
            <v>34</v>
          </cell>
        </row>
        <row r="39">
          <cell r="A39" t="str">
            <v>МХБ Мясной продукт из свинины сырокопченый Бекон ШТ. ОХЛ ВУ 200г*10 (2 кг) МИРАТОРГ</v>
          </cell>
          <cell r="C39">
            <v>344</v>
          </cell>
          <cell r="D39">
            <v>142</v>
          </cell>
          <cell r="E39">
            <v>39</v>
          </cell>
        </row>
        <row r="40">
          <cell r="A40" t="str">
            <v>1370-Сосиски Сочинки Бордо Весовой п/а Стародворье</v>
          </cell>
          <cell r="C40">
            <v>181.47300000000001</v>
          </cell>
          <cell r="D40">
            <v>56.831000000000003</v>
          </cell>
          <cell r="E40">
            <v>17.527000000000001</v>
          </cell>
        </row>
        <row r="41">
          <cell r="A41" t="str">
            <v>Колбаса п/к Краковская ОХЛ ВУ 330г*5 (1,65 кг)  МИРАТОРГ</v>
          </cell>
          <cell r="C41">
            <v>198</v>
          </cell>
          <cell r="D41">
            <v>131</v>
          </cell>
          <cell r="E41">
            <v>37</v>
          </cell>
        </row>
        <row r="42">
          <cell r="A42" t="str">
            <v>1867-Колбаса Филейная ТМ Особый рецепт в оболочке полиамид большой батон.  ПОКОМ</v>
          </cell>
          <cell r="C42">
            <v>237.52099999999999</v>
          </cell>
          <cell r="D42">
            <v>57.313000000000002</v>
          </cell>
          <cell r="E42">
            <v>34.838999999999999</v>
          </cell>
        </row>
        <row r="43">
          <cell r="A43" t="str">
            <v>Вареные колбасы Докторская ГОСТ Вязанка Фикс.вес 0,4 Вектор Вязанка  ПОКОМ</v>
          </cell>
          <cell r="C43">
            <v>248</v>
          </cell>
          <cell r="D43">
            <v>119</v>
          </cell>
          <cell r="E43">
            <v>33</v>
          </cell>
        </row>
        <row r="44">
          <cell r="A44" t="str">
            <v>Сервелат Коньячный в/к ВУ ОХЛ 375гр  МИРАТОРГ</v>
          </cell>
          <cell r="C44">
            <v>230</v>
          </cell>
          <cell r="D44">
            <v>231</v>
          </cell>
          <cell r="E44">
            <v>11</v>
          </cell>
        </row>
        <row r="45">
          <cell r="A45" t="str">
            <v>1371-Сосиски Сочинки с сочной грудинкой Бордо Фикс.вес 0,4 П/а мгс Стародворье</v>
          </cell>
          <cell r="C45">
            <v>374</v>
          </cell>
          <cell r="D45">
            <v>108</v>
          </cell>
          <cell r="E45">
            <v>55</v>
          </cell>
        </row>
        <row r="46">
          <cell r="A46" t="str">
            <v>7075 МОЛОЧ.ПРЕМИУМ ПМ сос п/о мгс 1.5*4_О_50с  ОСТАНКИНО</v>
          </cell>
          <cell r="C46">
            <v>155.36600000000001</v>
          </cell>
          <cell r="D46">
            <v>90.052000000000007</v>
          </cell>
          <cell r="E46">
            <v>32.631999999999998</v>
          </cell>
        </row>
        <row r="47">
          <cell r="A47" t="str">
            <v>МХБ Колб полусухая «Салями» ШТ. ВУ ОХЛ 300гр*8  МИРАТОРГ</v>
          </cell>
          <cell r="C47">
            <v>173</v>
          </cell>
          <cell r="D47">
            <v>170</v>
          </cell>
          <cell r="E47">
            <v>8</v>
          </cell>
        </row>
        <row r="48">
          <cell r="A48" t="str">
            <v>СК БОГОРОДСКАЯ ПРЕСС ФИБ ВУ ШТ0.3КГ К3.6  ЧЕРКИЗОВО</v>
          </cell>
          <cell r="C48">
            <v>172</v>
          </cell>
          <cell r="D48">
            <v>45</v>
          </cell>
          <cell r="E48">
            <v>23</v>
          </cell>
        </row>
        <row r="49">
          <cell r="A49" t="str">
            <v>6095 ЮБИЛЕЙНАЯ с/к в/у 1/250 8шт_UZ</v>
          </cell>
          <cell r="C49">
            <v>225</v>
          </cell>
          <cell r="D49">
            <v>84</v>
          </cell>
          <cell r="E49">
            <v>60</v>
          </cell>
        </row>
        <row r="50">
          <cell r="A50" t="str">
            <v>6076 МЯСНАЯ Папа может вар п/о 0.4кг_UZ</v>
          </cell>
          <cell r="C50">
            <v>409</v>
          </cell>
          <cell r="D50">
            <v>106</v>
          </cell>
          <cell r="E50">
            <v>96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114.426</v>
          </cell>
          <cell r="D51">
            <v>60.585999999999999</v>
          </cell>
          <cell r="E51">
            <v>5.23</v>
          </cell>
        </row>
        <row r="52">
          <cell r="A52" t="str">
            <v>6092 АРОМАТНАЯ с/к в/у 1/250 8шт_UZ</v>
          </cell>
          <cell r="C52">
            <v>209</v>
          </cell>
          <cell r="D52">
            <v>60</v>
          </cell>
          <cell r="E52">
            <v>59</v>
          </cell>
        </row>
        <row r="53">
          <cell r="A53" t="str">
            <v>6094 ЮБИЛЕЙНАЯ с/к в/у_UZ</v>
          </cell>
          <cell r="C53">
            <v>54.377000000000002</v>
          </cell>
          <cell r="D53">
            <v>28.710999999999999</v>
          </cell>
          <cell r="E53">
            <v>15.124000000000001</v>
          </cell>
        </row>
        <row r="54">
          <cell r="A54" t="str">
            <v>1201 В/к колбасы Сервелат Мясорубский с мелкорубленным окороком Бордо Весовой фиброуз Стародворье  П</v>
          </cell>
          <cell r="C54">
            <v>101.48399999999999</v>
          </cell>
          <cell r="D54">
            <v>21.667000000000002</v>
          </cell>
          <cell r="E54">
            <v>37.801000000000002</v>
          </cell>
        </row>
        <row r="55">
          <cell r="A55" t="str">
            <v>1205 Копченые колбасы Салями Мясорубская с рубленым шпиком срез Бордо ф/в 0,35 фиброуз Стародворье  ПОКОМ</v>
          </cell>
          <cell r="C55">
            <v>279</v>
          </cell>
          <cell r="D55">
            <v>89</v>
          </cell>
          <cell r="E55">
            <v>82</v>
          </cell>
        </row>
        <row r="56">
          <cell r="A56" t="str">
            <v>1202 В/к колбасы Сервелат Мясорубский с мелкорубленным окороком срез Бордо Фикс.вес 0,35 фиброуз Ста</v>
          </cell>
          <cell r="C56">
            <v>275</v>
          </cell>
          <cell r="D56">
            <v>122</v>
          </cell>
          <cell r="E56">
            <v>118</v>
          </cell>
        </row>
        <row r="57">
          <cell r="A57" t="str">
            <v>6072 ЭКСТРА Папа может вар п/о 0.4кг_UZ</v>
          </cell>
          <cell r="C57">
            <v>332</v>
          </cell>
          <cell r="D57">
            <v>73</v>
          </cell>
          <cell r="E57">
            <v>57</v>
          </cell>
        </row>
        <row r="58">
          <cell r="A58" t="str">
            <v>ВАР МОЛОЧНАЯ ПО-ЧЕ НМО ШТ 0.4КГ К2.4  ЧЕРКИЗОВО</v>
          </cell>
          <cell r="C58">
            <v>231</v>
          </cell>
          <cell r="D58">
            <v>79</v>
          </cell>
          <cell r="E58">
            <v>28</v>
          </cell>
        </row>
        <row r="59">
          <cell r="A59" t="str">
            <v>0262 Ветчина «Сочинка с сочным окороком» Весовой п/а ТМ «Стародворье»  ПОКОМ</v>
          </cell>
          <cell r="C59">
            <v>102.36499999999999</v>
          </cell>
          <cell r="D59">
            <v>30.945</v>
          </cell>
          <cell r="E59">
            <v>18.853000000000002</v>
          </cell>
        </row>
        <row r="60">
          <cell r="A60" t="str">
            <v>6091 АРОМАТНАЯ с/к в/у_UZ</v>
          </cell>
          <cell r="C60">
            <v>48.585000000000001</v>
          </cell>
          <cell r="D60">
            <v>48.585000000000001</v>
          </cell>
        </row>
        <row r="61">
          <cell r="A61" t="str">
            <v>4079 СЕРВЕЛАТ КОПЧЕНЫЙ НА БУКЕ в/к в/у_СНГ</v>
          </cell>
          <cell r="C61">
            <v>83.631</v>
          </cell>
          <cell r="D61">
            <v>56.655000000000001</v>
          </cell>
          <cell r="E61">
            <v>26.975999999999999</v>
          </cell>
        </row>
        <row r="62">
          <cell r="A62" t="str">
            <v>Вареные колбасы Молокуша Вязанка Вес п/а Вязанка  ПОКОМ</v>
          </cell>
          <cell r="C62">
            <v>92.316999999999993</v>
          </cell>
          <cell r="D62">
            <v>22.805</v>
          </cell>
          <cell r="E62">
            <v>13.435</v>
          </cell>
        </row>
        <row r="63">
          <cell r="A63" t="str">
            <v>1372-Сосиски Сочинки с сочным окороком Бордо Фикс.вес 0,4 П/а мгс Стародворье</v>
          </cell>
          <cell r="C63">
            <v>250</v>
          </cell>
          <cell r="D63">
            <v>110</v>
          </cell>
          <cell r="E63">
            <v>57</v>
          </cell>
        </row>
        <row r="64">
          <cell r="A64" t="str">
            <v>МХБ Ветчина для завтрака ШТ. ОХЛ п/а 400г*6 (2,4кг) МИРАТОРГ</v>
          </cell>
          <cell r="C64">
            <v>116</v>
          </cell>
          <cell r="D64">
            <v>72</v>
          </cell>
          <cell r="E64">
            <v>6</v>
          </cell>
        </row>
        <row r="65">
          <cell r="A65" t="str">
            <v>ВАР МОЛОЧНАЯ ПО-Ч НМО 1 КГ К3  ЧЕРКИЗОВО</v>
          </cell>
          <cell r="C65">
            <v>76.165000000000006</v>
          </cell>
          <cell r="D65">
            <v>24.686</v>
          </cell>
          <cell r="E65">
            <v>7.1420000000000003</v>
          </cell>
        </row>
        <row r="66">
          <cell r="A66" t="str">
            <v>КОПЧ БЕКОН НАР ВУ ШТ 0.18КГ К1.8  ЧЕРКИЗОВО</v>
          </cell>
          <cell r="C66">
            <v>159</v>
          </cell>
          <cell r="D66">
            <v>96</v>
          </cell>
          <cell r="E66">
            <v>49</v>
          </cell>
        </row>
        <row r="67">
          <cell r="A67" t="str">
            <v>МХБ Колбаса сырокопченая Брауншвейгская ШТ. ВУ ОХЛ 300гр*8 (2,4 кг) МИРАТОРГ</v>
          </cell>
          <cell r="C67">
            <v>79</v>
          </cell>
          <cell r="D67">
            <v>48</v>
          </cell>
          <cell r="E67">
            <v>7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80.819999999999993</v>
          </cell>
          <cell r="D68">
            <v>21.420999999999999</v>
          </cell>
          <cell r="E68">
            <v>5.58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149</v>
          </cell>
          <cell r="D69">
            <v>53</v>
          </cell>
          <cell r="E69">
            <v>22</v>
          </cell>
        </row>
        <row r="70">
          <cell r="A70" t="str">
            <v>У_Фарш куриный "Домашний",зам,в/у0,75кг*8(6кг)  МИРАТОРГ</v>
          </cell>
          <cell r="C70">
            <v>205</v>
          </cell>
          <cell r="D70">
            <v>57</v>
          </cell>
        </row>
        <row r="71">
          <cell r="A71" t="str">
            <v>1204 Копченые колбасы Салями Мясорубская с рубленым шпиком Бордо Весовой фиброуз Стародворье  ПОКОМ</v>
          </cell>
          <cell r="C71">
            <v>68.998000000000005</v>
          </cell>
          <cell r="D71">
            <v>26.675999999999998</v>
          </cell>
          <cell r="E71">
            <v>24.526</v>
          </cell>
        </row>
        <row r="72">
          <cell r="A72" t="str">
            <v>Вареные колбасы «Филейская» Весовые Вектор ТМ «Вязанка»  ПОКОМ</v>
          </cell>
          <cell r="C72">
            <v>70.215000000000003</v>
          </cell>
          <cell r="D72">
            <v>10.85</v>
          </cell>
          <cell r="E72">
            <v>27.094999999999999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82</v>
          </cell>
          <cell r="D73">
            <v>44</v>
          </cell>
          <cell r="E73">
            <v>8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192</v>
          </cell>
          <cell r="D74">
            <v>38</v>
          </cell>
          <cell r="E74">
            <v>31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185</v>
          </cell>
          <cell r="D75">
            <v>38</v>
          </cell>
          <cell r="E75">
            <v>27</v>
          </cell>
        </row>
        <row r="76">
          <cell r="A76" t="str">
            <v>СК САЛЯМИНИ ВУ ШТ 0.18 КГ  ЧЕРКИЗОВО</v>
          </cell>
          <cell r="C76">
            <v>140</v>
          </cell>
          <cell r="D76">
            <v>77</v>
          </cell>
          <cell r="E76">
            <v>8</v>
          </cell>
        </row>
        <row r="77">
          <cell r="A77" t="str">
            <v>2027 Ветчина Нежная п/а ТМ Особый рецепт шт. 0,4кг</v>
          </cell>
          <cell r="C77">
            <v>112</v>
          </cell>
          <cell r="D77">
            <v>43</v>
          </cell>
          <cell r="E77">
            <v>7</v>
          </cell>
        </row>
        <row r="78">
          <cell r="A78" t="str">
            <v>СК САЛЬЧИЧОН СРЕЗ ФИБ ВУ ШТ 0,3 КГ ЧЕРКИЗОВО (ПРЕМИУМ)</v>
          </cell>
          <cell r="C78">
            <v>67</v>
          </cell>
          <cell r="D78">
            <v>36</v>
          </cell>
          <cell r="E78">
            <v>11</v>
          </cell>
        </row>
        <row r="79">
          <cell r="A79" t="str">
            <v>1461 Сосиски «Баварские» Фикс.вес 0,35 П/а ТМ «Стародворье»  ПОКОМ</v>
          </cell>
          <cell r="C79">
            <v>163</v>
          </cell>
          <cell r="D79">
            <v>43</v>
          </cell>
          <cell r="E79">
            <v>39</v>
          </cell>
        </row>
        <row r="80">
          <cell r="A80" t="str">
            <v>С/к колбасы Швейцарская Бордо Фикс.вес 0,17 Фиброуз терм/п Стародворье</v>
          </cell>
          <cell r="C80">
            <v>111</v>
          </cell>
          <cell r="D80">
            <v>29</v>
          </cell>
          <cell r="E80">
            <v>11</v>
          </cell>
        </row>
        <row r="81">
          <cell r="A81" t="str">
            <v>МХБ Колбаса вареная Докторская ШТ. п/а ОХЛ 470г*6 (2,82 кг) МИРАТОРГ</v>
          </cell>
          <cell r="C81">
            <v>72</v>
          </cell>
          <cell r="D81">
            <v>37</v>
          </cell>
          <cell r="E81">
            <v>20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50</v>
          </cell>
          <cell r="D82">
            <v>45</v>
          </cell>
        </row>
        <row r="83">
          <cell r="A83" t="str">
            <v>6075 МЯСНАЯ Папа может вар п/о_UZ</v>
          </cell>
          <cell r="C83">
            <v>71.460999999999999</v>
          </cell>
          <cell r="D83">
            <v>8.077</v>
          </cell>
          <cell r="E83">
            <v>18.835999999999999</v>
          </cell>
        </row>
        <row r="84">
          <cell r="A84" t="str">
            <v>Наггетсы куриные хрустящие 300г*12 (3,6кг) Мираторг Россия</v>
          </cell>
          <cell r="C84">
            <v>101</v>
          </cell>
          <cell r="D84">
            <v>12</v>
          </cell>
          <cell r="E84">
            <v>19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16</v>
          </cell>
          <cell r="D85">
            <v>8</v>
          </cell>
        </row>
        <row r="86">
          <cell r="A86" t="str">
            <v>6078 ФИЛЕЙНАЯ Папа может вар п/о_UZ</v>
          </cell>
          <cell r="C86">
            <v>59.622999999999998</v>
          </cell>
          <cell r="D86">
            <v>10.255000000000001</v>
          </cell>
          <cell r="E86">
            <v>18.72</v>
          </cell>
        </row>
        <row r="87">
          <cell r="A87" t="str">
            <v>СК СЕРВЕЛЕТТИ ПРЕСС СРЕЗ БО ВУ ШТ 0.25КГ  ЧЕРКИЗОВО</v>
          </cell>
          <cell r="C87">
            <v>51</v>
          </cell>
          <cell r="D87">
            <v>14</v>
          </cell>
          <cell r="E87">
            <v>14</v>
          </cell>
        </row>
        <row r="88">
          <cell r="A88" t="str">
            <v>1952-Колбаса Со шпиком ТМ Особый рецепт в оболочке полиамид 0,5 кг.  ПОКОМ</v>
          </cell>
          <cell r="C88">
            <v>98</v>
          </cell>
          <cell r="D88">
            <v>35</v>
          </cell>
          <cell r="E88">
            <v>21</v>
          </cell>
        </row>
        <row r="89">
          <cell r="A89" t="str">
            <v>Черная смородина с/м 300г*10 (3кг) Россия Мираторг</v>
          </cell>
          <cell r="C89">
            <v>66</v>
          </cell>
          <cell r="E89">
            <v>3</v>
          </cell>
        </row>
        <row r="90">
          <cell r="A90" t="str">
            <v>Колбаса с/к Сальчичон ВУ ОХЛ 280г*6 (1,68 кг)  МИРАТОРГ</v>
          </cell>
          <cell r="C90">
            <v>37</v>
          </cell>
          <cell r="D90">
            <v>6</v>
          </cell>
          <cell r="E90">
            <v>9</v>
          </cell>
        </row>
        <row r="91">
          <cell r="A91" t="str">
            <v>1728-Сосиски сливочные по-стародворски в оболочке</v>
          </cell>
          <cell r="C91">
            <v>35.058</v>
          </cell>
          <cell r="D91">
            <v>20.161999999999999</v>
          </cell>
          <cell r="E91">
            <v>1.3580000000000001</v>
          </cell>
        </row>
        <row r="92">
          <cell r="A92" t="str">
            <v>МХБ Колбаса вареная Молочная ШТ. п/а ОХЛ 470*6 (2,82 кг) МИРАТОРГ</v>
          </cell>
          <cell r="C92">
            <v>49</v>
          </cell>
          <cell r="D92">
            <v>23</v>
          </cell>
          <cell r="E92">
            <v>14</v>
          </cell>
        </row>
        <row r="93">
          <cell r="A93" t="str">
            <v>СК ОНЕЖСКАЯ СРЕЗ ФИБ ВУ ШТ 0.3КГ K1.8 ЧЕРКИЗОВО</v>
          </cell>
          <cell r="C93">
            <v>34</v>
          </cell>
          <cell r="D93">
            <v>11</v>
          </cell>
          <cell r="E93">
            <v>10</v>
          </cell>
        </row>
        <row r="94">
          <cell r="A94" t="str">
            <v>Вишня б/косточки с/м 300г*20 (6кг) Мираторг Россия</v>
          </cell>
          <cell r="C94">
            <v>47</v>
          </cell>
          <cell r="E94">
            <v>7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64</v>
          </cell>
          <cell r="D95">
            <v>10</v>
          </cell>
          <cell r="E95">
            <v>15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48</v>
          </cell>
          <cell r="D96">
            <v>28</v>
          </cell>
          <cell r="E96">
            <v>9</v>
          </cell>
        </row>
        <row r="97">
          <cell r="A97" t="str">
            <v>Наггетсы куриные Классические 300г*12 (3,6кг) Мираторг Россия</v>
          </cell>
          <cell r="C97">
            <v>55</v>
          </cell>
          <cell r="D97">
            <v>12</v>
          </cell>
          <cell r="E97">
            <v>9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31</v>
          </cell>
          <cell r="D98">
            <v>14</v>
          </cell>
          <cell r="E98">
            <v>11</v>
          </cell>
        </row>
        <row r="99">
          <cell r="A99" t="str">
            <v>Итальянская смесь с/м 400г*10 (4кг) Vитамин  МИРАТОРГ</v>
          </cell>
          <cell r="C99">
            <v>47</v>
          </cell>
        </row>
        <row r="100">
          <cell r="A100" t="str">
            <v>Мексиканская смесь с/м 400г*10 (4кг) Мираторг Россия</v>
          </cell>
          <cell r="C100">
            <v>48</v>
          </cell>
          <cell r="E100">
            <v>3</v>
          </cell>
        </row>
        <row r="101">
          <cell r="A101" t="str">
            <v>МХБ Колбаса с/к "Куршская" ВУ ОХЛ 280г*8 (2,24 кг)  МИРАТОРГ</v>
          </cell>
          <cell r="C101">
            <v>17</v>
          </cell>
          <cell r="D101">
            <v>13</v>
          </cell>
          <cell r="E101">
            <v>1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29</v>
          </cell>
          <cell r="D102">
            <v>9</v>
          </cell>
          <cell r="E102">
            <v>4</v>
          </cell>
        </row>
        <row r="103">
          <cell r="A103" t="str">
            <v>Фарш говяжий зам 0,4кг ШТ  TF  МИРАТОРГ</v>
          </cell>
          <cell r="C103">
            <v>17</v>
          </cell>
          <cell r="E103">
            <v>6</v>
          </cell>
        </row>
        <row r="104">
          <cell r="A104" t="str">
            <v>0232 С/к колбасы Княжеская Бордо Весовые б/о терм/п Стародворье</v>
          </cell>
          <cell r="C104">
            <v>3.202</v>
          </cell>
          <cell r="E104">
            <v>3.0329999999999999</v>
          </cell>
        </row>
        <row r="105">
          <cell r="A105" t="str">
            <v>Пельмени «Сочные» ГВ зам пакет 700г*8  МИРАТОРГ</v>
          </cell>
          <cell r="C105">
            <v>27</v>
          </cell>
          <cell r="D105">
            <v>5</v>
          </cell>
          <cell r="E105">
            <v>10</v>
          </cell>
        </row>
        <row r="106">
          <cell r="A106" t="str">
            <v>Сырники с вишневой начинкой ЗАМ 280гр*4 (1,12кг) Мираторг Трио Россия</v>
          </cell>
          <cell r="C106">
            <v>21</v>
          </cell>
          <cell r="D106">
            <v>9</v>
          </cell>
        </row>
        <row r="107">
          <cell r="A107" t="str">
            <v>Сырники классические ЗАМ 280гр*4 (1,12кг) Мираторг Трио Россия</v>
          </cell>
          <cell r="C107">
            <v>19</v>
          </cell>
          <cell r="D107">
            <v>2</v>
          </cell>
          <cell r="E107">
            <v>6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  <cell r="D108">
            <v>4</v>
          </cell>
        </row>
        <row r="109">
          <cell r="A109" t="str">
            <v>Картофель фри с/м 500г*10 (5кг) МИРАТОРГ Россия</v>
          </cell>
          <cell r="C109">
            <v>8</v>
          </cell>
          <cell r="E109">
            <v>4</v>
          </cell>
        </row>
        <row r="110">
          <cell r="A110" t="str">
            <v>Фасоль стручковая рез. с/м 30-40мм 400г*10 (4кг) Мираторг Россия</v>
          </cell>
          <cell r="C110">
            <v>10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8</v>
          </cell>
        </row>
        <row r="112">
          <cell r="A112" t="str">
            <v>Сотэ с прованскими травами 400г зам  МИРАТОРГ</v>
          </cell>
          <cell r="C112">
            <v>6</v>
          </cell>
          <cell r="E112">
            <v>3</v>
          </cell>
        </row>
        <row r="113">
          <cell r="A113" t="str">
            <v>Ягодный морс 300г*10 зам  МИРАТОРГ</v>
          </cell>
          <cell r="C113">
            <v>4</v>
          </cell>
          <cell r="E113">
            <v>2</v>
          </cell>
        </row>
        <row r="114">
          <cell r="A114" t="str">
            <v>Палочки рыбные из фарша тресковых пород 270г*12 (3,24кг) ООО "Мираторг Запад" РОССИЯ  МИРАТОРГ</v>
          </cell>
          <cell r="C114">
            <v>5</v>
          </cell>
          <cell r="D114">
            <v>5</v>
          </cell>
        </row>
        <row r="115">
          <cell r="A115" t="str">
            <v>Карибская смесь с/м 400г*10 (4кг) Мираторг Россия</v>
          </cell>
          <cell r="C115">
            <v>4</v>
          </cell>
          <cell r="E115">
            <v>4</v>
          </cell>
        </row>
        <row r="116">
          <cell r="A116" t="str">
            <v>Шампиньоны рез. 400*20 зам  МИРАТОРГ</v>
          </cell>
          <cell r="C116">
            <v>4</v>
          </cell>
        </row>
        <row r="117">
          <cell r="A117" t="str">
            <v>Сырники с клубн.нач. 280гр ЗАМ  МИРАТОРГ</v>
          </cell>
          <cell r="C117">
            <v>3</v>
          </cell>
          <cell r="D117">
            <v>3</v>
          </cell>
        </row>
        <row r="118">
          <cell r="A118" t="str">
            <v>Лечо по-венгерски 0,4кг ОФ зам кор  МИРАТОРГ</v>
          </cell>
          <cell r="C118">
            <v>3</v>
          </cell>
        </row>
        <row r="119">
          <cell r="A119" t="str">
            <v>Брокколи капуста 400 ЗАМ  МИРАТОРГ</v>
          </cell>
          <cell r="C119">
            <v>2</v>
          </cell>
        </row>
        <row r="120">
          <cell r="A120" t="str">
            <v>Ягодный коктейль 300г зам  МИРАТОРГ</v>
          </cell>
          <cell r="C120">
            <v>2</v>
          </cell>
        </row>
        <row r="121">
          <cell r="A121" t="str">
            <v>БОНУС_2634 Колбаса Дугушка Стародворская ТМ Стародворье ТС Дугушка  ПОКОМ</v>
          </cell>
          <cell r="C121">
            <v>169.78</v>
          </cell>
          <cell r="D121">
            <v>23.92</v>
          </cell>
          <cell r="E121">
            <v>42.594999999999999</v>
          </cell>
        </row>
        <row r="122">
          <cell r="A122" t="str">
            <v>БОНУС_2074-Сосиски Молочные для завтрака Особый рецепт</v>
          </cell>
          <cell r="C122">
            <v>169.61799999999999</v>
          </cell>
          <cell r="D122">
            <v>14.502000000000001</v>
          </cell>
          <cell r="E122">
            <v>51.838000000000001</v>
          </cell>
        </row>
        <row r="123">
          <cell r="A123" t="str">
            <v>БОНУС_1867-Колбаса Филейная ТМ Особый рецепт в оболочке полиамид большой батон.  ПОКОМ</v>
          </cell>
          <cell r="C123">
            <v>146.1</v>
          </cell>
          <cell r="D123">
            <v>9.9969999999999999</v>
          </cell>
          <cell r="E123">
            <v>42.44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71.555000000000007</v>
          </cell>
          <cell r="D124">
            <v>9.6910000000000007</v>
          </cell>
          <cell r="E124">
            <v>13.557</v>
          </cell>
        </row>
        <row r="125">
          <cell r="A125" t="str">
            <v>БОНУС_1411 Сосиски «Сочинки Сливочные» Весовые ТМ «Стародворье» 1,35 кг  ПОКОМ</v>
          </cell>
          <cell r="C125">
            <v>64.661000000000001</v>
          </cell>
          <cell r="D125">
            <v>13.510999999999999</v>
          </cell>
          <cell r="E125">
            <v>24.805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57</v>
          </cell>
          <cell r="D126">
            <v>10</v>
          </cell>
          <cell r="E126">
            <v>26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51</v>
          </cell>
          <cell r="D127">
            <v>5</v>
          </cell>
          <cell r="E127">
            <v>9</v>
          </cell>
        </row>
        <row r="128">
          <cell r="A128" t="str">
            <v>БОНУС_1371-Сосиски Сочинки с сочной грудинкой Бордо Фикс.вес 0,4 П/а мгс Стародворье</v>
          </cell>
          <cell r="C128">
            <v>43</v>
          </cell>
          <cell r="D128">
            <v>13</v>
          </cell>
          <cell r="E128">
            <v>10</v>
          </cell>
        </row>
        <row r="129">
          <cell r="A129" t="str">
            <v>БОНУС_1870-Колбаса Со шпиком ТМ Особый рецепт в оболочке полиамид большой батон.  ПОКОМ</v>
          </cell>
          <cell r="C129">
            <v>35.073</v>
          </cell>
          <cell r="D129">
            <v>2.5059999999999998</v>
          </cell>
          <cell r="E129">
            <v>17.492999999999999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30</v>
          </cell>
          <cell r="D130">
            <v>7</v>
          </cell>
          <cell r="E130">
            <v>5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25.481000000000002</v>
          </cell>
          <cell r="D131">
            <v>5.085</v>
          </cell>
          <cell r="E131">
            <v>10.836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24.914999999999999</v>
          </cell>
          <cell r="D132">
            <v>9.9499999999999993</v>
          </cell>
          <cell r="E132">
            <v>2.4780000000000002</v>
          </cell>
        </row>
        <row r="133">
          <cell r="A133" t="str">
            <v>БОНУС_1370-Сосиски Сочинки Бордо Весовой п/а Стародворье</v>
          </cell>
          <cell r="C133">
            <v>20.617000000000001</v>
          </cell>
          <cell r="D133">
            <v>1.4330000000000001</v>
          </cell>
          <cell r="E133">
            <v>5.91</v>
          </cell>
        </row>
        <row r="134">
          <cell r="A134" t="str">
            <v>БОНУС_СК БОГОРОДСКАЯ ПРЕСС ФИБ ВУ ШТ0.3КГ К3.6  ЧЕРКИЗОВО</v>
          </cell>
          <cell r="C134">
            <v>13</v>
          </cell>
          <cell r="D134">
            <v>3</v>
          </cell>
        </row>
        <row r="135">
          <cell r="A135" t="str">
            <v>БОНУС_КОПЧ БЕКОН НАР ВУ ШТ 0.18КГ К1.8  ЧЕРКИЗОВО</v>
          </cell>
          <cell r="C135">
            <v>10</v>
          </cell>
          <cell r="D135">
            <v>6</v>
          </cell>
          <cell r="E135">
            <v>2</v>
          </cell>
        </row>
        <row r="136">
          <cell r="A136" t="str">
            <v>БОНУС_ВАР МОЛОЧНАЯ ПО-Ч НМО 1 КГ К3  ЧЕРКИЗОВО</v>
          </cell>
          <cell r="C136">
            <v>4.13</v>
          </cell>
          <cell r="D136">
            <v>2.0659999999999998</v>
          </cell>
        </row>
        <row r="137">
          <cell r="A137" t="str">
            <v>СК БРАУНШВЕЙГСКАЯ ГОСТ БО СРЕЗ ШТ 0,2КГ  ЧЕРКИЗОВО</v>
          </cell>
          <cell r="C137">
            <v>-1</v>
          </cell>
          <cell r="E137">
            <v>1</v>
          </cell>
        </row>
        <row r="138">
          <cell r="A138" t="str">
            <v>СК БОРОДИНСКАЯ СРЕЗ ФИБ ВУ 0.3КГ ШТ К3.6  ЧЕРКИЗОВО</v>
          </cell>
          <cell r="C138">
            <v>-1</v>
          </cell>
        </row>
        <row r="139">
          <cell r="A139" t="str">
            <v>СОС ВЕНСКИЕ БО ЗА ПАК 1.25КГ K5 ЧЕРКИЗОВО</v>
          </cell>
          <cell r="C139">
            <v>-0.63</v>
          </cell>
        </row>
        <row r="140">
          <cell r="A140" t="str">
            <v>0235 С/к колбасы Салями Охотничья Бордо Весовые б/о терм/п 180 Стародворье</v>
          </cell>
          <cell r="C140">
            <v>-0.6</v>
          </cell>
        </row>
        <row r="141">
          <cell r="A141" t="str">
            <v>СВ ФУЭТ ЭКСТРА 0.15КГ К0.9  ЧЕРКИЗОВО</v>
          </cell>
          <cell r="C141">
            <v>-2</v>
          </cell>
          <cell r="D141">
            <v>-2</v>
          </cell>
        </row>
        <row r="142">
          <cell r="A142" t="str">
            <v>ВК СЕРВ ГОСТ СРЕЗ ФИБ ВУ ШТ 0.5КГ К2  ЧЕРКИЗОВО</v>
          </cell>
          <cell r="C142">
            <v>-2</v>
          </cell>
        </row>
        <row r="143">
          <cell r="A143" t="str">
            <v>МХБ Колбаса варено-копченая Балыковая ШТ. Ф/О ОХЛ В/У 375г*6 (2,25кг) МИРАТОРГ</v>
          </cell>
          <cell r="C143">
            <v>-5</v>
          </cell>
          <cell r="D143">
            <v>-3</v>
          </cell>
        </row>
        <row r="144">
          <cell r="A144" t="str">
            <v>СОС КОПЧ ПО-Ч ЛОТ ПМО ЗА ШТ 0.4КГ K1.6  ЧЕРКИЗОВО</v>
          </cell>
          <cell r="C144">
            <v>-8</v>
          </cell>
          <cell r="D144">
            <v>-3</v>
          </cell>
        </row>
        <row r="145">
          <cell r="A145" t="str">
            <v>ВЕТЧ МРАМОРНАЯ ПО-ЧЕРКИЗОВСКИ ШТ 0,4 КГ  ЧЕРКИЗОВО</v>
          </cell>
          <cell r="C145">
            <v>-6</v>
          </cell>
          <cell r="D145">
            <v>-3</v>
          </cell>
        </row>
        <row r="146">
          <cell r="A146" t="str">
            <v>СОС СЛИВОЧНЫЕ ГОСТ ЦО ЗА ЛОТ ШТ 0.45КГ K1.8 ЧЕРКИЗОВО</v>
          </cell>
          <cell r="C146">
            <v>-9</v>
          </cell>
          <cell r="D146">
            <v>-8</v>
          </cell>
        </row>
        <row r="147">
          <cell r="A147" t="str">
            <v>СК САЛЬЧИЧОН С РОЗОВЫМ ПЕРЦ. СРЕЗ ШТ 0,3  ЧЕРКИЗОВО</v>
          </cell>
          <cell r="C147">
            <v>-8</v>
          </cell>
          <cell r="D147">
            <v>-3</v>
          </cell>
        </row>
        <row r="148">
          <cell r="A148" t="str">
            <v>СОС МОЛОЧНЫЕ ПО-Ч ПМО ЗА ЛОТ ШТ 0.45КГ K1.8 ЧЕРКИЗОВО</v>
          </cell>
          <cell r="C148">
            <v>-13</v>
          </cell>
          <cell r="D148">
            <v>-7</v>
          </cell>
        </row>
        <row r="149">
          <cell r="A149" t="str">
            <v>ВАР АРОМАТНАЯ ПО-Ч ЦО ЗА 1.6КГ K3.2 ЧЕРКИЗОВО</v>
          </cell>
          <cell r="C149">
            <v>-5.9809999999999999</v>
          </cell>
          <cell r="D149">
            <v>-2.7509999999999999</v>
          </cell>
        </row>
        <row r="150">
          <cell r="A150" t="str">
            <v>ВАР КЛАССИЧЕСКАЯ ПО-Ч ЦО ЗА 1.6КГ K3.2 ЧЕРКИЗОВО</v>
          </cell>
          <cell r="C150">
            <v>-9.6669999999999998</v>
          </cell>
          <cell r="D150">
            <v>-4.867</v>
          </cell>
        </row>
        <row r="151">
          <cell r="A151" t="str">
            <v>Итого</v>
          </cell>
          <cell r="C151">
            <v>21452.039000000001</v>
          </cell>
          <cell r="D151">
            <v>7643.1319999999996</v>
          </cell>
          <cell r="E151">
            <v>4435.9719999999998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18" bestFit="1" customWidth="1"/>
    <col min="19" max="19" width="7" customWidth="1"/>
    <col min="20" max="20" width="10.7109375" customWidth="1"/>
    <col min="21" max="22" width="5" customWidth="1"/>
    <col min="23" max="32" width="6" customWidth="1"/>
    <col min="33" max="33" width="20.5703125" customWidth="1"/>
    <col min="34" max="34" width="7" customWidth="1"/>
    <col min="35" max="35" width="9.7109375" style="20" customWidth="1"/>
    <col min="36" max="36" width="7.7109375" style="20" customWidth="1"/>
    <col min="37" max="37" width="17.5703125" style="18" customWidth="1"/>
    <col min="38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7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7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17" t="s">
        <v>77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8" t="s">
        <v>78</v>
      </c>
      <c r="AJ3" s="8" t="s">
        <v>79</v>
      </c>
      <c r="AK3" s="19" t="s">
        <v>80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6" t="s">
        <v>76</v>
      </c>
      <c r="R4" s="14"/>
      <c r="S4" s="14"/>
      <c r="T4" s="14"/>
      <c r="U4" s="14"/>
      <c r="V4" s="14"/>
      <c r="W4" s="9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7"/>
      <c r="AJ4" s="7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4386.2889999999998</v>
      </c>
      <c r="F5" s="3">
        <f>SUM(F6:F499)</f>
        <v>2828.2939999999999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4386.2889999999998</v>
      </c>
      <c r="M5" s="3">
        <f t="shared" si="0"/>
        <v>0</v>
      </c>
      <c r="N5" s="3">
        <f t="shared" si="0"/>
        <v>0</v>
      </c>
      <c r="O5" s="3">
        <f t="shared" si="0"/>
        <v>6940</v>
      </c>
      <c r="P5" s="3">
        <f t="shared" si="0"/>
        <v>877.25779999999986</v>
      </c>
      <c r="Q5" s="3">
        <f t="shared" si="0"/>
        <v>8890</v>
      </c>
      <c r="R5" s="3">
        <f t="shared" ref="R5" si="1">SUM(R6:R498)</f>
        <v>8881.7999999999993</v>
      </c>
      <c r="S5" s="3">
        <f t="shared" si="0"/>
        <v>8515.8451999999979</v>
      </c>
      <c r="T5" s="14"/>
      <c r="U5" s="14"/>
      <c r="V5" s="14"/>
      <c r="W5" s="3">
        <f t="shared" ref="W5:AF5" si="2">SUM(W6:W499)</f>
        <v>178.20339999999999</v>
      </c>
      <c r="X5" s="3">
        <f t="shared" si="2"/>
        <v>318.98480000000001</v>
      </c>
      <c r="Y5" s="3">
        <f t="shared" si="2"/>
        <v>519.44500000000005</v>
      </c>
      <c r="Z5" s="3">
        <f t="shared" si="2"/>
        <v>581.46000000000015</v>
      </c>
      <c r="AA5" s="3">
        <f t="shared" si="2"/>
        <v>519.44500000000005</v>
      </c>
      <c r="AB5" s="3">
        <f t="shared" si="2"/>
        <v>167.815</v>
      </c>
      <c r="AC5" s="3">
        <f t="shared" si="2"/>
        <v>519.44500000000005</v>
      </c>
      <c r="AD5" s="3">
        <f t="shared" si="2"/>
        <v>427.26739999999995</v>
      </c>
      <c r="AE5" s="3">
        <f t="shared" si="2"/>
        <v>349.88920000000002</v>
      </c>
      <c r="AF5" s="3">
        <f t="shared" si="2"/>
        <v>232.16139999999999</v>
      </c>
      <c r="AG5" s="14"/>
      <c r="AH5" s="3">
        <f>SUM(AH6:AH499)</f>
        <v>3242.6</v>
      </c>
      <c r="AI5" s="7"/>
      <c r="AJ5" s="7"/>
      <c r="AK5" s="3">
        <f>SUM(AK6:AK500)</f>
        <v>3242.04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1" t="s">
        <v>36</v>
      </c>
      <c r="B6" s="11" t="s">
        <v>37</v>
      </c>
      <c r="C6" s="11">
        <v>20.637</v>
      </c>
      <c r="D6" s="11"/>
      <c r="E6" s="15">
        <v>20.623000000000001</v>
      </c>
      <c r="F6" s="15">
        <v>-1.028</v>
      </c>
      <c r="G6" s="12">
        <v>0</v>
      </c>
      <c r="H6" s="11"/>
      <c r="I6" s="11" t="s">
        <v>38</v>
      </c>
      <c r="J6" s="11" t="s">
        <v>39</v>
      </c>
      <c r="K6" s="11"/>
      <c r="L6" s="11">
        <f t="shared" ref="L6:L35" si="3">E6-K6</f>
        <v>20.623000000000001</v>
      </c>
      <c r="M6" s="11"/>
      <c r="N6" s="11"/>
      <c r="O6" s="11"/>
      <c r="P6" s="11">
        <f t="shared" ref="P6:P35" si="4">E6/5</f>
        <v>4.1246</v>
      </c>
      <c r="Q6" s="13"/>
      <c r="R6" s="13"/>
      <c r="S6" s="13"/>
      <c r="T6" s="11"/>
      <c r="U6" s="11">
        <f t="shared" ref="U6:U35" si="5">(F6+O6+Q6)/P6</f>
        <v>-0.24923628957959559</v>
      </c>
      <c r="V6" s="11">
        <f t="shared" ref="V6:V35" si="6">(F6+O6)/P6</f>
        <v>-0.24923628957959559</v>
      </c>
      <c r="W6" s="11">
        <f>IFERROR(VLOOKUP(A6,[1]TDSheet!$A:$G,3,0),0)/5</f>
        <v>0.82599999999999996</v>
      </c>
      <c r="X6" s="11">
        <v>1.4263999999999999</v>
      </c>
      <c r="Y6" s="11">
        <v>1.8371999999999999</v>
      </c>
      <c r="Z6" s="11">
        <v>1.8492</v>
      </c>
      <c r="AA6" s="11">
        <v>1.8371999999999999</v>
      </c>
      <c r="AB6" s="11">
        <v>2.6482000000000001</v>
      </c>
      <c r="AC6" s="11">
        <v>1.8371999999999999</v>
      </c>
      <c r="AD6" s="11">
        <v>1.6302000000000001</v>
      </c>
      <c r="AE6" s="11">
        <v>1.0464</v>
      </c>
      <c r="AF6" s="11">
        <v>0</v>
      </c>
      <c r="AG6" s="11"/>
      <c r="AH6" s="11"/>
      <c r="AI6" s="7"/>
      <c r="AJ6" s="7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1" t="s">
        <v>40</v>
      </c>
      <c r="B7" s="11" t="s">
        <v>41</v>
      </c>
      <c r="C7" s="11">
        <v>9</v>
      </c>
      <c r="D7" s="11"/>
      <c r="E7" s="15">
        <v>12</v>
      </c>
      <c r="F7" s="15">
        <v>-3</v>
      </c>
      <c r="G7" s="12">
        <v>0</v>
      </c>
      <c r="H7" s="11"/>
      <c r="I7" s="11" t="s">
        <v>38</v>
      </c>
      <c r="J7" s="11" t="s">
        <v>42</v>
      </c>
      <c r="K7" s="11"/>
      <c r="L7" s="11">
        <f t="shared" si="3"/>
        <v>12</v>
      </c>
      <c r="M7" s="11"/>
      <c r="N7" s="11"/>
      <c r="O7" s="11"/>
      <c r="P7" s="11">
        <f t="shared" si="4"/>
        <v>2.4</v>
      </c>
      <c r="Q7" s="13"/>
      <c r="R7" s="13"/>
      <c r="S7" s="13"/>
      <c r="T7" s="11"/>
      <c r="U7" s="11">
        <f t="shared" si="5"/>
        <v>-1.25</v>
      </c>
      <c r="V7" s="11">
        <f t="shared" si="6"/>
        <v>-1.25</v>
      </c>
      <c r="W7" s="11">
        <f>IFERROR(VLOOKUP(A7,[1]TDSheet!$A:$G,3,0),0)/5</f>
        <v>0</v>
      </c>
      <c r="X7" s="11">
        <v>1.2</v>
      </c>
      <c r="Y7" s="11">
        <v>0.8</v>
      </c>
      <c r="Z7" s="11">
        <v>0.8</v>
      </c>
      <c r="AA7" s="11">
        <v>0.8</v>
      </c>
      <c r="AB7" s="11">
        <v>2.4</v>
      </c>
      <c r="AC7" s="11">
        <v>0.8</v>
      </c>
      <c r="AD7" s="11">
        <v>1.8</v>
      </c>
      <c r="AE7" s="11">
        <v>0.6</v>
      </c>
      <c r="AF7" s="11">
        <v>0</v>
      </c>
      <c r="AG7" s="11"/>
      <c r="AH7" s="11"/>
      <c r="AI7" s="7"/>
      <c r="AJ7" s="7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1" t="s">
        <v>43</v>
      </c>
      <c r="B8" s="11" t="s">
        <v>41</v>
      </c>
      <c r="C8" s="11">
        <v>50</v>
      </c>
      <c r="D8" s="11"/>
      <c r="E8" s="15">
        <v>68</v>
      </c>
      <c r="F8" s="15">
        <v>-18</v>
      </c>
      <c r="G8" s="12">
        <v>0</v>
      </c>
      <c r="H8" s="11"/>
      <c r="I8" s="11" t="s">
        <v>38</v>
      </c>
      <c r="J8" s="11" t="s">
        <v>44</v>
      </c>
      <c r="K8" s="11"/>
      <c r="L8" s="11">
        <f t="shared" si="3"/>
        <v>68</v>
      </c>
      <c r="M8" s="11"/>
      <c r="N8" s="11"/>
      <c r="O8" s="11"/>
      <c r="P8" s="11">
        <f t="shared" si="4"/>
        <v>13.6</v>
      </c>
      <c r="Q8" s="13"/>
      <c r="R8" s="13"/>
      <c r="S8" s="13"/>
      <c r="T8" s="11"/>
      <c r="U8" s="11">
        <f t="shared" si="5"/>
        <v>-1.3235294117647058</v>
      </c>
      <c r="V8" s="11">
        <f t="shared" si="6"/>
        <v>-1.3235294117647058</v>
      </c>
      <c r="W8" s="11">
        <f>IFERROR(VLOOKUP(A8,[1]TDSheet!$A:$G,3,0),0)/5</f>
        <v>2</v>
      </c>
      <c r="X8" s="11">
        <v>0</v>
      </c>
      <c r="Y8" s="11">
        <v>1.4</v>
      </c>
      <c r="Z8" s="11">
        <v>1.4</v>
      </c>
      <c r="AA8" s="11">
        <v>1.4</v>
      </c>
      <c r="AB8" s="11">
        <v>0.8</v>
      </c>
      <c r="AC8" s="11">
        <v>1.4</v>
      </c>
      <c r="AD8" s="11">
        <v>1.6</v>
      </c>
      <c r="AE8" s="11">
        <v>1.6</v>
      </c>
      <c r="AF8" s="11">
        <v>0</v>
      </c>
      <c r="AG8" s="11"/>
      <c r="AH8" s="11"/>
      <c r="AI8" s="7"/>
      <c r="AJ8" s="7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1" t="s">
        <v>45</v>
      </c>
      <c r="B9" s="11" t="s">
        <v>41</v>
      </c>
      <c r="C9" s="11">
        <v>25</v>
      </c>
      <c r="D9" s="11"/>
      <c r="E9" s="15">
        <v>38</v>
      </c>
      <c r="F9" s="15">
        <v>-13</v>
      </c>
      <c r="G9" s="12">
        <v>0</v>
      </c>
      <c r="H9" s="11"/>
      <c r="I9" s="11" t="s">
        <v>38</v>
      </c>
      <c r="J9" s="11" t="s">
        <v>46</v>
      </c>
      <c r="K9" s="11"/>
      <c r="L9" s="11">
        <f t="shared" si="3"/>
        <v>38</v>
      </c>
      <c r="M9" s="11"/>
      <c r="N9" s="11"/>
      <c r="O9" s="11"/>
      <c r="P9" s="11">
        <f t="shared" si="4"/>
        <v>7.6</v>
      </c>
      <c r="Q9" s="13"/>
      <c r="R9" s="13"/>
      <c r="S9" s="13"/>
      <c r="T9" s="11"/>
      <c r="U9" s="11">
        <f t="shared" si="5"/>
        <v>-1.7105263157894737</v>
      </c>
      <c r="V9" s="11">
        <f t="shared" si="6"/>
        <v>-1.7105263157894737</v>
      </c>
      <c r="W9" s="11">
        <f>IFERROR(VLOOKUP(A9,[1]TDSheet!$A:$G,3,0),0)/5</f>
        <v>2.6</v>
      </c>
      <c r="X9" s="11">
        <v>4.8</v>
      </c>
      <c r="Y9" s="11">
        <v>4.4000000000000004</v>
      </c>
      <c r="Z9" s="11">
        <v>3.6</v>
      </c>
      <c r="AA9" s="11">
        <v>4.4000000000000004</v>
      </c>
      <c r="AB9" s="11">
        <v>5.8</v>
      </c>
      <c r="AC9" s="11">
        <v>4.4000000000000004</v>
      </c>
      <c r="AD9" s="11">
        <v>2.6</v>
      </c>
      <c r="AE9" s="11">
        <v>2.8</v>
      </c>
      <c r="AF9" s="11">
        <v>0</v>
      </c>
      <c r="AG9" s="11"/>
      <c r="AH9" s="11"/>
      <c r="AI9" s="7"/>
      <c r="AJ9" s="7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1" t="s">
        <v>47</v>
      </c>
      <c r="B10" s="11"/>
      <c r="C10" s="11">
        <v>19</v>
      </c>
      <c r="D10" s="11"/>
      <c r="E10" s="15">
        <v>26</v>
      </c>
      <c r="F10" s="15">
        <v>-7</v>
      </c>
      <c r="G10" s="12">
        <v>0</v>
      </c>
      <c r="H10" s="11"/>
      <c r="I10" s="11" t="s">
        <v>38</v>
      </c>
      <c r="J10" s="11" t="s">
        <v>48</v>
      </c>
      <c r="K10" s="11"/>
      <c r="L10" s="11">
        <f t="shared" si="3"/>
        <v>26</v>
      </c>
      <c r="M10" s="11"/>
      <c r="N10" s="11"/>
      <c r="O10" s="11"/>
      <c r="P10" s="11">
        <f t="shared" si="4"/>
        <v>5.2</v>
      </c>
      <c r="Q10" s="13"/>
      <c r="R10" s="13"/>
      <c r="S10" s="13"/>
      <c r="T10" s="11"/>
      <c r="U10" s="11">
        <f t="shared" si="5"/>
        <v>-1.346153846153846</v>
      </c>
      <c r="V10" s="11">
        <f t="shared" si="6"/>
        <v>-1.346153846153846</v>
      </c>
      <c r="W10" s="11">
        <f>IFERROR(VLOOKUP(A10,[1]TDSheet!$A:$G,3,0),0)/5</f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7"/>
      <c r="AJ10" s="7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1" t="s">
        <v>49</v>
      </c>
      <c r="B11" s="11"/>
      <c r="C11" s="11">
        <v>83</v>
      </c>
      <c r="D11" s="11"/>
      <c r="E11" s="15">
        <v>94</v>
      </c>
      <c r="F11" s="15">
        <v>-11</v>
      </c>
      <c r="G11" s="12">
        <v>0</v>
      </c>
      <c r="H11" s="11"/>
      <c r="I11" s="11" t="s">
        <v>38</v>
      </c>
      <c r="J11" s="11" t="s">
        <v>50</v>
      </c>
      <c r="K11" s="11"/>
      <c r="L11" s="11">
        <f t="shared" si="3"/>
        <v>94</v>
      </c>
      <c r="M11" s="11"/>
      <c r="N11" s="11"/>
      <c r="O11" s="11"/>
      <c r="P11" s="11">
        <f t="shared" si="4"/>
        <v>18.8</v>
      </c>
      <c r="Q11" s="13"/>
      <c r="R11" s="13"/>
      <c r="S11" s="13"/>
      <c r="T11" s="11"/>
      <c r="U11" s="11">
        <f t="shared" si="5"/>
        <v>-0.58510638297872342</v>
      </c>
      <c r="V11" s="11">
        <f t="shared" si="6"/>
        <v>-0.58510638297872342</v>
      </c>
      <c r="W11" s="11">
        <f>IFERROR(VLOOKUP(A11,[1]TDSheet!$A:$G,3,0),0)/5</f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7"/>
      <c r="AJ11" s="7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51</v>
      </c>
      <c r="B12" s="14" t="s">
        <v>37</v>
      </c>
      <c r="C12" s="14"/>
      <c r="D12" s="14">
        <v>140.47999999999999</v>
      </c>
      <c r="E12" s="14">
        <v>113.917</v>
      </c>
      <c r="F12" s="14">
        <v>22.605</v>
      </c>
      <c r="G12" s="7">
        <v>1</v>
      </c>
      <c r="H12" s="14">
        <v>30</v>
      </c>
      <c r="I12" s="14">
        <v>1030112235</v>
      </c>
      <c r="J12" s="14"/>
      <c r="K12" s="14"/>
      <c r="L12" s="14">
        <f t="shared" si="3"/>
        <v>113.917</v>
      </c>
      <c r="M12" s="14"/>
      <c r="N12" s="14"/>
      <c r="O12" s="14">
        <v>160</v>
      </c>
      <c r="P12" s="14">
        <f t="shared" si="4"/>
        <v>22.7834</v>
      </c>
      <c r="Q12" s="13">
        <v>180</v>
      </c>
      <c r="R12" s="4">
        <f>IF(G12&lt;1,MROUND(Q12*G12,AJ12)/AI12,MROUND(Q12,AJ12))</f>
        <v>179.20000000000002</v>
      </c>
      <c r="S12" s="4">
        <v>295.84640000000002</v>
      </c>
      <c r="T12" s="14"/>
      <c r="U12" s="14">
        <f t="shared" si="5"/>
        <v>15.915315536750441</v>
      </c>
      <c r="V12" s="14">
        <f t="shared" si="6"/>
        <v>8.0148265842674924</v>
      </c>
      <c r="W12" s="14">
        <f>IFERROR(VLOOKUP(A12,[1]TDSheet!$A:$G,3,0),0)/5</f>
        <v>-1.1961999999999999</v>
      </c>
      <c r="X12" s="14">
        <v>2.7307999999999999</v>
      </c>
      <c r="Y12" s="14">
        <v>23.62</v>
      </c>
      <c r="Z12" s="14">
        <v>15.651</v>
      </c>
      <c r="AA12" s="14">
        <v>23.62</v>
      </c>
      <c r="AB12" s="14">
        <v>-6.3200000000000006E-2</v>
      </c>
      <c r="AC12" s="14">
        <v>23.62</v>
      </c>
      <c r="AD12" s="14">
        <v>2.4569999999999999</v>
      </c>
      <c r="AE12" s="14">
        <v>-9.2103999999999999</v>
      </c>
      <c r="AF12" s="14">
        <v>-2.9460000000000002</v>
      </c>
      <c r="AG12" s="14" t="s">
        <v>52</v>
      </c>
      <c r="AH12" s="14">
        <f t="shared" ref="AH12:AH35" si="7">G12*Q12</f>
        <v>180</v>
      </c>
      <c r="AI12" s="7">
        <f>VLOOKUP(I12,[2]Лист1!$B:$F,5,0)</f>
        <v>1.6</v>
      </c>
      <c r="AJ12" s="7">
        <f>VLOOKUP(I12,[2]Лист1!$B:$F,3,0)</f>
        <v>3.2</v>
      </c>
      <c r="AK12" s="14">
        <f>IF(G12&lt;1,AI12*R12,R12)</f>
        <v>179.20000000000002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 t="s">
        <v>53</v>
      </c>
      <c r="B13" s="14" t="s">
        <v>37</v>
      </c>
      <c r="C13" s="14"/>
      <c r="D13" s="14">
        <v>152.988</v>
      </c>
      <c r="E13" s="14">
        <v>146.553</v>
      </c>
      <c r="F13" s="14">
        <v>-0.47099999999999997</v>
      </c>
      <c r="G13" s="7">
        <v>1</v>
      </c>
      <c r="H13" s="14">
        <v>30</v>
      </c>
      <c r="I13" s="14">
        <v>1030112635</v>
      </c>
      <c r="J13" s="14"/>
      <c r="K13" s="14"/>
      <c r="L13" s="14">
        <f t="shared" si="3"/>
        <v>146.553</v>
      </c>
      <c r="M13" s="14"/>
      <c r="N13" s="14"/>
      <c r="O13" s="14">
        <v>200</v>
      </c>
      <c r="P13" s="14">
        <f t="shared" si="4"/>
        <v>29.310600000000001</v>
      </c>
      <c r="Q13" s="13">
        <v>200</v>
      </c>
      <c r="R13" s="4">
        <f t="shared" ref="R13:R35" si="8">IF(G13&lt;1,MROUND(Q13*G13,AJ13)/AI13,MROUND(Q13,AJ13))</f>
        <v>201.60000000000002</v>
      </c>
      <c r="S13" s="4">
        <v>386.68299999999999</v>
      </c>
      <c r="T13" s="14"/>
      <c r="U13" s="14">
        <f t="shared" si="5"/>
        <v>13.630870743007648</v>
      </c>
      <c r="V13" s="14">
        <f t="shared" si="6"/>
        <v>6.8074007355700665</v>
      </c>
      <c r="W13" s="14">
        <f>IFERROR(VLOOKUP(A13,[1]TDSheet!$A:$G,3,0),0)/5</f>
        <v>-1.9334</v>
      </c>
      <c r="X13" s="14">
        <v>8.1058000000000003</v>
      </c>
      <c r="Y13" s="14">
        <v>25.2514</v>
      </c>
      <c r="Z13" s="14">
        <v>17.149999999999999</v>
      </c>
      <c r="AA13" s="14">
        <v>25.2514</v>
      </c>
      <c r="AB13" s="14">
        <v>-6.6000000000000003E-2</v>
      </c>
      <c r="AC13" s="14">
        <v>25.2514</v>
      </c>
      <c r="AD13" s="14">
        <v>6.5025999999999993</v>
      </c>
      <c r="AE13" s="14">
        <v>-3.9506000000000001</v>
      </c>
      <c r="AF13" s="14">
        <v>-1.9432</v>
      </c>
      <c r="AG13" s="14" t="s">
        <v>54</v>
      </c>
      <c r="AH13" s="14">
        <f t="shared" si="7"/>
        <v>200</v>
      </c>
      <c r="AI13" s="7">
        <f>VLOOKUP(I13,[2]Лист1!$B:$F,5,0)</f>
        <v>1.6</v>
      </c>
      <c r="AJ13" s="7">
        <f>VLOOKUP(I13,[2]Лист1!$B:$F,3,0)</f>
        <v>3.2</v>
      </c>
      <c r="AK13" s="14">
        <f t="shared" ref="AK13:AK35" si="9">IF(G13&lt;1,AI13*R13,R13)</f>
        <v>201.60000000000002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39</v>
      </c>
      <c r="B14" s="14" t="s">
        <v>37</v>
      </c>
      <c r="C14" s="14">
        <v>10.218</v>
      </c>
      <c r="D14" s="14">
        <v>332.25400000000002</v>
      </c>
      <c r="E14" s="15">
        <f>65.002+E6</f>
        <v>85.625</v>
      </c>
      <c r="F14" s="15">
        <f>261.162+F6</f>
        <v>260.13399999999996</v>
      </c>
      <c r="G14" s="7">
        <v>1</v>
      </c>
      <c r="H14" s="14">
        <v>75</v>
      </c>
      <c r="I14" s="14">
        <v>1030115552</v>
      </c>
      <c r="J14" s="14"/>
      <c r="K14" s="14"/>
      <c r="L14" s="14">
        <f t="shared" si="3"/>
        <v>85.625</v>
      </c>
      <c r="M14" s="14"/>
      <c r="N14" s="14"/>
      <c r="O14" s="14">
        <v>500</v>
      </c>
      <c r="P14" s="14">
        <f t="shared" si="4"/>
        <v>17.125</v>
      </c>
      <c r="Q14" s="13">
        <v>250</v>
      </c>
      <c r="R14" s="4">
        <f t="shared" si="8"/>
        <v>249</v>
      </c>
      <c r="S14" s="4"/>
      <c r="T14" s="14"/>
      <c r="U14" s="14">
        <f t="shared" si="5"/>
        <v>58.985927007299274</v>
      </c>
      <c r="V14" s="14">
        <f t="shared" si="6"/>
        <v>44.387386861313871</v>
      </c>
      <c r="W14" s="14">
        <f>IFERROR(VLOOKUP(A14,[1]TDSheet!$A:$G,3,0),0)/5</f>
        <v>15.233000000000001</v>
      </c>
      <c r="X14" s="14">
        <v>24.976800000000001</v>
      </c>
      <c r="Y14" s="14">
        <v>25.123799999999999</v>
      </c>
      <c r="Z14" s="14">
        <v>24.251799999999999</v>
      </c>
      <c r="AA14" s="14">
        <v>25.123799999999999</v>
      </c>
      <c r="AB14" s="14">
        <v>17.417000000000002</v>
      </c>
      <c r="AC14" s="14">
        <v>25.123799999999999</v>
      </c>
      <c r="AD14" s="14">
        <v>29.3902</v>
      </c>
      <c r="AE14" s="14">
        <v>15.627599999999999</v>
      </c>
      <c r="AF14" s="14">
        <v>12.2658</v>
      </c>
      <c r="AG14" s="14"/>
      <c r="AH14" s="14">
        <f t="shared" si="7"/>
        <v>250</v>
      </c>
      <c r="AI14" s="7">
        <f>VLOOKUP(I14,[2]Лист1!$B:$F,5,0)</f>
        <v>1</v>
      </c>
      <c r="AJ14" s="7">
        <f>VLOOKUP(I14,[2]Лист1!$B:$F,3,0)</f>
        <v>3</v>
      </c>
      <c r="AK14" s="14">
        <f t="shared" si="9"/>
        <v>249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 t="s">
        <v>55</v>
      </c>
      <c r="B15" s="14" t="s">
        <v>41</v>
      </c>
      <c r="C15" s="14">
        <v>45</v>
      </c>
      <c r="D15" s="14">
        <v>750</v>
      </c>
      <c r="E15" s="14">
        <v>366</v>
      </c>
      <c r="F15" s="14">
        <v>428</v>
      </c>
      <c r="G15" s="7">
        <v>0.4</v>
      </c>
      <c r="H15" s="14">
        <v>75</v>
      </c>
      <c r="I15" s="14">
        <v>1030115404</v>
      </c>
      <c r="J15" s="14"/>
      <c r="K15" s="14"/>
      <c r="L15" s="14">
        <f t="shared" si="3"/>
        <v>366</v>
      </c>
      <c r="M15" s="14"/>
      <c r="N15" s="14"/>
      <c r="O15" s="14">
        <v>300</v>
      </c>
      <c r="P15" s="14">
        <f t="shared" si="4"/>
        <v>73.2</v>
      </c>
      <c r="Q15" s="13">
        <v>1000</v>
      </c>
      <c r="R15" s="4">
        <f t="shared" si="8"/>
        <v>1002</v>
      </c>
      <c r="S15" s="4">
        <v>955.60000000000014</v>
      </c>
      <c r="T15" s="14"/>
      <c r="U15" s="14">
        <f t="shared" si="5"/>
        <v>23.606557377049178</v>
      </c>
      <c r="V15" s="14">
        <f t="shared" si="6"/>
        <v>9.9453551912568301</v>
      </c>
      <c r="W15" s="14">
        <f>IFERROR(VLOOKUP(A15,[1]TDSheet!$A:$G,3,0),0)/5</f>
        <v>46.2</v>
      </c>
      <c r="X15" s="14">
        <v>44.6</v>
      </c>
      <c r="Y15" s="14">
        <v>58.8</v>
      </c>
      <c r="Z15" s="14">
        <v>77.599999999999994</v>
      </c>
      <c r="AA15" s="14">
        <v>58.8</v>
      </c>
      <c r="AB15" s="14">
        <v>9.8000000000000007</v>
      </c>
      <c r="AC15" s="14">
        <v>58.8</v>
      </c>
      <c r="AD15" s="14">
        <v>72.2</v>
      </c>
      <c r="AE15" s="14">
        <v>45.4</v>
      </c>
      <c r="AF15" s="14">
        <v>30.8</v>
      </c>
      <c r="AG15" s="14"/>
      <c r="AH15" s="14">
        <f t="shared" si="7"/>
        <v>400</v>
      </c>
      <c r="AI15" s="7">
        <f>VLOOKUP(I15,[2]Лист1!$B:$F,5,0)</f>
        <v>0.4</v>
      </c>
      <c r="AJ15" s="7">
        <f>VLOOKUP(I15,[2]Лист1!$B:$F,3,0)</f>
        <v>2.4</v>
      </c>
      <c r="AK15" s="14">
        <f t="shared" si="9"/>
        <v>400.8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 t="s">
        <v>42</v>
      </c>
      <c r="B16" s="14" t="s">
        <v>41</v>
      </c>
      <c r="C16" s="14">
        <v>-9</v>
      </c>
      <c r="D16" s="14">
        <v>300</v>
      </c>
      <c r="E16" s="15">
        <f>165+E7</f>
        <v>177</v>
      </c>
      <c r="F16" s="15">
        <f>121+F7</f>
        <v>118</v>
      </c>
      <c r="G16" s="7">
        <v>0.4</v>
      </c>
      <c r="H16" s="14">
        <v>75</v>
      </c>
      <c r="I16" s="14">
        <v>1030804004</v>
      </c>
      <c r="J16" s="14"/>
      <c r="K16" s="14"/>
      <c r="L16" s="14">
        <f t="shared" si="3"/>
        <v>177</v>
      </c>
      <c r="M16" s="14"/>
      <c r="N16" s="14"/>
      <c r="O16" s="14">
        <v>200</v>
      </c>
      <c r="P16" s="14">
        <f t="shared" si="4"/>
        <v>35.4</v>
      </c>
      <c r="Q16" s="13">
        <v>400</v>
      </c>
      <c r="R16" s="4">
        <f t="shared" si="8"/>
        <v>401.99999999999994</v>
      </c>
      <c r="S16" s="4">
        <v>460.79999999999995</v>
      </c>
      <c r="T16" s="14"/>
      <c r="U16" s="14">
        <f t="shared" si="5"/>
        <v>20.282485875706215</v>
      </c>
      <c r="V16" s="14">
        <f t="shared" si="6"/>
        <v>8.9830508474576281</v>
      </c>
      <c r="W16" s="14">
        <f>IFERROR(VLOOKUP(A16,[1]TDSheet!$A:$G,3,0),0)/5</f>
        <v>-1.2</v>
      </c>
      <c r="X16" s="14">
        <v>17</v>
      </c>
      <c r="Y16" s="14">
        <v>16</v>
      </c>
      <c r="Z16" s="14">
        <v>19.8</v>
      </c>
      <c r="AA16" s="14">
        <v>16</v>
      </c>
      <c r="AB16" s="14">
        <v>13.8</v>
      </c>
      <c r="AC16" s="14">
        <v>16</v>
      </c>
      <c r="AD16" s="14">
        <v>24</v>
      </c>
      <c r="AE16" s="14">
        <v>16.600000000000001</v>
      </c>
      <c r="AF16" s="14">
        <v>7.8</v>
      </c>
      <c r="AG16" s="14"/>
      <c r="AH16" s="14">
        <f t="shared" si="7"/>
        <v>160</v>
      </c>
      <c r="AI16" s="7">
        <f>VLOOKUP(I16,[2]Лист1!$B:$F,5,0)</f>
        <v>0.4</v>
      </c>
      <c r="AJ16" s="7">
        <f>VLOOKUP(I16,[2]Лист1!$B:$F,3,0)</f>
        <v>2.4</v>
      </c>
      <c r="AK16" s="14">
        <f t="shared" si="9"/>
        <v>160.79999999999998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56</v>
      </c>
      <c r="B17" s="14" t="s">
        <v>41</v>
      </c>
      <c r="C17" s="14"/>
      <c r="D17" s="14"/>
      <c r="E17" s="14">
        <v>-2</v>
      </c>
      <c r="F17" s="14">
        <v>-3</v>
      </c>
      <c r="G17" s="7">
        <v>0.3</v>
      </c>
      <c r="H17" s="14">
        <v>45</v>
      </c>
      <c r="I17" s="14">
        <v>1030419235</v>
      </c>
      <c r="J17" s="14"/>
      <c r="K17" s="14"/>
      <c r="L17" s="14">
        <f t="shared" si="3"/>
        <v>-2</v>
      </c>
      <c r="M17" s="14"/>
      <c r="N17" s="14"/>
      <c r="O17" s="14">
        <v>300</v>
      </c>
      <c r="P17" s="14">
        <f t="shared" si="4"/>
        <v>-0.4</v>
      </c>
      <c r="Q17" s="13">
        <v>300</v>
      </c>
      <c r="R17" s="4">
        <f t="shared" si="8"/>
        <v>300</v>
      </c>
      <c r="S17" s="4"/>
      <c r="T17" s="14"/>
      <c r="U17" s="14">
        <f t="shared" si="5"/>
        <v>-1492.5</v>
      </c>
      <c r="V17" s="14">
        <f t="shared" si="6"/>
        <v>-742.5</v>
      </c>
      <c r="W17" s="14">
        <f>IFERROR(VLOOKUP(A17,[1]TDSheet!$A:$G,3,0),0)/5</f>
        <v>0</v>
      </c>
      <c r="X17" s="14">
        <v>-0.4</v>
      </c>
      <c r="Y17" s="14">
        <v>-6.2</v>
      </c>
      <c r="Z17" s="14">
        <v>-2.6</v>
      </c>
      <c r="AA17" s="14">
        <v>-6.2</v>
      </c>
      <c r="AB17" s="14">
        <v>0.8</v>
      </c>
      <c r="AC17" s="14">
        <v>-6.2</v>
      </c>
      <c r="AD17" s="14">
        <v>0.4</v>
      </c>
      <c r="AE17" s="14">
        <v>34.4</v>
      </c>
      <c r="AF17" s="14">
        <v>8.4</v>
      </c>
      <c r="AG17" s="10" t="s">
        <v>57</v>
      </c>
      <c r="AH17" s="14">
        <f t="shared" si="7"/>
        <v>90</v>
      </c>
      <c r="AI17" s="7">
        <f>VLOOKUP(I17,[2]Лист1!$B:$F,5,0)</f>
        <v>0.3</v>
      </c>
      <c r="AJ17" s="7">
        <f>VLOOKUP(I17,[2]Лист1!$B:$F,3,0)</f>
        <v>1.8</v>
      </c>
      <c r="AK17" s="14">
        <f t="shared" si="9"/>
        <v>90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58</v>
      </c>
      <c r="B18" s="14" t="s">
        <v>41</v>
      </c>
      <c r="C18" s="14"/>
      <c r="D18" s="14">
        <v>300</v>
      </c>
      <c r="E18" s="14">
        <v>200</v>
      </c>
      <c r="F18" s="14">
        <v>93</v>
      </c>
      <c r="G18" s="7">
        <v>0.5</v>
      </c>
      <c r="H18" s="14">
        <v>45</v>
      </c>
      <c r="I18" s="14">
        <v>1030412236</v>
      </c>
      <c r="J18" s="14"/>
      <c r="K18" s="14"/>
      <c r="L18" s="14">
        <f t="shared" si="3"/>
        <v>200</v>
      </c>
      <c r="M18" s="14"/>
      <c r="N18" s="14"/>
      <c r="O18" s="14">
        <v>250</v>
      </c>
      <c r="P18" s="14">
        <f t="shared" si="4"/>
        <v>40</v>
      </c>
      <c r="Q18" s="13">
        <v>350</v>
      </c>
      <c r="R18" s="4">
        <f t="shared" si="8"/>
        <v>352</v>
      </c>
      <c r="S18" s="4">
        <v>537</v>
      </c>
      <c r="T18" s="14"/>
      <c r="U18" s="14">
        <f t="shared" si="5"/>
        <v>17.324999999999999</v>
      </c>
      <c r="V18" s="14">
        <f t="shared" si="6"/>
        <v>8.5749999999999993</v>
      </c>
      <c r="W18" s="14">
        <f>IFERROR(VLOOKUP(A18,[1]TDSheet!$A:$G,3,0),0)/5</f>
        <v>-0.4</v>
      </c>
      <c r="X18" s="14">
        <v>20.6</v>
      </c>
      <c r="Y18" s="14">
        <v>9.1999999999999993</v>
      </c>
      <c r="Z18" s="14">
        <v>26.4</v>
      </c>
      <c r="AA18" s="14">
        <v>9.1999999999999993</v>
      </c>
      <c r="AB18" s="14">
        <v>0.2</v>
      </c>
      <c r="AC18" s="14">
        <v>9.1999999999999993</v>
      </c>
      <c r="AD18" s="14">
        <v>13.6</v>
      </c>
      <c r="AE18" s="14">
        <v>16.600000000000001</v>
      </c>
      <c r="AF18" s="14">
        <v>14.6</v>
      </c>
      <c r="AG18" s="14"/>
      <c r="AH18" s="14">
        <f t="shared" si="7"/>
        <v>175</v>
      </c>
      <c r="AI18" s="7">
        <f>VLOOKUP(I18,[2]Лист1!$B:$F,5,0)</f>
        <v>0.5</v>
      </c>
      <c r="AJ18" s="7">
        <f>VLOOKUP(I18,[2]Лист1!$B:$F,3,0)</f>
        <v>2</v>
      </c>
      <c r="AK18" s="14">
        <f t="shared" si="9"/>
        <v>176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44</v>
      </c>
      <c r="B19" s="14" t="s">
        <v>41</v>
      </c>
      <c r="C19" s="14">
        <v>-50</v>
      </c>
      <c r="D19" s="14">
        <v>500</v>
      </c>
      <c r="E19" s="15">
        <f>391+E8</f>
        <v>459</v>
      </c>
      <c r="F19" s="15">
        <f>43+F8</f>
        <v>25</v>
      </c>
      <c r="G19" s="7">
        <v>0.18</v>
      </c>
      <c r="H19" s="14">
        <v>90</v>
      </c>
      <c r="I19" s="14">
        <v>1030712385</v>
      </c>
      <c r="J19" s="14"/>
      <c r="K19" s="14"/>
      <c r="L19" s="14">
        <f t="shared" si="3"/>
        <v>459</v>
      </c>
      <c r="M19" s="14"/>
      <c r="N19" s="14"/>
      <c r="O19" s="14">
        <v>700</v>
      </c>
      <c r="P19" s="14">
        <f t="shared" si="4"/>
        <v>91.8</v>
      </c>
      <c r="Q19" s="13">
        <v>1200</v>
      </c>
      <c r="R19" s="4">
        <f t="shared" si="8"/>
        <v>1200</v>
      </c>
      <c r="S19" s="4">
        <v>1202.8</v>
      </c>
      <c r="T19" s="14"/>
      <c r="U19" s="14">
        <f t="shared" si="5"/>
        <v>20.96949891067538</v>
      </c>
      <c r="V19" s="14">
        <f t="shared" si="6"/>
        <v>7.89760348583878</v>
      </c>
      <c r="W19" s="14">
        <f>IFERROR(VLOOKUP(A19,[1]TDSheet!$A:$G,3,0),0)/5</f>
        <v>31.8</v>
      </c>
      <c r="X19" s="14">
        <v>36.200000000000003</v>
      </c>
      <c r="Y19" s="14">
        <v>20.6</v>
      </c>
      <c r="Z19" s="14">
        <v>53.6</v>
      </c>
      <c r="AA19" s="14">
        <v>20.6</v>
      </c>
      <c r="AB19" s="14">
        <v>18.8</v>
      </c>
      <c r="AC19" s="14">
        <v>20.6</v>
      </c>
      <c r="AD19" s="14">
        <v>64</v>
      </c>
      <c r="AE19" s="14">
        <v>33.4</v>
      </c>
      <c r="AF19" s="14">
        <v>25</v>
      </c>
      <c r="AG19" s="14"/>
      <c r="AH19" s="14">
        <f t="shared" si="7"/>
        <v>216</v>
      </c>
      <c r="AI19" s="7">
        <f>VLOOKUP(I19,[2]Лист1!$B:$F,5,0)</f>
        <v>0.18</v>
      </c>
      <c r="AJ19" s="7">
        <f>VLOOKUP(I19,[2]Лист1!$B:$F,3,0)</f>
        <v>1.8</v>
      </c>
      <c r="AK19" s="14">
        <f t="shared" si="9"/>
        <v>216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59</v>
      </c>
      <c r="B20" s="14" t="s">
        <v>41</v>
      </c>
      <c r="C20" s="14"/>
      <c r="D20" s="14"/>
      <c r="E20" s="14"/>
      <c r="F20" s="14"/>
      <c r="G20" s="7">
        <v>0.3</v>
      </c>
      <c r="H20" s="14">
        <v>60</v>
      </c>
      <c r="I20" s="14">
        <v>1030709904</v>
      </c>
      <c r="J20" s="14"/>
      <c r="K20" s="14"/>
      <c r="L20" s="14">
        <f t="shared" si="3"/>
        <v>0</v>
      </c>
      <c r="M20" s="14"/>
      <c r="N20" s="14"/>
      <c r="O20" s="14"/>
      <c r="P20" s="14">
        <f t="shared" si="4"/>
        <v>0</v>
      </c>
      <c r="Q20" s="13"/>
      <c r="R20" s="4">
        <f t="shared" si="8"/>
        <v>0</v>
      </c>
      <c r="S20" s="4"/>
      <c r="T20" s="14"/>
      <c r="U20" s="14" t="e">
        <f t="shared" si="5"/>
        <v>#DIV/0!</v>
      </c>
      <c r="V20" s="14" t="e">
        <f t="shared" si="6"/>
        <v>#DIV/0!</v>
      </c>
      <c r="W20" s="14">
        <f>IFERROR(VLOOKUP(A20,[1]TDSheet!$A:$G,3,0),0)/5</f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-0.4</v>
      </c>
      <c r="AE20" s="14">
        <v>-1.4</v>
      </c>
      <c r="AF20" s="14">
        <v>-1.2</v>
      </c>
      <c r="AG20" s="14" t="s">
        <v>60</v>
      </c>
      <c r="AH20" s="14">
        <f t="shared" si="7"/>
        <v>0</v>
      </c>
      <c r="AI20" s="7">
        <f>VLOOKUP(I20,[2]Лист1!$B:$F,5,0)</f>
        <v>0.3</v>
      </c>
      <c r="AJ20" s="7">
        <f>VLOOKUP(I20,[2]Лист1!$B:$F,3,0)</f>
        <v>1.8</v>
      </c>
      <c r="AK20" s="14">
        <f t="shared" si="9"/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 t="s">
        <v>61</v>
      </c>
      <c r="B21" s="14" t="s">
        <v>41</v>
      </c>
      <c r="C21" s="14"/>
      <c r="D21" s="14">
        <v>198</v>
      </c>
      <c r="E21" s="14">
        <v>198</v>
      </c>
      <c r="F21" s="14"/>
      <c r="G21" s="7">
        <v>0.15</v>
      </c>
      <c r="H21" s="14">
        <v>90</v>
      </c>
      <c r="I21" s="14">
        <v>1030633904</v>
      </c>
      <c r="J21" s="14"/>
      <c r="K21" s="14"/>
      <c r="L21" s="14">
        <f t="shared" si="3"/>
        <v>198</v>
      </c>
      <c r="M21" s="14"/>
      <c r="N21" s="14"/>
      <c r="O21" s="14">
        <v>150</v>
      </c>
      <c r="P21" s="14">
        <f t="shared" si="4"/>
        <v>39.6</v>
      </c>
      <c r="Q21" s="13">
        <v>200</v>
      </c>
      <c r="R21" s="4">
        <f t="shared" si="8"/>
        <v>198</v>
      </c>
      <c r="S21" s="4">
        <v>523.20000000000005</v>
      </c>
      <c r="T21" s="14"/>
      <c r="U21" s="14">
        <f t="shared" si="5"/>
        <v>8.8383838383838373</v>
      </c>
      <c r="V21" s="14">
        <f t="shared" si="6"/>
        <v>3.7878787878787876</v>
      </c>
      <c r="W21" s="14">
        <f>IFERROR(VLOOKUP(A21,[1]TDSheet!$A:$G,3,0),0)/5</f>
        <v>-0.4</v>
      </c>
      <c r="X21" s="14">
        <v>-0.4</v>
      </c>
      <c r="Y21" s="14">
        <v>0.8</v>
      </c>
      <c r="Z21" s="14">
        <v>19</v>
      </c>
      <c r="AA21" s="14">
        <v>0.8</v>
      </c>
      <c r="AB21" s="14">
        <v>-2.8</v>
      </c>
      <c r="AC21" s="14">
        <v>0.8</v>
      </c>
      <c r="AD21" s="14">
        <v>8</v>
      </c>
      <c r="AE21" s="14">
        <v>5</v>
      </c>
      <c r="AF21" s="14">
        <v>5.8</v>
      </c>
      <c r="AG21" s="14"/>
      <c r="AH21" s="14">
        <f t="shared" si="7"/>
        <v>30</v>
      </c>
      <c r="AI21" s="7">
        <f>VLOOKUP(I21,[2]Лист1!$B:$F,5,0)</f>
        <v>0.15</v>
      </c>
      <c r="AJ21" s="7">
        <f>VLOOKUP(I21,[2]Лист1!$B:$F,3,0)</f>
        <v>0.9</v>
      </c>
      <c r="AK21" s="14">
        <f t="shared" si="9"/>
        <v>29.7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46</v>
      </c>
      <c r="B22" s="14" t="s">
        <v>41</v>
      </c>
      <c r="C22" s="14">
        <v>193</v>
      </c>
      <c r="D22" s="14">
        <v>300</v>
      </c>
      <c r="E22" s="15">
        <f>346+E9</f>
        <v>384</v>
      </c>
      <c r="F22" s="15">
        <f>146+F9</f>
        <v>133</v>
      </c>
      <c r="G22" s="7">
        <v>0.3</v>
      </c>
      <c r="H22" s="14">
        <v>150</v>
      </c>
      <c r="I22" s="14">
        <v>1030686740</v>
      </c>
      <c r="J22" s="14"/>
      <c r="K22" s="14"/>
      <c r="L22" s="14">
        <f t="shared" si="3"/>
        <v>384</v>
      </c>
      <c r="M22" s="14"/>
      <c r="N22" s="14"/>
      <c r="O22" s="14">
        <v>400</v>
      </c>
      <c r="P22" s="14">
        <f t="shared" si="4"/>
        <v>76.8</v>
      </c>
      <c r="Q22" s="13">
        <v>1000</v>
      </c>
      <c r="R22" s="4">
        <f t="shared" si="8"/>
        <v>996.00000000000011</v>
      </c>
      <c r="S22" s="4">
        <v>1003</v>
      </c>
      <c r="T22" s="14"/>
      <c r="U22" s="14">
        <f t="shared" si="5"/>
        <v>19.9609375</v>
      </c>
      <c r="V22" s="14">
        <f t="shared" si="6"/>
        <v>6.940104166666667</v>
      </c>
      <c r="W22" s="14">
        <f>IFERROR(VLOOKUP(A22,[1]TDSheet!$A:$G,3,0),0)/5</f>
        <v>34.4</v>
      </c>
      <c r="X22" s="14">
        <v>39.4</v>
      </c>
      <c r="Y22" s="14">
        <v>39.4</v>
      </c>
      <c r="Z22" s="14">
        <v>34.799999999999997</v>
      </c>
      <c r="AA22" s="14">
        <v>39.4</v>
      </c>
      <c r="AB22" s="14">
        <v>34.6</v>
      </c>
      <c r="AC22" s="14">
        <v>39.4</v>
      </c>
      <c r="AD22" s="14">
        <v>46.8</v>
      </c>
      <c r="AE22" s="14">
        <v>31.4</v>
      </c>
      <c r="AF22" s="14">
        <v>25.6</v>
      </c>
      <c r="AG22" s="14"/>
      <c r="AH22" s="14">
        <f t="shared" si="7"/>
        <v>300</v>
      </c>
      <c r="AI22" s="7">
        <f>VLOOKUP(I22,[2]Лист1!$B:$F,5,0)</f>
        <v>0.3</v>
      </c>
      <c r="AJ22" s="7">
        <f>VLOOKUP(I22,[2]Лист1!$B:$F,3,0)</f>
        <v>3.6</v>
      </c>
      <c r="AK22" s="14">
        <f t="shared" si="9"/>
        <v>298.8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 t="s">
        <v>48</v>
      </c>
      <c r="B23" s="14" t="s">
        <v>41</v>
      </c>
      <c r="C23" s="14">
        <v>-19</v>
      </c>
      <c r="D23" s="14">
        <v>804</v>
      </c>
      <c r="E23" s="15">
        <f>299+E10</f>
        <v>325</v>
      </c>
      <c r="F23" s="15">
        <f>481+F10</f>
        <v>474</v>
      </c>
      <c r="G23" s="7">
        <v>0.3</v>
      </c>
      <c r="H23" s="14">
        <v>135</v>
      </c>
      <c r="I23" s="14">
        <v>1030686857</v>
      </c>
      <c r="J23" s="14"/>
      <c r="K23" s="14"/>
      <c r="L23" s="14">
        <f t="shared" si="3"/>
        <v>325</v>
      </c>
      <c r="M23" s="14"/>
      <c r="N23" s="14"/>
      <c r="O23" s="14">
        <v>800</v>
      </c>
      <c r="P23" s="14">
        <f t="shared" si="4"/>
        <v>65</v>
      </c>
      <c r="Q23" s="13">
        <v>300</v>
      </c>
      <c r="R23" s="4">
        <f t="shared" si="8"/>
        <v>300</v>
      </c>
      <c r="S23" s="4">
        <v>221</v>
      </c>
      <c r="T23" s="14"/>
      <c r="U23" s="14">
        <f t="shared" si="5"/>
        <v>24.215384615384615</v>
      </c>
      <c r="V23" s="14">
        <f t="shared" si="6"/>
        <v>19.600000000000001</v>
      </c>
      <c r="W23" s="14">
        <f>IFERROR(VLOOKUP(A23,[1]TDSheet!$A:$G,3,0),0)/5</f>
        <v>-0.2</v>
      </c>
      <c r="X23" s="14">
        <v>13.2</v>
      </c>
      <c r="Y23" s="14">
        <v>37.6</v>
      </c>
      <c r="Z23" s="14">
        <v>36.200000000000003</v>
      </c>
      <c r="AA23" s="14">
        <v>37.6</v>
      </c>
      <c r="AB23" s="14">
        <v>19.2</v>
      </c>
      <c r="AC23" s="14">
        <v>37.6</v>
      </c>
      <c r="AD23" s="14">
        <v>29.2</v>
      </c>
      <c r="AE23" s="14">
        <v>20.8</v>
      </c>
      <c r="AF23" s="14">
        <v>15.8</v>
      </c>
      <c r="AG23" s="14"/>
      <c r="AH23" s="14">
        <f t="shared" si="7"/>
        <v>90</v>
      </c>
      <c r="AI23" s="7">
        <f>VLOOKUP(I23,[2]Лист1!$B:$F,5,0)</f>
        <v>0.3</v>
      </c>
      <c r="AJ23" s="7">
        <f>VLOOKUP(I23,[2]Лист1!$B:$F,3,0)</f>
        <v>3.6</v>
      </c>
      <c r="AK23" s="14">
        <f t="shared" si="9"/>
        <v>90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 t="s">
        <v>62</v>
      </c>
      <c r="B24" s="14" t="s">
        <v>41</v>
      </c>
      <c r="C24" s="14">
        <v>2</v>
      </c>
      <c r="D24" s="14">
        <v>498</v>
      </c>
      <c r="E24" s="14">
        <v>139</v>
      </c>
      <c r="F24" s="14">
        <v>358</v>
      </c>
      <c r="G24" s="7">
        <v>0.2</v>
      </c>
      <c r="H24" s="14">
        <v>90</v>
      </c>
      <c r="I24" s="14">
        <v>1030654104</v>
      </c>
      <c r="J24" s="14"/>
      <c r="K24" s="14"/>
      <c r="L24" s="14">
        <f t="shared" si="3"/>
        <v>139</v>
      </c>
      <c r="M24" s="14"/>
      <c r="N24" s="14"/>
      <c r="O24" s="14">
        <v>300</v>
      </c>
      <c r="P24" s="14">
        <f t="shared" si="4"/>
        <v>27.8</v>
      </c>
      <c r="Q24" s="13">
        <v>250</v>
      </c>
      <c r="R24" s="4">
        <f t="shared" si="8"/>
        <v>251.99999999999997</v>
      </c>
      <c r="S24" s="4"/>
      <c r="T24" s="14"/>
      <c r="U24" s="14">
        <f t="shared" si="5"/>
        <v>32.661870503597122</v>
      </c>
      <c r="V24" s="14">
        <f t="shared" si="6"/>
        <v>23.669064748201439</v>
      </c>
      <c r="W24" s="14">
        <f>IFERROR(VLOOKUP(A24,[1]TDSheet!$A:$G,3,0),0)/5</f>
        <v>-0.2</v>
      </c>
      <c r="X24" s="14">
        <v>7.6</v>
      </c>
      <c r="Y24" s="14">
        <v>15.6</v>
      </c>
      <c r="Z24" s="14">
        <v>30.2</v>
      </c>
      <c r="AA24" s="14">
        <v>15.6</v>
      </c>
      <c r="AB24" s="14">
        <v>1.4</v>
      </c>
      <c r="AC24" s="14">
        <v>15.6</v>
      </c>
      <c r="AD24" s="14">
        <v>18.399999999999999</v>
      </c>
      <c r="AE24" s="14">
        <v>3.6</v>
      </c>
      <c r="AF24" s="14">
        <v>9.4</v>
      </c>
      <c r="AG24" s="14"/>
      <c r="AH24" s="14">
        <f t="shared" si="7"/>
        <v>50</v>
      </c>
      <c r="AI24" s="7">
        <f>VLOOKUP(I24,[2]Лист1!$B:$F,5,0)</f>
        <v>0.2</v>
      </c>
      <c r="AJ24" s="7">
        <f>VLOOKUP(I24,[2]Лист1!$B:$F,3,0)</f>
        <v>1.2</v>
      </c>
      <c r="AK24" s="14">
        <f t="shared" si="9"/>
        <v>50.4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63</v>
      </c>
      <c r="B25" s="14" t="s">
        <v>41</v>
      </c>
      <c r="C25" s="14">
        <v>37</v>
      </c>
      <c r="D25" s="14">
        <v>150</v>
      </c>
      <c r="E25" s="14">
        <v>59</v>
      </c>
      <c r="F25" s="14">
        <v>128</v>
      </c>
      <c r="G25" s="7">
        <v>0.3</v>
      </c>
      <c r="H25" s="14">
        <v>135</v>
      </c>
      <c r="I25" s="14">
        <v>1030686241</v>
      </c>
      <c r="J25" s="14"/>
      <c r="K25" s="14"/>
      <c r="L25" s="14">
        <f t="shared" si="3"/>
        <v>59</v>
      </c>
      <c r="M25" s="14"/>
      <c r="N25" s="14"/>
      <c r="O25" s="14">
        <v>100</v>
      </c>
      <c r="P25" s="14">
        <f t="shared" si="4"/>
        <v>11.8</v>
      </c>
      <c r="Q25" s="13">
        <v>200</v>
      </c>
      <c r="R25" s="4">
        <f t="shared" si="8"/>
        <v>198</v>
      </c>
      <c r="S25" s="4">
        <v>43.400000000000034</v>
      </c>
      <c r="T25" s="14"/>
      <c r="U25" s="14">
        <f t="shared" si="5"/>
        <v>36.271186440677965</v>
      </c>
      <c r="V25" s="14">
        <f t="shared" si="6"/>
        <v>19.322033898305083</v>
      </c>
      <c r="W25" s="14">
        <f>IFERROR(VLOOKUP(A25,[1]TDSheet!$A:$G,3,0),0)/5</f>
        <v>6.8</v>
      </c>
      <c r="X25" s="14">
        <v>7.2</v>
      </c>
      <c r="Y25" s="14">
        <v>7</v>
      </c>
      <c r="Z25" s="14">
        <v>8.8000000000000007</v>
      </c>
      <c r="AA25" s="14">
        <v>7</v>
      </c>
      <c r="AB25" s="14">
        <v>2.8</v>
      </c>
      <c r="AC25" s="14">
        <v>7</v>
      </c>
      <c r="AD25" s="14">
        <v>6.8</v>
      </c>
      <c r="AE25" s="14">
        <v>5.6</v>
      </c>
      <c r="AF25" s="14">
        <v>2.8</v>
      </c>
      <c r="AG25" s="14"/>
      <c r="AH25" s="14">
        <f t="shared" si="7"/>
        <v>60</v>
      </c>
      <c r="AI25" s="7">
        <f>VLOOKUP(I25,[2]Лист1!$B:$F,5,0)</f>
        <v>0.3</v>
      </c>
      <c r="AJ25" s="7">
        <f>VLOOKUP(I25,[2]Лист1!$B:$F,3,0)</f>
        <v>1.8</v>
      </c>
      <c r="AK25" s="14">
        <f t="shared" si="9"/>
        <v>59.4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64</v>
      </c>
      <c r="B26" s="14" t="s">
        <v>41</v>
      </c>
      <c r="C26" s="14"/>
      <c r="D26" s="14"/>
      <c r="E26" s="14">
        <v>-2</v>
      </c>
      <c r="F26" s="14"/>
      <c r="G26" s="7">
        <v>0.1</v>
      </c>
      <c r="H26" s="14">
        <v>90</v>
      </c>
      <c r="I26" s="14">
        <v>1030650028</v>
      </c>
      <c r="J26" s="14"/>
      <c r="K26" s="14"/>
      <c r="L26" s="14">
        <f t="shared" si="3"/>
        <v>-2</v>
      </c>
      <c r="M26" s="14"/>
      <c r="N26" s="14"/>
      <c r="O26" s="14">
        <v>50</v>
      </c>
      <c r="P26" s="14">
        <f t="shared" si="4"/>
        <v>-0.4</v>
      </c>
      <c r="Q26" s="13">
        <v>100</v>
      </c>
      <c r="R26" s="4">
        <f t="shared" si="8"/>
        <v>96.000000000000014</v>
      </c>
      <c r="S26" s="4"/>
      <c r="T26" s="14"/>
      <c r="U26" s="14">
        <f t="shared" si="5"/>
        <v>-375</v>
      </c>
      <c r="V26" s="14">
        <f t="shared" si="6"/>
        <v>-125</v>
      </c>
      <c r="W26" s="14">
        <f>IFERROR(VLOOKUP(A26,[1]TDSheet!$A:$G,3,0),0)/5</f>
        <v>0</v>
      </c>
      <c r="X26" s="14">
        <v>0</v>
      </c>
      <c r="Y26" s="14">
        <v>-1.8</v>
      </c>
      <c r="Z26" s="14">
        <v>-1</v>
      </c>
      <c r="AA26" s="14">
        <v>-1.8</v>
      </c>
      <c r="AB26" s="14">
        <v>-0.6</v>
      </c>
      <c r="AC26" s="14">
        <v>-1.8</v>
      </c>
      <c r="AD26" s="14">
        <v>-4.5999999999999996</v>
      </c>
      <c r="AE26" s="14">
        <v>0</v>
      </c>
      <c r="AF26" s="14">
        <v>-0.4</v>
      </c>
      <c r="AG26" s="14" t="s">
        <v>65</v>
      </c>
      <c r="AH26" s="14">
        <f t="shared" si="7"/>
        <v>10</v>
      </c>
      <c r="AI26" s="7">
        <f>VLOOKUP(I26,[2]Лист1!$B:$F,5,0)</f>
        <v>0.1</v>
      </c>
      <c r="AJ26" s="7">
        <f>VLOOKUP(I26,[2]Лист1!$B:$F,3,0)</f>
        <v>1.2000000000000002</v>
      </c>
      <c r="AK26" s="14">
        <f t="shared" si="9"/>
        <v>9.6000000000000014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66</v>
      </c>
      <c r="B27" s="14" t="s">
        <v>41</v>
      </c>
      <c r="C27" s="14"/>
      <c r="D27" s="14">
        <v>252</v>
      </c>
      <c r="E27" s="14">
        <v>52</v>
      </c>
      <c r="F27" s="14">
        <v>198</v>
      </c>
      <c r="G27" s="7">
        <v>0.3</v>
      </c>
      <c r="H27" s="14">
        <v>135</v>
      </c>
      <c r="I27" s="14">
        <v>1030657419</v>
      </c>
      <c r="J27" s="14"/>
      <c r="K27" s="14"/>
      <c r="L27" s="14">
        <f t="shared" si="3"/>
        <v>52</v>
      </c>
      <c r="M27" s="14"/>
      <c r="N27" s="14"/>
      <c r="O27" s="14">
        <v>200</v>
      </c>
      <c r="P27" s="14">
        <f t="shared" si="4"/>
        <v>10.4</v>
      </c>
      <c r="Q27" s="13"/>
      <c r="R27" s="4">
        <f t="shared" si="8"/>
        <v>0</v>
      </c>
      <c r="S27" s="4"/>
      <c r="T27" s="14"/>
      <c r="U27" s="14">
        <f t="shared" si="5"/>
        <v>38.269230769230766</v>
      </c>
      <c r="V27" s="14">
        <f t="shared" si="6"/>
        <v>38.269230769230766</v>
      </c>
      <c r="W27" s="14">
        <f>IFERROR(VLOOKUP(A27,[1]TDSheet!$A:$G,3,0),0)/5</f>
        <v>-1.6</v>
      </c>
      <c r="X27" s="14">
        <v>3.8</v>
      </c>
      <c r="Y27" s="14">
        <v>3.8</v>
      </c>
      <c r="Z27" s="14">
        <v>12.6</v>
      </c>
      <c r="AA27" s="14">
        <v>3.8</v>
      </c>
      <c r="AB27" s="14">
        <v>0.4</v>
      </c>
      <c r="AC27" s="14">
        <v>3.8</v>
      </c>
      <c r="AD27" s="14">
        <v>5.8</v>
      </c>
      <c r="AE27" s="14">
        <v>6.8</v>
      </c>
      <c r="AF27" s="14">
        <v>6.2</v>
      </c>
      <c r="AG27" s="14"/>
      <c r="AH27" s="14">
        <f t="shared" si="7"/>
        <v>0</v>
      </c>
      <c r="AI27" s="7">
        <f>VLOOKUP(I27,[2]Лист1!$B:$F,5,0)</f>
        <v>0.3</v>
      </c>
      <c r="AJ27" s="7">
        <f>VLOOKUP(I27,[2]Лист1!$B:$F,3,0)</f>
        <v>1.8</v>
      </c>
      <c r="AK27" s="14">
        <f t="shared" si="9"/>
        <v>0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67</v>
      </c>
      <c r="B28" s="14" t="s">
        <v>41</v>
      </c>
      <c r="C28" s="14"/>
      <c r="D28" s="14"/>
      <c r="E28" s="14">
        <v>-2</v>
      </c>
      <c r="F28" s="14"/>
      <c r="G28" s="7">
        <v>8.5000000000000006E-2</v>
      </c>
      <c r="H28" s="14">
        <v>90</v>
      </c>
      <c r="I28" s="14">
        <v>1030657628</v>
      </c>
      <c r="J28" s="14"/>
      <c r="K28" s="14"/>
      <c r="L28" s="14">
        <f t="shared" si="3"/>
        <v>-2</v>
      </c>
      <c r="M28" s="14"/>
      <c r="N28" s="14"/>
      <c r="O28" s="14"/>
      <c r="P28" s="14">
        <f t="shared" si="4"/>
        <v>-0.4</v>
      </c>
      <c r="Q28" s="13">
        <v>60</v>
      </c>
      <c r="R28" s="4">
        <f t="shared" si="8"/>
        <v>59.999999999999993</v>
      </c>
      <c r="S28" s="4"/>
      <c r="T28" s="14"/>
      <c r="U28" s="14">
        <f t="shared" si="5"/>
        <v>-150</v>
      </c>
      <c r="V28" s="14">
        <f t="shared" si="6"/>
        <v>0</v>
      </c>
      <c r="W28" s="14">
        <f>IFERROR(VLOOKUP(A28,[1]TDSheet!$A:$G,3,0),0)/5</f>
        <v>0</v>
      </c>
      <c r="X28" s="14">
        <v>0</v>
      </c>
      <c r="Y28" s="14">
        <v>-25.2</v>
      </c>
      <c r="Z28" s="14">
        <v>0</v>
      </c>
      <c r="AA28" s="14">
        <v>-25.2</v>
      </c>
      <c r="AB28" s="14">
        <v>-0.2</v>
      </c>
      <c r="AC28" s="14">
        <v>-25.2</v>
      </c>
      <c r="AD28" s="14">
        <v>-29.8</v>
      </c>
      <c r="AE28" s="14">
        <v>-0.2</v>
      </c>
      <c r="AF28" s="14">
        <v>-0.8</v>
      </c>
      <c r="AG28" s="14" t="s">
        <v>68</v>
      </c>
      <c r="AH28" s="14">
        <f t="shared" si="7"/>
        <v>5.1000000000000005</v>
      </c>
      <c r="AI28" s="7">
        <f>VLOOKUP(I28,[2]Лист1!$B:$F,5,0)</f>
        <v>8.5000000000000006E-2</v>
      </c>
      <c r="AJ28" s="7">
        <f>VLOOKUP(I28,[2]Лист1!$B:$F,3,0)</f>
        <v>1.02</v>
      </c>
      <c r="AK28" s="14">
        <f t="shared" si="9"/>
        <v>5.0999999999999996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 t="s">
        <v>69</v>
      </c>
      <c r="B29" s="14" t="s">
        <v>41</v>
      </c>
      <c r="C29" s="14">
        <v>2</v>
      </c>
      <c r="D29" s="14">
        <v>300</v>
      </c>
      <c r="E29" s="14">
        <v>89</v>
      </c>
      <c r="F29" s="14">
        <v>212</v>
      </c>
      <c r="G29" s="7">
        <v>0.3</v>
      </c>
      <c r="H29" s="14">
        <v>135</v>
      </c>
      <c r="I29" s="14">
        <v>1030679319</v>
      </c>
      <c r="J29" s="14"/>
      <c r="K29" s="14"/>
      <c r="L29" s="14">
        <f t="shared" si="3"/>
        <v>89</v>
      </c>
      <c r="M29" s="14"/>
      <c r="N29" s="14"/>
      <c r="O29" s="14">
        <v>100</v>
      </c>
      <c r="P29" s="14">
        <f t="shared" si="4"/>
        <v>17.8</v>
      </c>
      <c r="Q29" s="13">
        <v>300</v>
      </c>
      <c r="R29" s="4">
        <f t="shared" si="8"/>
        <v>300</v>
      </c>
      <c r="S29" s="4">
        <v>97.400000000000034</v>
      </c>
      <c r="T29" s="14"/>
      <c r="U29" s="14">
        <f t="shared" si="5"/>
        <v>34.382022471910112</v>
      </c>
      <c r="V29" s="14">
        <f t="shared" si="6"/>
        <v>17.528089887640448</v>
      </c>
      <c r="W29" s="14">
        <f>IFERROR(VLOOKUP(A29,[1]TDSheet!$A:$G,3,0),0)/5</f>
        <v>13.4</v>
      </c>
      <c r="X29" s="14">
        <v>16.8</v>
      </c>
      <c r="Y29" s="14">
        <v>14</v>
      </c>
      <c r="Z29" s="14">
        <v>20.399999999999999</v>
      </c>
      <c r="AA29" s="14">
        <v>14</v>
      </c>
      <c r="AB29" s="14">
        <v>8.8000000000000007</v>
      </c>
      <c r="AC29" s="14">
        <v>14</v>
      </c>
      <c r="AD29" s="14">
        <v>14.2</v>
      </c>
      <c r="AE29" s="14">
        <v>8.1999999999999993</v>
      </c>
      <c r="AF29" s="14">
        <v>9</v>
      </c>
      <c r="AG29" s="14"/>
      <c r="AH29" s="14">
        <f t="shared" si="7"/>
        <v>90</v>
      </c>
      <c r="AI29" s="7">
        <f>VLOOKUP(I29,[2]Лист1!$B:$F,5,0)</f>
        <v>0.3</v>
      </c>
      <c r="AJ29" s="7">
        <f>VLOOKUP(I29,[2]Лист1!$B:$F,3,0)</f>
        <v>1.8</v>
      </c>
      <c r="AK29" s="14">
        <f t="shared" si="9"/>
        <v>90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70</v>
      </c>
      <c r="B30" s="14" t="s">
        <v>41</v>
      </c>
      <c r="C30" s="14">
        <v>125</v>
      </c>
      <c r="D30" s="14">
        <v>498</v>
      </c>
      <c r="E30" s="14">
        <v>204</v>
      </c>
      <c r="F30" s="14">
        <v>417</v>
      </c>
      <c r="G30" s="7">
        <v>0.18</v>
      </c>
      <c r="H30" s="14">
        <v>150</v>
      </c>
      <c r="I30" s="14">
        <v>1030638204</v>
      </c>
      <c r="J30" s="14"/>
      <c r="K30" s="14"/>
      <c r="L30" s="14">
        <f t="shared" si="3"/>
        <v>204</v>
      </c>
      <c r="M30" s="14"/>
      <c r="N30" s="14"/>
      <c r="O30" s="14">
        <v>500</v>
      </c>
      <c r="P30" s="14">
        <f t="shared" si="4"/>
        <v>40.799999999999997</v>
      </c>
      <c r="Q30" s="13">
        <v>800</v>
      </c>
      <c r="R30" s="4">
        <f t="shared" si="8"/>
        <v>798.00000000000011</v>
      </c>
      <c r="S30" s="4">
        <v>21.399999999999977</v>
      </c>
      <c r="T30" s="14"/>
      <c r="U30" s="14">
        <f t="shared" si="5"/>
        <v>42.083333333333336</v>
      </c>
      <c r="V30" s="14">
        <f t="shared" si="6"/>
        <v>22.475490196078432</v>
      </c>
      <c r="W30" s="14">
        <f>IFERROR(VLOOKUP(A30,[1]TDSheet!$A:$G,3,0),0)/5</f>
        <v>28</v>
      </c>
      <c r="X30" s="14">
        <v>22.8</v>
      </c>
      <c r="Y30" s="14">
        <v>37.799999999999997</v>
      </c>
      <c r="Z30" s="14">
        <v>31.6</v>
      </c>
      <c r="AA30" s="14">
        <v>37.799999999999997</v>
      </c>
      <c r="AB30" s="14">
        <v>17.600000000000001</v>
      </c>
      <c r="AC30" s="14">
        <v>37.799999999999997</v>
      </c>
      <c r="AD30" s="14">
        <v>31.4</v>
      </c>
      <c r="AE30" s="14">
        <v>17.8</v>
      </c>
      <c r="AF30" s="14">
        <v>17.399999999999999</v>
      </c>
      <c r="AG30" s="14" t="s">
        <v>71</v>
      </c>
      <c r="AH30" s="14">
        <f t="shared" si="7"/>
        <v>144</v>
      </c>
      <c r="AI30" s="7">
        <f>VLOOKUP(I30,[2]Лист1!$B:$F,5,0)</f>
        <v>0.18</v>
      </c>
      <c r="AJ30" s="7">
        <f>VLOOKUP(I30,[2]Лист1!$B:$F,3,0)</f>
        <v>1.08</v>
      </c>
      <c r="AK30" s="14">
        <f t="shared" si="9"/>
        <v>143.64000000000001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4" t="s">
        <v>72</v>
      </c>
      <c r="B31" s="14" t="s">
        <v>41</v>
      </c>
      <c r="C31" s="14">
        <v>121</v>
      </c>
      <c r="D31" s="14"/>
      <c r="E31" s="14">
        <v>107</v>
      </c>
      <c r="F31" s="14">
        <v>4</v>
      </c>
      <c r="G31" s="7">
        <v>0.25</v>
      </c>
      <c r="H31" s="14">
        <v>120</v>
      </c>
      <c r="I31" s="14">
        <v>1030670844</v>
      </c>
      <c r="J31" s="14"/>
      <c r="K31" s="14"/>
      <c r="L31" s="14">
        <f t="shared" si="3"/>
        <v>107</v>
      </c>
      <c r="M31" s="14"/>
      <c r="N31" s="14"/>
      <c r="O31" s="14">
        <v>350</v>
      </c>
      <c r="P31" s="14">
        <f t="shared" si="4"/>
        <v>21.4</v>
      </c>
      <c r="Q31" s="13">
        <v>350</v>
      </c>
      <c r="R31" s="4">
        <f t="shared" si="8"/>
        <v>348</v>
      </c>
      <c r="S31" s="4">
        <v>138.19999999999999</v>
      </c>
      <c r="T31" s="14"/>
      <c r="U31" s="14">
        <f t="shared" si="5"/>
        <v>32.897196261682247</v>
      </c>
      <c r="V31" s="14">
        <f t="shared" si="6"/>
        <v>16.542056074766357</v>
      </c>
      <c r="W31" s="14">
        <f>IFERROR(VLOOKUP(A31,[1]TDSheet!$A:$G,3,0),0)/5</f>
        <v>10.199999999999999</v>
      </c>
      <c r="X31" s="14">
        <v>19</v>
      </c>
      <c r="Y31" s="14">
        <v>20.2</v>
      </c>
      <c r="Z31" s="14">
        <v>13.8</v>
      </c>
      <c r="AA31" s="14">
        <v>20.2</v>
      </c>
      <c r="AB31" s="14">
        <v>9.6</v>
      </c>
      <c r="AC31" s="14">
        <v>20.2</v>
      </c>
      <c r="AD31" s="14">
        <v>15.8</v>
      </c>
      <c r="AE31" s="14">
        <v>10.4</v>
      </c>
      <c r="AF31" s="14">
        <v>11.4</v>
      </c>
      <c r="AG31" s="14"/>
      <c r="AH31" s="14">
        <f t="shared" si="7"/>
        <v>87.5</v>
      </c>
      <c r="AI31" s="7">
        <f>VLOOKUP(I31,[2]Лист1!$B:$F,5,0)</f>
        <v>0.25</v>
      </c>
      <c r="AJ31" s="7">
        <f>VLOOKUP(I31,[2]Лист1!$B:$F,3,0)</f>
        <v>1.5</v>
      </c>
      <c r="AK31" s="14">
        <f t="shared" si="9"/>
        <v>87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73</v>
      </c>
      <c r="B32" s="14" t="s">
        <v>37</v>
      </c>
      <c r="C32" s="14"/>
      <c r="D32" s="14">
        <v>98.245999999999995</v>
      </c>
      <c r="E32" s="14">
        <v>89.570999999999998</v>
      </c>
      <c r="F32" s="14">
        <v>6.0540000000000003</v>
      </c>
      <c r="G32" s="7">
        <v>1</v>
      </c>
      <c r="H32" s="14">
        <v>35</v>
      </c>
      <c r="I32" s="14">
        <v>1030228316</v>
      </c>
      <c r="J32" s="14"/>
      <c r="K32" s="14"/>
      <c r="L32" s="14">
        <f t="shared" si="3"/>
        <v>89.570999999999998</v>
      </c>
      <c r="M32" s="14"/>
      <c r="N32" s="14"/>
      <c r="O32" s="14">
        <v>100</v>
      </c>
      <c r="P32" s="14">
        <f t="shared" si="4"/>
        <v>17.914200000000001</v>
      </c>
      <c r="Q32" s="13">
        <v>150</v>
      </c>
      <c r="R32" s="4">
        <f t="shared" si="8"/>
        <v>150</v>
      </c>
      <c r="S32" s="4">
        <v>234.3158</v>
      </c>
      <c r="T32" s="14"/>
      <c r="U32" s="14">
        <f t="shared" si="5"/>
        <v>14.293353875696372</v>
      </c>
      <c r="V32" s="14">
        <f t="shared" si="6"/>
        <v>5.9201080706925229</v>
      </c>
      <c r="W32" s="14">
        <f>IFERROR(VLOOKUP(A32,[1]TDSheet!$A:$G,3,0),0)/5</f>
        <v>-0.126</v>
      </c>
      <c r="X32" s="14">
        <v>7.9450000000000003</v>
      </c>
      <c r="Y32" s="14">
        <v>13.412599999999999</v>
      </c>
      <c r="Z32" s="14">
        <v>6.3579999999999997</v>
      </c>
      <c r="AA32" s="14">
        <v>13.412599999999999</v>
      </c>
      <c r="AB32" s="14">
        <v>-0.121</v>
      </c>
      <c r="AC32" s="14">
        <v>13.412599999999999</v>
      </c>
      <c r="AD32" s="14">
        <v>0.48739999999999989</v>
      </c>
      <c r="AE32" s="14">
        <v>5.1761999999999997</v>
      </c>
      <c r="AF32" s="14">
        <v>2.1848000000000001</v>
      </c>
      <c r="AG32" s="14"/>
      <c r="AH32" s="14">
        <f t="shared" si="7"/>
        <v>150</v>
      </c>
      <c r="AI32" s="7">
        <f>VLOOKUP(I32,[2]Лист1!$B:$F,5,0)</f>
        <v>1.25</v>
      </c>
      <c r="AJ32" s="7">
        <f>VLOOKUP(I32,[2]Лист1!$B:$F,3,0)</f>
        <v>5</v>
      </c>
      <c r="AK32" s="14">
        <f t="shared" si="9"/>
        <v>150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 t="s">
        <v>50</v>
      </c>
      <c r="B33" s="14" t="s">
        <v>41</v>
      </c>
      <c r="C33" s="14">
        <v>-83</v>
      </c>
      <c r="D33" s="14">
        <v>452</v>
      </c>
      <c r="E33" s="15">
        <f>327+E11</f>
        <v>421</v>
      </c>
      <c r="F33" s="15">
        <f>19+F11</f>
        <v>8</v>
      </c>
      <c r="G33" s="7">
        <v>0.4</v>
      </c>
      <c r="H33" s="14">
        <v>41</v>
      </c>
      <c r="I33" s="14">
        <v>1030234120</v>
      </c>
      <c r="J33" s="14"/>
      <c r="K33" s="14"/>
      <c r="L33" s="14">
        <f t="shared" si="3"/>
        <v>421</v>
      </c>
      <c r="M33" s="14"/>
      <c r="N33" s="14"/>
      <c r="O33" s="14">
        <v>600</v>
      </c>
      <c r="P33" s="14">
        <f t="shared" si="4"/>
        <v>84.2</v>
      </c>
      <c r="Q33" s="13">
        <v>600</v>
      </c>
      <c r="R33" s="4">
        <f t="shared" si="8"/>
        <v>600</v>
      </c>
      <c r="S33" s="4">
        <v>1076</v>
      </c>
      <c r="T33" s="14"/>
      <c r="U33" s="14">
        <f t="shared" si="5"/>
        <v>14.346793349168646</v>
      </c>
      <c r="V33" s="14">
        <f t="shared" si="6"/>
        <v>7.2209026128266034</v>
      </c>
      <c r="W33" s="14">
        <f>IFERROR(VLOOKUP(A33,[1]TDSheet!$A:$G,3,0),0)/5</f>
        <v>-1.6</v>
      </c>
      <c r="X33" s="14">
        <v>20.8</v>
      </c>
      <c r="Y33" s="14">
        <v>73</v>
      </c>
      <c r="Z33" s="14">
        <v>54.6</v>
      </c>
      <c r="AA33" s="14">
        <v>73</v>
      </c>
      <c r="AB33" s="14">
        <v>5.6</v>
      </c>
      <c r="AC33" s="14">
        <v>73</v>
      </c>
      <c r="AD33" s="14">
        <v>31.6</v>
      </c>
      <c r="AE33" s="14">
        <v>33.799999999999997</v>
      </c>
      <c r="AF33" s="14">
        <v>11</v>
      </c>
      <c r="AG33" s="14"/>
      <c r="AH33" s="14">
        <f t="shared" si="7"/>
        <v>240</v>
      </c>
      <c r="AI33" s="7">
        <f>VLOOKUP(I33,[2]Лист1!$B:$F,5,0)</f>
        <v>0.4</v>
      </c>
      <c r="AJ33" s="7">
        <f>VLOOKUP(I33,[2]Лист1!$B:$F,3,0)</f>
        <v>1.6</v>
      </c>
      <c r="AK33" s="14">
        <f t="shared" si="9"/>
        <v>240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 t="s">
        <v>74</v>
      </c>
      <c r="B34" s="14" t="s">
        <v>41</v>
      </c>
      <c r="C34" s="14"/>
      <c r="D34" s="14">
        <v>300</v>
      </c>
      <c r="E34" s="14">
        <v>294</v>
      </c>
      <c r="F34" s="14"/>
      <c r="G34" s="7">
        <v>0.45</v>
      </c>
      <c r="H34" s="14">
        <v>31</v>
      </c>
      <c r="I34" s="14">
        <v>1030228620</v>
      </c>
      <c r="J34" s="14"/>
      <c r="K34" s="14"/>
      <c r="L34" s="14">
        <f t="shared" si="3"/>
        <v>294</v>
      </c>
      <c r="M34" s="14"/>
      <c r="N34" s="14"/>
      <c r="O34" s="14">
        <v>300</v>
      </c>
      <c r="P34" s="14">
        <f t="shared" si="4"/>
        <v>58.8</v>
      </c>
      <c r="Q34" s="13">
        <v>400</v>
      </c>
      <c r="R34" s="4">
        <f t="shared" si="8"/>
        <v>400</v>
      </c>
      <c r="S34" s="4">
        <v>758.39999999999986</v>
      </c>
      <c r="T34" s="14"/>
      <c r="U34" s="14">
        <f t="shared" si="5"/>
        <v>11.904761904761905</v>
      </c>
      <c r="V34" s="14">
        <f t="shared" si="6"/>
        <v>5.1020408163265305</v>
      </c>
      <c r="W34" s="14">
        <f>IFERROR(VLOOKUP(A34,[1]TDSheet!$A:$G,3,0),0)/5</f>
        <v>-2.6</v>
      </c>
      <c r="X34" s="14">
        <v>-2.2000000000000002</v>
      </c>
      <c r="Y34" s="14">
        <v>49.8</v>
      </c>
      <c r="Z34" s="14">
        <v>42.4</v>
      </c>
      <c r="AA34" s="14">
        <v>49.8</v>
      </c>
      <c r="AB34" s="14">
        <v>-0.6</v>
      </c>
      <c r="AC34" s="14">
        <v>49.8</v>
      </c>
      <c r="AD34" s="14">
        <v>11.8</v>
      </c>
      <c r="AE34" s="14">
        <v>17</v>
      </c>
      <c r="AF34" s="14">
        <v>11</v>
      </c>
      <c r="AG34" s="14"/>
      <c r="AH34" s="14">
        <f t="shared" si="7"/>
        <v>180</v>
      </c>
      <c r="AI34" s="7">
        <f>VLOOKUP(I34,[2]Лист1!$B:$F,5,0)</f>
        <v>0.45</v>
      </c>
      <c r="AJ34" s="7">
        <f>VLOOKUP(I34,[2]Лист1!$B:$F,3,0)</f>
        <v>1.8</v>
      </c>
      <c r="AK34" s="14">
        <f t="shared" si="9"/>
        <v>180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75</v>
      </c>
      <c r="B35" s="14" t="s">
        <v>41</v>
      </c>
      <c r="C35" s="14"/>
      <c r="D35" s="14">
        <v>224</v>
      </c>
      <c r="E35" s="14">
        <v>224</v>
      </c>
      <c r="F35" s="14"/>
      <c r="G35" s="7">
        <v>0.45</v>
      </c>
      <c r="H35" s="14">
        <v>30</v>
      </c>
      <c r="I35" s="14">
        <v>1030212603</v>
      </c>
      <c r="J35" s="14"/>
      <c r="K35" s="14"/>
      <c r="L35" s="14">
        <f t="shared" si="3"/>
        <v>224</v>
      </c>
      <c r="M35" s="14"/>
      <c r="N35" s="14"/>
      <c r="O35" s="14">
        <v>380</v>
      </c>
      <c r="P35" s="14">
        <f t="shared" si="4"/>
        <v>44.8</v>
      </c>
      <c r="Q35" s="13">
        <v>300</v>
      </c>
      <c r="R35" s="4">
        <f t="shared" si="8"/>
        <v>300</v>
      </c>
      <c r="S35" s="4">
        <v>560.79999999999995</v>
      </c>
      <c r="T35" s="14"/>
      <c r="U35" s="14">
        <f t="shared" si="5"/>
        <v>15.178571428571429</v>
      </c>
      <c r="V35" s="14">
        <f t="shared" si="6"/>
        <v>8.4821428571428577</v>
      </c>
      <c r="W35" s="14">
        <f>IFERROR(VLOOKUP(A35,[1]TDSheet!$A:$G,3,0),0)/5</f>
        <v>-1.8</v>
      </c>
      <c r="X35" s="14">
        <v>1.8</v>
      </c>
      <c r="Y35" s="14">
        <v>53.2</v>
      </c>
      <c r="Z35" s="14">
        <v>32.200000000000003</v>
      </c>
      <c r="AA35" s="14">
        <v>53.2</v>
      </c>
      <c r="AB35" s="14">
        <v>-0.2</v>
      </c>
      <c r="AC35" s="14">
        <v>53.2</v>
      </c>
      <c r="AD35" s="14">
        <v>21.6</v>
      </c>
      <c r="AE35" s="14">
        <v>31</v>
      </c>
      <c r="AF35" s="14">
        <v>13</v>
      </c>
      <c r="AG35" s="14"/>
      <c r="AH35" s="14">
        <f t="shared" si="7"/>
        <v>135</v>
      </c>
      <c r="AI35" s="7">
        <f>VLOOKUP(I35,[2]Лист1!$B:$F,5,0)</f>
        <v>0.45</v>
      </c>
      <c r="AJ35" s="7">
        <f>VLOOKUP(I35,[2]Лист1!$B:$F,3,0)</f>
        <v>1.8</v>
      </c>
      <c r="AK35" s="14">
        <f t="shared" si="9"/>
        <v>135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/>
      <c r="B36" s="14"/>
      <c r="C36" s="14"/>
      <c r="D36" s="14"/>
      <c r="E36" s="14"/>
      <c r="F36" s="14"/>
      <c r="G36" s="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7"/>
      <c r="AJ36" s="7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/>
      <c r="B37" s="14"/>
      <c r="C37" s="14"/>
      <c r="D37" s="14"/>
      <c r="E37" s="14"/>
      <c r="F37" s="14"/>
      <c r="G37" s="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7"/>
      <c r="AJ37" s="7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7"/>
      <c r="AJ38" s="7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7"/>
      <c r="AJ39" s="7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7"/>
      <c r="AJ40" s="7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7"/>
      <c r="AJ41" s="7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7"/>
      <c r="AJ42" s="7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7"/>
      <c r="AJ43" s="7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7"/>
      <c r="AJ44" s="7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7"/>
      <c r="AJ45" s="7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7"/>
      <c r="AJ46" s="7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7"/>
      <c r="AJ47" s="7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7"/>
      <c r="AJ48" s="7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7"/>
      <c r="AJ49" s="7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7"/>
      <c r="AJ50" s="7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7"/>
      <c r="AJ51" s="7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7"/>
      <c r="AJ52" s="7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7"/>
      <c r="AJ53" s="7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7"/>
      <c r="AJ54" s="7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7"/>
      <c r="AJ55" s="7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7"/>
      <c r="AJ56" s="7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7"/>
      <c r="AJ57" s="7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7"/>
      <c r="AJ58" s="7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7"/>
      <c r="AJ59" s="7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7"/>
      <c r="AJ60" s="7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7"/>
      <c r="AJ61" s="7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7"/>
      <c r="AJ62" s="7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7"/>
      <c r="AJ63" s="7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7"/>
      <c r="AJ64" s="7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7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7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7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7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7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7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7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7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7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7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7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7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7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7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7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7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7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7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7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7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7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7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7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7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7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7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7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7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7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7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7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7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7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7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7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7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7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7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7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7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7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7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7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7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7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7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7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7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7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7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7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7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7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7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7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7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7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7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7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7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7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7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7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7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7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7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7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7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7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7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7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7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7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7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7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7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7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7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7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7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7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7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7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7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7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7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7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7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7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7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7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7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7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7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7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7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7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7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7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7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7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7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7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7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7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7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7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7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7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7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7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7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7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7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7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7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7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7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7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7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7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7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7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7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7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7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7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7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7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7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7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7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7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7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7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7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7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7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7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7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7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7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7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7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7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7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7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7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7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7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7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7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7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7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7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7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7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7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7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7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7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7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7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7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7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7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7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7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7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7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7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7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7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7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7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7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7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7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7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7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7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7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7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7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7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7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7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7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7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7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7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7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7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7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7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7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7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7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7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7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7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7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7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7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7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7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7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7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7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7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7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7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7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7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7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7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7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7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7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7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7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7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7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7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7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7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7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7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7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7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7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7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7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7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7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7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7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7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7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7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7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7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7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7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7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7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7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7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7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7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7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7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7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7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7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7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7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7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7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7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7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7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7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7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7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7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7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7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7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7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7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7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7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7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7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7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7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7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7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7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7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7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7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7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7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7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7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7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7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7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7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7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7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7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7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7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7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7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7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7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7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7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7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7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7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7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7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7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7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7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7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7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7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7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7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7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7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7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7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7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7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7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7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7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7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7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7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7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7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7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7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7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7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7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7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7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7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7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7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7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7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7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7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7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7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7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7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7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7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7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7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7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7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7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7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7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7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7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7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7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7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7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7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7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7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7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7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7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7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7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7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7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7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7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7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7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7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7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7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7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7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7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7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7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7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7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7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7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7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7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7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7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7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7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7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7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7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7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7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7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7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7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7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7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7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7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7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7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7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7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7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7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7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7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7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7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7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7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7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7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7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7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7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7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7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7"/>
      <c r="AJ490" s="7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7"/>
      <c r="AJ491" s="7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7"/>
      <c r="AJ492" s="7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7"/>
      <c r="AJ493" s="7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7"/>
      <c r="AJ494" s="7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7"/>
      <c r="AJ495" s="7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7"/>
      <c r="AJ496" s="7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7"/>
      <c r="AJ497" s="7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7"/>
      <c r="AJ498" s="7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7"/>
      <c r="AJ499" s="7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  <row r="500" spans="1:51" x14ac:dyDescent="0.25">
      <c r="AI500" s="7"/>
      <c r="AJ500" s="7"/>
      <c r="AK500" s="14"/>
    </row>
  </sheetData>
  <autoFilter ref="A3:AK35" xr:uid="{5CBA1C8C-223D-4CB3-86B4-9FEA4D9F2A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2025-08-28T13:30:20Z</dcterms:created>
  <dcterms:modified xsi:type="dcterms:W3CDTF">2025-09-01T11:43:22Z</dcterms:modified>
</cp:coreProperties>
</file>