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1,09,25 ПОКОМ КИ Новороссийск + Сочи\"/>
    </mc:Choice>
  </mc:AlternateContent>
  <xr:revisionPtr revIDLastSave="0" documentId="13_ncr:1_{74B5A188-474B-4B69-9C02-0099677833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9" i="1" l="1"/>
  <c r="AG118" i="1"/>
  <c r="AG103" i="1"/>
  <c r="AG95" i="1"/>
  <c r="AG94" i="1"/>
  <c r="AG93" i="1"/>
  <c r="AG91" i="1"/>
  <c r="AG88" i="1"/>
  <c r="AG87" i="1"/>
  <c r="AG84" i="1"/>
  <c r="AG77" i="1"/>
  <c r="AG75" i="1"/>
  <c r="AG74" i="1"/>
  <c r="AG73" i="1"/>
  <c r="AG72" i="1"/>
  <c r="AG70" i="1"/>
  <c r="AG59" i="1"/>
  <c r="AG56" i="1"/>
  <c r="AG55" i="1"/>
  <c r="AG53" i="1"/>
  <c r="AG51" i="1"/>
  <c r="AG50" i="1"/>
  <c r="AG49" i="1"/>
  <c r="AG47" i="1"/>
  <c r="AG45" i="1"/>
  <c r="AG43" i="1"/>
  <c r="AG42" i="1"/>
  <c r="AG40" i="1"/>
  <c r="AG38" i="1"/>
  <c r="AG36" i="1"/>
  <c r="AG35" i="1"/>
  <c r="AG34" i="1"/>
  <c r="AG32" i="1"/>
  <c r="AG31" i="1"/>
  <c r="AG30" i="1"/>
  <c r="AG29" i="1"/>
  <c r="AG17" i="1"/>
  <c r="AG12" i="1"/>
  <c r="P93" i="1"/>
  <c r="P119" i="1"/>
  <c r="U119" i="1" s="1"/>
  <c r="P118" i="1"/>
  <c r="L118" i="1"/>
  <c r="P117" i="1"/>
  <c r="T117" i="1" s="1"/>
  <c r="L117" i="1"/>
  <c r="P116" i="1"/>
  <c r="T116" i="1" s="1"/>
  <c r="L116" i="1"/>
  <c r="P115" i="1"/>
  <c r="T115" i="1" s="1"/>
  <c r="L115" i="1"/>
  <c r="P114" i="1"/>
  <c r="L114" i="1"/>
  <c r="P113" i="1"/>
  <c r="T113" i="1" s="1"/>
  <c r="L113" i="1"/>
  <c r="P112" i="1"/>
  <c r="T112" i="1" s="1"/>
  <c r="L112" i="1"/>
  <c r="P111" i="1"/>
  <c r="U111" i="1" s="1"/>
  <c r="L111" i="1"/>
  <c r="E110" i="1"/>
  <c r="L110" i="1" s="1"/>
  <c r="P109" i="1"/>
  <c r="L109" i="1"/>
  <c r="P108" i="1"/>
  <c r="U108" i="1" s="1"/>
  <c r="L108" i="1"/>
  <c r="P107" i="1"/>
  <c r="L107" i="1"/>
  <c r="P106" i="1"/>
  <c r="U106" i="1" s="1"/>
  <c r="L106" i="1"/>
  <c r="P105" i="1"/>
  <c r="Q105" i="1" s="1"/>
  <c r="AG105" i="1" s="1"/>
  <c r="L105" i="1"/>
  <c r="P104" i="1"/>
  <c r="U104" i="1" s="1"/>
  <c r="L104" i="1"/>
  <c r="P103" i="1"/>
  <c r="L103" i="1"/>
  <c r="P102" i="1"/>
  <c r="U102" i="1" s="1"/>
  <c r="L102" i="1"/>
  <c r="P101" i="1"/>
  <c r="L101" i="1"/>
  <c r="P100" i="1"/>
  <c r="U100" i="1" s="1"/>
  <c r="L100" i="1"/>
  <c r="P99" i="1"/>
  <c r="L99" i="1"/>
  <c r="P98" i="1"/>
  <c r="U98" i="1" s="1"/>
  <c r="L98" i="1"/>
  <c r="P97" i="1"/>
  <c r="L97" i="1"/>
  <c r="F96" i="1"/>
  <c r="E96" i="1"/>
  <c r="P96" i="1" s="1"/>
  <c r="P95" i="1"/>
  <c r="L95" i="1"/>
  <c r="P94" i="1"/>
  <c r="U94" i="1" s="1"/>
  <c r="L94" i="1"/>
  <c r="L93" i="1"/>
  <c r="P92" i="1"/>
  <c r="U92" i="1" s="1"/>
  <c r="L92" i="1"/>
  <c r="P91" i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L85" i="1"/>
  <c r="P84" i="1"/>
  <c r="U84" i="1" s="1"/>
  <c r="L84" i="1"/>
  <c r="P83" i="1"/>
  <c r="L83" i="1"/>
  <c r="P82" i="1"/>
  <c r="T82" i="1" s="1"/>
  <c r="L82" i="1"/>
  <c r="P81" i="1"/>
  <c r="U81" i="1" s="1"/>
  <c r="L81" i="1"/>
  <c r="E80" i="1"/>
  <c r="L80" i="1" s="1"/>
  <c r="P79" i="1"/>
  <c r="Q79" i="1" s="1"/>
  <c r="AG79" i="1" s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Q71" i="1" s="1"/>
  <c r="AG71" i="1" s="1"/>
  <c r="L71" i="1"/>
  <c r="P70" i="1"/>
  <c r="L70" i="1"/>
  <c r="P69" i="1"/>
  <c r="Q69" i="1" s="1"/>
  <c r="AG69" i="1" s="1"/>
  <c r="L69" i="1"/>
  <c r="P68" i="1"/>
  <c r="L68" i="1"/>
  <c r="P67" i="1"/>
  <c r="Q67" i="1" s="1"/>
  <c r="AG67" i="1" s="1"/>
  <c r="L67" i="1"/>
  <c r="P66" i="1"/>
  <c r="L66" i="1"/>
  <c r="P65" i="1"/>
  <c r="Q65" i="1" s="1"/>
  <c r="AG65" i="1" s="1"/>
  <c r="L65" i="1"/>
  <c r="P64" i="1"/>
  <c r="L64" i="1"/>
  <c r="P63" i="1"/>
  <c r="Q63" i="1" s="1"/>
  <c r="AG63" i="1" s="1"/>
  <c r="L63" i="1"/>
  <c r="P62" i="1"/>
  <c r="Q62" i="1" s="1"/>
  <c r="AG62" i="1" s="1"/>
  <c r="L62" i="1"/>
  <c r="P61" i="1"/>
  <c r="U61" i="1" s="1"/>
  <c r="L61" i="1"/>
  <c r="P60" i="1"/>
  <c r="L60" i="1"/>
  <c r="P59" i="1"/>
  <c r="U59" i="1" s="1"/>
  <c r="L59" i="1"/>
  <c r="E58" i="1"/>
  <c r="L58" i="1" s="1"/>
  <c r="P57" i="1"/>
  <c r="L57" i="1"/>
  <c r="P56" i="1"/>
  <c r="L56" i="1"/>
  <c r="P55" i="1"/>
  <c r="Q55" i="1" s="1"/>
  <c r="L55" i="1"/>
  <c r="P54" i="1"/>
  <c r="Q54" i="1" s="1"/>
  <c r="AG54" i="1" s="1"/>
  <c r="L54" i="1"/>
  <c r="E53" i="1"/>
  <c r="L53" i="1" s="1"/>
  <c r="P52" i="1"/>
  <c r="L52" i="1"/>
  <c r="E51" i="1"/>
  <c r="P51" i="1" s="1"/>
  <c r="U51" i="1" s="1"/>
  <c r="P50" i="1"/>
  <c r="L50" i="1"/>
  <c r="P49" i="1"/>
  <c r="Q49" i="1" s="1"/>
  <c r="L49" i="1"/>
  <c r="P48" i="1"/>
  <c r="L48" i="1"/>
  <c r="P47" i="1"/>
  <c r="Q47" i="1" s="1"/>
  <c r="L47" i="1"/>
  <c r="P46" i="1"/>
  <c r="Q46" i="1" s="1"/>
  <c r="AG46" i="1" s="1"/>
  <c r="L46" i="1"/>
  <c r="P45" i="1"/>
  <c r="Q45" i="1" s="1"/>
  <c r="L45" i="1"/>
  <c r="P44" i="1"/>
  <c r="L44" i="1"/>
  <c r="P43" i="1"/>
  <c r="Q43" i="1" s="1"/>
  <c r="L43" i="1"/>
  <c r="P42" i="1"/>
  <c r="L42" i="1"/>
  <c r="P41" i="1"/>
  <c r="U41" i="1" s="1"/>
  <c r="L41" i="1"/>
  <c r="P40" i="1"/>
  <c r="L40" i="1"/>
  <c r="P39" i="1"/>
  <c r="U39" i="1" s="1"/>
  <c r="L39" i="1"/>
  <c r="P38" i="1"/>
  <c r="L38" i="1"/>
  <c r="P37" i="1"/>
  <c r="U37" i="1" s="1"/>
  <c r="L37" i="1"/>
  <c r="P36" i="1"/>
  <c r="L36" i="1"/>
  <c r="P35" i="1"/>
  <c r="U35" i="1" s="1"/>
  <c r="L35" i="1"/>
  <c r="F34" i="1"/>
  <c r="E34" i="1"/>
  <c r="L34" i="1" s="1"/>
  <c r="P33" i="1"/>
  <c r="U33" i="1" s="1"/>
  <c r="L33" i="1"/>
  <c r="P32" i="1"/>
  <c r="L32" i="1"/>
  <c r="P31" i="1"/>
  <c r="L31" i="1"/>
  <c r="P30" i="1"/>
  <c r="L30" i="1"/>
  <c r="P29" i="1"/>
  <c r="Q29" i="1" s="1"/>
  <c r="L29" i="1"/>
  <c r="P28" i="1"/>
  <c r="T28" i="1" s="1"/>
  <c r="L28" i="1"/>
  <c r="P27" i="1"/>
  <c r="L27" i="1"/>
  <c r="E26" i="1"/>
  <c r="L26" i="1" s="1"/>
  <c r="P25" i="1"/>
  <c r="L25" i="1"/>
  <c r="P24" i="1"/>
  <c r="U24" i="1" s="1"/>
  <c r="L24" i="1"/>
  <c r="P23" i="1"/>
  <c r="L23" i="1"/>
  <c r="P22" i="1"/>
  <c r="Q22" i="1" s="1"/>
  <c r="AG22" i="1" s="1"/>
  <c r="L22" i="1"/>
  <c r="P21" i="1"/>
  <c r="Q21" i="1" s="1"/>
  <c r="AG21" i="1" s="1"/>
  <c r="L21" i="1"/>
  <c r="P20" i="1"/>
  <c r="Q20" i="1" s="1"/>
  <c r="AG20" i="1" s="1"/>
  <c r="L20" i="1"/>
  <c r="P19" i="1"/>
  <c r="L19" i="1"/>
  <c r="P18" i="1"/>
  <c r="L18" i="1"/>
  <c r="P17" i="1"/>
  <c r="L17" i="1"/>
  <c r="P16" i="1"/>
  <c r="L16" i="1"/>
  <c r="P15" i="1"/>
  <c r="L15" i="1"/>
  <c r="P14" i="1"/>
  <c r="U14" i="1" s="1"/>
  <c r="L14" i="1"/>
  <c r="P13" i="1"/>
  <c r="U13" i="1" s="1"/>
  <c r="L13" i="1"/>
  <c r="P12" i="1"/>
  <c r="L12" i="1"/>
  <c r="P11" i="1"/>
  <c r="U11" i="1" s="1"/>
  <c r="L11" i="1"/>
  <c r="P10" i="1"/>
  <c r="L10" i="1"/>
  <c r="P9" i="1"/>
  <c r="U9" i="1" s="1"/>
  <c r="L9" i="1"/>
  <c r="P8" i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02" i="1" l="1"/>
  <c r="AG102" i="1" s="1"/>
  <c r="Q81" i="1"/>
  <c r="AG81" i="1" s="1"/>
  <c r="Q24" i="1"/>
  <c r="AG24" i="1" s="1"/>
  <c r="Q14" i="1"/>
  <c r="Q7" i="1"/>
  <c r="AG7" i="1" s="1"/>
  <c r="Q90" i="1"/>
  <c r="AG90" i="1" s="1"/>
  <c r="U96" i="1"/>
  <c r="Q86" i="1"/>
  <c r="AG86" i="1" s="1"/>
  <c r="Q57" i="1"/>
  <c r="AG57" i="1" s="1"/>
  <c r="Q37" i="1"/>
  <c r="AG37" i="1" s="1"/>
  <c r="Q11" i="1"/>
  <c r="AG11" i="1" s="1"/>
  <c r="Q33" i="1"/>
  <c r="AG33" i="1" s="1"/>
  <c r="Q41" i="1"/>
  <c r="AG41" i="1" s="1"/>
  <c r="Q92" i="1"/>
  <c r="AG92" i="1" s="1"/>
  <c r="Q10" i="1"/>
  <c r="AG10" i="1" s="1"/>
  <c r="U15" i="1"/>
  <c r="Q15" i="1"/>
  <c r="AG15" i="1" s="1"/>
  <c r="U17" i="1"/>
  <c r="T21" i="1"/>
  <c r="Q23" i="1"/>
  <c r="AG23" i="1" s="1"/>
  <c r="Q25" i="1"/>
  <c r="AG25" i="1" s="1"/>
  <c r="U27" i="1"/>
  <c r="Q27" i="1"/>
  <c r="AG27" i="1" s="1"/>
  <c r="U42" i="1"/>
  <c r="U44" i="1"/>
  <c r="Q44" i="1"/>
  <c r="AG44" i="1" s="1"/>
  <c r="U46" i="1"/>
  <c r="U48" i="1"/>
  <c r="Q48" i="1"/>
  <c r="AG48" i="1" s="1"/>
  <c r="U50" i="1"/>
  <c r="Q52" i="1"/>
  <c r="AG52" i="1" s="1"/>
  <c r="U66" i="1"/>
  <c r="Q66" i="1"/>
  <c r="AG66" i="1" s="1"/>
  <c r="U70" i="1"/>
  <c r="U74" i="1"/>
  <c r="U78" i="1"/>
  <c r="Q78" i="1"/>
  <c r="AG78" i="1" s="1"/>
  <c r="T114" i="1"/>
  <c r="U114" i="1"/>
  <c r="Q16" i="1"/>
  <c r="AG16" i="1" s="1"/>
  <c r="T20" i="1"/>
  <c r="Q61" i="1"/>
  <c r="AG61" i="1" s="1"/>
  <c r="Q98" i="1"/>
  <c r="AG98" i="1" s="1"/>
  <c r="Q106" i="1"/>
  <c r="AG106" i="1" s="1"/>
  <c r="Q6" i="1"/>
  <c r="AG6" i="1" s="1"/>
  <c r="Q8" i="1"/>
  <c r="AG8" i="1" s="1"/>
  <c r="U19" i="1"/>
  <c r="Q19" i="1"/>
  <c r="AG19" i="1" s="1"/>
  <c r="T29" i="1"/>
  <c r="U30" i="1"/>
  <c r="U54" i="1"/>
  <c r="U56" i="1"/>
  <c r="Q60" i="1"/>
  <c r="AG60" i="1" s="1"/>
  <c r="U64" i="1"/>
  <c r="Q64" i="1"/>
  <c r="AG64" i="1" s="1"/>
  <c r="U68" i="1"/>
  <c r="Q68" i="1"/>
  <c r="AG68" i="1" s="1"/>
  <c r="U72" i="1"/>
  <c r="U76" i="1"/>
  <c r="Q76" i="1"/>
  <c r="AG76" i="1" s="1"/>
  <c r="Q83" i="1"/>
  <c r="AG83" i="1" s="1"/>
  <c r="Q9" i="1"/>
  <c r="AG9" i="1" s="1"/>
  <c r="Q18" i="1"/>
  <c r="AG18" i="1" s="1"/>
  <c r="T22" i="1"/>
  <c r="Q39" i="1"/>
  <c r="AG39" i="1" s="1"/>
  <c r="Q96" i="1"/>
  <c r="AG96" i="1" s="1"/>
  <c r="Q100" i="1"/>
  <c r="AG100" i="1" s="1"/>
  <c r="Q104" i="1"/>
  <c r="AG104" i="1" s="1"/>
  <c r="Q108" i="1"/>
  <c r="AG108" i="1" s="1"/>
  <c r="T62" i="1"/>
  <c r="Q85" i="1"/>
  <c r="AG85" i="1" s="1"/>
  <c r="Q89" i="1"/>
  <c r="AG89" i="1" s="1"/>
  <c r="Q97" i="1"/>
  <c r="AG97" i="1" s="1"/>
  <c r="Q99" i="1"/>
  <c r="AG99" i="1" s="1"/>
  <c r="Q101" i="1"/>
  <c r="AG101" i="1" s="1"/>
  <c r="Q107" i="1"/>
  <c r="AG107" i="1" s="1"/>
  <c r="Q109" i="1"/>
  <c r="AG109" i="1" s="1"/>
  <c r="Q111" i="1"/>
  <c r="AG111" i="1" s="1"/>
  <c r="T119" i="1"/>
  <c r="T43" i="1"/>
  <c r="T45" i="1"/>
  <c r="T47" i="1"/>
  <c r="T49" i="1"/>
  <c r="T55" i="1"/>
  <c r="T63" i="1"/>
  <c r="T65" i="1"/>
  <c r="T67" i="1"/>
  <c r="T69" i="1"/>
  <c r="T71" i="1"/>
  <c r="T73" i="1"/>
  <c r="T75" i="1"/>
  <c r="T77" i="1"/>
  <c r="T79" i="1"/>
  <c r="T118" i="1"/>
  <c r="E5" i="1"/>
  <c r="T13" i="1"/>
  <c r="P58" i="1"/>
  <c r="U118" i="1"/>
  <c r="P34" i="1"/>
  <c r="T17" i="1"/>
  <c r="L51" i="1"/>
  <c r="P53" i="1"/>
  <c r="U63" i="1"/>
  <c r="U65" i="1"/>
  <c r="U67" i="1"/>
  <c r="U69" i="1"/>
  <c r="T70" i="1"/>
  <c r="U71" i="1"/>
  <c r="T72" i="1"/>
  <c r="U73" i="1"/>
  <c r="T74" i="1"/>
  <c r="U75" i="1"/>
  <c r="U77" i="1"/>
  <c r="U79" i="1"/>
  <c r="U82" i="1"/>
  <c r="T88" i="1"/>
  <c r="T92" i="1"/>
  <c r="U97" i="1"/>
  <c r="U99" i="1"/>
  <c r="U101" i="1"/>
  <c r="U103" i="1"/>
  <c r="U105" i="1"/>
  <c r="U107" i="1"/>
  <c r="U109" i="1"/>
  <c r="U112" i="1"/>
  <c r="U116" i="1"/>
  <c r="U6" i="1"/>
  <c r="U8" i="1"/>
  <c r="U10" i="1"/>
  <c r="U12" i="1"/>
  <c r="U16" i="1"/>
  <c r="U18" i="1"/>
  <c r="U20" i="1"/>
  <c r="U21" i="1"/>
  <c r="U22" i="1"/>
  <c r="U23" i="1"/>
  <c r="U25" i="1"/>
  <c r="P26" i="1"/>
  <c r="U28" i="1"/>
  <c r="U29" i="1"/>
  <c r="U31" i="1"/>
  <c r="U32" i="1"/>
  <c r="U36" i="1"/>
  <c r="U38" i="1"/>
  <c r="U40" i="1"/>
  <c r="F5" i="1"/>
  <c r="U43" i="1"/>
  <c r="U45" i="1"/>
  <c r="U47" i="1"/>
  <c r="U49" i="1"/>
  <c r="T51" i="1"/>
  <c r="U52" i="1"/>
  <c r="U55" i="1"/>
  <c r="U57" i="1"/>
  <c r="U60" i="1"/>
  <c r="U62" i="1"/>
  <c r="P80" i="1"/>
  <c r="Q80" i="1" s="1"/>
  <c r="AG80" i="1" s="1"/>
  <c r="U83" i="1"/>
  <c r="U85" i="1"/>
  <c r="U87" i="1"/>
  <c r="U89" i="1"/>
  <c r="U91" i="1"/>
  <c r="U93" i="1"/>
  <c r="U95" i="1"/>
  <c r="L96" i="1"/>
  <c r="P110" i="1"/>
  <c r="Q110" i="1" s="1"/>
  <c r="AG110" i="1" s="1"/>
  <c r="U113" i="1"/>
  <c r="U115" i="1"/>
  <c r="U117" i="1"/>
  <c r="T14" i="1" l="1"/>
  <c r="AG14" i="1"/>
  <c r="T102" i="1"/>
  <c r="T27" i="1"/>
  <c r="T19" i="1"/>
  <c r="T86" i="1"/>
  <c r="T81" i="1"/>
  <c r="T78" i="1"/>
  <c r="T76" i="1"/>
  <c r="T68" i="1"/>
  <c r="T66" i="1"/>
  <c r="T64" i="1"/>
  <c r="T61" i="1"/>
  <c r="T90" i="1"/>
  <c r="T33" i="1"/>
  <c r="T57" i="1"/>
  <c r="T24" i="1"/>
  <c r="T11" i="1"/>
  <c r="T41" i="1"/>
  <c r="T7" i="1"/>
  <c r="T84" i="1"/>
  <c r="T30" i="1"/>
  <c r="T59" i="1"/>
  <c r="T46" i="1"/>
  <c r="T25" i="1"/>
  <c r="T23" i="1"/>
  <c r="T31" i="1"/>
  <c r="Q26" i="1"/>
  <c r="AG26" i="1" s="1"/>
  <c r="T108" i="1"/>
  <c r="T100" i="1"/>
  <c r="T48" i="1"/>
  <c r="T37" i="1"/>
  <c r="T39" i="1"/>
  <c r="T9" i="1"/>
  <c r="T50" i="1"/>
  <c r="T53" i="1"/>
  <c r="T34" i="1"/>
  <c r="Q58" i="1"/>
  <c r="AG58" i="1" s="1"/>
  <c r="T107" i="1"/>
  <c r="T103" i="1"/>
  <c r="T99" i="1"/>
  <c r="T95" i="1"/>
  <c r="T89" i="1"/>
  <c r="T15" i="1"/>
  <c r="T42" i="1"/>
  <c r="T111" i="1"/>
  <c r="T106" i="1"/>
  <c r="T104" i="1"/>
  <c r="T98" i="1"/>
  <c r="T96" i="1"/>
  <c r="T54" i="1"/>
  <c r="T44" i="1"/>
  <c r="T56" i="1"/>
  <c r="T35" i="1"/>
  <c r="T109" i="1"/>
  <c r="T105" i="1"/>
  <c r="T101" i="1"/>
  <c r="T97" i="1"/>
  <c r="T93" i="1"/>
  <c r="T85" i="1"/>
  <c r="T91" i="1"/>
  <c r="T83" i="1"/>
  <c r="T60" i="1"/>
  <c r="T18" i="1"/>
  <c r="T12" i="1"/>
  <c r="T8" i="1"/>
  <c r="T6" i="1"/>
  <c r="T94" i="1"/>
  <c r="T87" i="1"/>
  <c r="T52" i="1"/>
  <c r="T40" i="1"/>
  <c r="T38" i="1"/>
  <c r="T36" i="1"/>
  <c r="T32" i="1"/>
  <c r="T16" i="1"/>
  <c r="T10" i="1"/>
  <c r="U53" i="1"/>
  <c r="U34" i="1"/>
  <c r="L5" i="1"/>
  <c r="U58" i="1"/>
  <c r="T110" i="1"/>
  <c r="U110" i="1"/>
  <c r="T80" i="1"/>
  <c r="U80" i="1"/>
  <c r="P5" i="1"/>
  <c r="T26" i="1"/>
  <c r="U26" i="1"/>
  <c r="Q5" i="1" l="1"/>
  <c r="T58" i="1"/>
  <c r="AG5" i="1"/>
</calcChain>
</file>

<file path=xl/sharedStrings.xml><?xml version="1.0" encoding="utf-8"?>
<sst xmlns="http://schemas.openxmlformats.org/spreadsheetml/2006/main" count="426" uniqueCount="169">
  <si>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</si>
  <si>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</si>
  <si>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</si>
  <si>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</si>
  <si>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</si>
  <si>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</si>
  <si>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</si>
  <si>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</si>
  <si>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</si>
  <si>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</si>
  <si>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</si>
  <si>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</si>
  <si>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</si>
  <si>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</si>
  <si>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</si>
  <si>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</si>
  <si>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</si>
  <si>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</si>
  <si>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</si>
  <si>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</si>
  <si>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</si>
  <si>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</si>
  <si>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</si>
  <si>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</si>
  <si>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28,08,(1)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</si>
  <si>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</si>
  <si>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</si>
  <si>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</si>
  <si>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</si>
  <si>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</si>
  <si>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</si>
  <si>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</si>
  <si>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</si>
  <si>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</si>
  <si>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</si>
  <si>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</si>
  <si>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</si>
  <si>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</si>
  <si>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</si>
  <si>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</si>
  <si>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</si>
  <si>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</si>
  <si>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</si>
  <si>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</si>
  <si>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в матрице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</si>
  <si>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</si>
  <si>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</si>
  <si>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</si>
  <si>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</si>
  <si>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</si>
  <si>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</si>
  <si>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</si>
  <si>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</si>
  <si>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</si>
  <si>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</si>
  <si>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</si>
  <si>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</si>
  <si>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</si>
  <si>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</si>
  <si>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</si>
  <si>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</si>
  <si>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</si>
  <si>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</si>
  <si>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</si>
  <si>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</si>
  <si>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</si>
  <si>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</si>
  <si>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</si>
  <si>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</si>
  <si>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</si>
  <si>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</si>
  <si>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</si>
  <si>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</si>
  <si>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</si>
  <si>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</si>
  <si>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</si>
  <si>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</si>
  <si>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</si>
  <si>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</si>
  <si>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</si>
  <si>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</si>
  <si>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</si>
  <si>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</si>
  <si>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</si>
  <si>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</si>
  <si>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</si>
  <si>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</si>
  <si>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</si>
  <si>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</si>
  <si>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</si>
  <si>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</si>
  <si>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</si>
  <si>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</si>
  <si>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</si>
  <si>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</si>
  <si>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</si>
  <si>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</si>
  <si>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</si>
  <si>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</si>
  <si>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</si>
  <si>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</si>
  <si>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</si>
  <si>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</si>
  <si>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</si>
  <si>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</si>
  <si>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</si>
  <si>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</si>
  <si>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</si>
  <si>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</si>
  <si>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</si>
  <si>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</si>
  <si>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</si>
  <si>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</si>
  <si>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</si>
  <si>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</si>
  <si>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</si>
  <si>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</si>
  <si>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</si>
  <si>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</si>
  <si>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</si>
  <si>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</si>
  <si>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</si>
  <si>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</si>
  <si>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</si>
  <si>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</si>
  <si>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</si>
  <si>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</si>
  <si>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</si>
  <si>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</si>
  <si>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</si>
  <si>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</si>
  <si>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</si>
  <si>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</si>
  <si>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</si>
  <si>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</si>
  <si>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</si>
  <si>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</si>
  <si>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</si>
  <si>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</si>
  <si>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</si>
  <si>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</si>
  <si>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</si>
  <si>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</si>
  <si>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</si>
  <si>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</si>
  <si>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</si>
  <si>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</si>
  <si>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</si>
  <si>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</si>
  <si>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</si>
  <si>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</si>
  <si>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</si>
  <si>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</si>
  <si>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</si>
  <si>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</si>
  <si>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</si>
  <si>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</si>
  <si>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</si>
  <si>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</si>
  <si>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</si>
  <si>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</si>
  <si>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</si>
  <si>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</si>
  <si>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С/к колбасы Княжеская Бордо Весовые б/о терм/п Стародворье</t>
  </si>
  <si>
    <t>новинка, SU001920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</si>
  <si>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</si>
  <si>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</si>
  <si>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>новинка + Сочи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</si>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</sst>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6" fillId="10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7.140625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3" customWidth="1"/>
    <col min="33" max="33" width="7" customWidth="1"/>
    <col min="34" max="49" width="3" customWidth="1"/>
  </cols>
  <sheetData>
    <row r="1" spans="1:49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49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/>
      <c r="R4" s="11"/>
      <c r="S4" s="11"/>
      <c r="T4" s="11"/>
      <c r="U4" s="11"/>
      <c r="V4" s="11" t="s">
        <v>26</v>
      </c>
      <c r="W4" s="11" t="s">
        <v>27</v>
      </c>
      <c r="X4" s="11" t="s">
        <v>28</v>
      </c>
      <c r="Y4" s="11" t="s">
        <v>29</v>
      </c>
      <c r="Z4" s="11" t="s">
        <v>30</v>
      </c>
      <c r="AA4" s="11" t="s">
        <v>31</v>
      </c>
      <c r="AB4" s="11" t="s">
        <v>32</v>
      </c>
      <c r="AC4" s="11" t="s">
        <v>33</v>
      </c>
      <c r="AD4" s="11" t="s">
        <v>34</v>
      </c>
      <c r="AE4" s="11" t="s">
        <v>35</v>
      </c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49" x14ac:dyDescent="0.25">
      <c r="A5" s="11"/>
      <c r="B5" s="11"/>
      <c r="C5" s="11"/>
      <c r="D5" s="11"/>
      <c r="E5" s="3">
        <f>SUM(E6:E497)</f>
        <v>31008.815000000002</v>
      </c>
      <c r="F5" s="3">
        <f>SUM(F6:F497)</f>
        <v>29888.183999999987</v>
      </c>
      <c r="G5" s="7"/>
      <c r="H5" s="11"/>
      <c r="I5" s="11"/>
      <c r="J5" s="11"/>
      <c r="K5" s="3">
        <f t="shared" ref="K5:R5" si="0">SUM(K6:K497)</f>
        <v>29382.427000000003</v>
      </c>
      <c r="L5" s="3">
        <f t="shared" si="0"/>
        <v>1626.3879999999999</v>
      </c>
      <c r="M5" s="3">
        <f t="shared" si="0"/>
        <v>0</v>
      </c>
      <c r="N5" s="3">
        <f t="shared" si="0"/>
        <v>0</v>
      </c>
      <c r="O5" s="3">
        <f t="shared" si="0"/>
        <v>28968.972400000006</v>
      </c>
      <c r="P5" s="3">
        <f t="shared" si="0"/>
        <v>6201.7629999999999</v>
      </c>
      <c r="Q5" s="3">
        <f t="shared" si="0"/>
        <v>22713.694599999995</v>
      </c>
      <c r="R5" s="3">
        <f t="shared" si="0"/>
        <v>0</v>
      </c>
      <c r="S5" s="11"/>
      <c r="T5" s="11"/>
      <c r="U5" s="11"/>
      <c r="V5" s="3">
        <f t="shared" ref="V5:AE5" si="1">SUM(V6:V497)</f>
        <v>5817.3723999999993</v>
      </c>
      <c r="W5" s="3">
        <f t="shared" si="1"/>
        <v>5128.7450000000017</v>
      </c>
      <c r="X5" s="3">
        <f t="shared" si="1"/>
        <v>5877.8744000000006</v>
      </c>
      <c r="Y5" s="3">
        <f t="shared" si="1"/>
        <v>4415.2320000000009</v>
      </c>
      <c r="Z5" s="3">
        <f t="shared" si="1"/>
        <v>4905.9231999999984</v>
      </c>
      <c r="AA5" s="3">
        <f t="shared" si="1"/>
        <v>5687.1871999999985</v>
      </c>
      <c r="AB5" s="3">
        <f t="shared" si="1"/>
        <v>3948.1907999999985</v>
      </c>
      <c r="AC5" s="3">
        <f t="shared" si="1"/>
        <v>4928.1897999999992</v>
      </c>
      <c r="AD5" s="3">
        <f t="shared" si="1"/>
        <v>3858.802200000001</v>
      </c>
      <c r="AE5" s="3">
        <f t="shared" si="1"/>
        <v>4381.0856000000003</v>
      </c>
      <c r="AF5" s="11"/>
      <c r="AG5" s="3">
        <f>SUM(AG6:AG497)</f>
        <v>14989.121879999997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49" x14ac:dyDescent="0.25">
      <c r="A6" s="11" t="s">
        <v>36</v>
      </c>
      <c r="B6" s="11" t="s">
        <v>37</v>
      </c>
      <c r="C6" s="11">
        <v>131.86799999999999</v>
      </c>
      <c r="D6" s="11">
        <v>422.59100000000001</v>
      </c>
      <c r="E6" s="11">
        <v>188.38800000000001</v>
      </c>
      <c r="F6" s="11">
        <v>338.149</v>
      </c>
      <c r="G6" s="7">
        <v>1</v>
      </c>
      <c r="H6" s="11">
        <v>50</v>
      </c>
      <c r="I6" s="11" t="s">
        <v>38</v>
      </c>
      <c r="J6" s="11"/>
      <c r="K6" s="11">
        <v>157.244</v>
      </c>
      <c r="L6" s="11">
        <f t="shared" ref="L6:L37" si="2">E6-K6</f>
        <v>31.144000000000005</v>
      </c>
      <c r="M6" s="11"/>
      <c r="N6" s="11"/>
      <c r="O6" s="11">
        <v>119.9706</v>
      </c>
      <c r="P6" s="11">
        <f t="shared" ref="P6:P37" si="3">E6/5</f>
        <v>37.677599999999998</v>
      </c>
      <c r="Q6" s="4">
        <f>13*P6-O6-F6</f>
        <v>31.689199999999971</v>
      </c>
      <c r="R6" s="4"/>
      <c r="S6" s="11"/>
      <c r="T6" s="11">
        <f t="shared" ref="T6:T37" si="4">(F6+O6+Q6)/P6</f>
        <v>13</v>
      </c>
      <c r="U6" s="11">
        <f t="shared" ref="U6:U37" si="5">(F6+O6)/P6</f>
        <v>12.158937936598935</v>
      </c>
      <c r="V6" s="11">
        <v>39.804600000000001</v>
      </c>
      <c r="W6" s="11">
        <v>38.396000000000001</v>
      </c>
      <c r="X6" s="11">
        <v>39.679199999999987</v>
      </c>
      <c r="Y6" s="11">
        <v>37.5244</v>
      </c>
      <c r="Z6" s="11">
        <v>39.352600000000002</v>
      </c>
      <c r="AA6" s="11">
        <v>68.1374</v>
      </c>
      <c r="AB6" s="11">
        <v>30.259</v>
      </c>
      <c r="AC6" s="11">
        <v>49.5124</v>
      </c>
      <c r="AD6" s="11">
        <v>33.8446</v>
      </c>
      <c r="AE6" s="11">
        <v>40.542000000000002</v>
      </c>
      <c r="AF6" s="11"/>
      <c r="AG6" s="11">
        <f t="shared" ref="AG6:AG69" si="6">G6*Q6</f>
        <v>31.689199999999971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x14ac:dyDescent="0.25">
      <c r="A7" s="11" t="s">
        <v>39</v>
      </c>
      <c r="B7" s="11" t="s">
        <v>37</v>
      </c>
      <c r="C7" s="11">
        <v>24.585999999999999</v>
      </c>
      <c r="D7" s="11">
        <v>268.24400000000003</v>
      </c>
      <c r="E7" s="11">
        <v>116.236</v>
      </c>
      <c r="F7" s="11">
        <v>153.97800000000001</v>
      </c>
      <c r="G7" s="7">
        <v>1</v>
      </c>
      <c r="H7" s="11">
        <v>45</v>
      </c>
      <c r="I7" s="11" t="s">
        <v>38</v>
      </c>
      <c r="J7" s="11"/>
      <c r="K7" s="11">
        <v>67.668000000000006</v>
      </c>
      <c r="L7" s="11">
        <f t="shared" si="2"/>
        <v>48.567999999999998</v>
      </c>
      <c r="M7" s="11"/>
      <c r="N7" s="11"/>
      <c r="O7" s="11">
        <v>114.9058</v>
      </c>
      <c r="P7" s="11">
        <f t="shared" si="3"/>
        <v>23.247199999999999</v>
      </c>
      <c r="Q7" s="4">
        <f t="shared" ref="Q7:Q11" si="7">13*P7-O7-F7</f>
        <v>33.329799999999977</v>
      </c>
      <c r="R7" s="4"/>
      <c r="S7" s="11"/>
      <c r="T7" s="11">
        <f t="shared" si="4"/>
        <v>13</v>
      </c>
      <c r="U7" s="11">
        <f t="shared" si="5"/>
        <v>11.566287552909598</v>
      </c>
      <c r="V7" s="11">
        <v>13.9024</v>
      </c>
      <c r="W7" s="11">
        <v>23.035399999999999</v>
      </c>
      <c r="X7" s="11">
        <v>15.9688</v>
      </c>
      <c r="Y7" s="11">
        <v>19.449200000000001</v>
      </c>
      <c r="Z7" s="11">
        <v>17.0002</v>
      </c>
      <c r="AA7" s="11">
        <v>11.5358</v>
      </c>
      <c r="AB7" s="11">
        <v>25.771799999999999</v>
      </c>
      <c r="AC7" s="11">
        <v>18.227399999999999</v>
      </c>
      <c r="AD7" s="11">
        <v>16.352399999999999</v>
      </c>
      <c r="AE7" s="11">
        <v>20.542000000000002</v>
      </c>
      <c r="AF7" s="11"/>
      <c r="AG7" s="11">
        <f t="shared" si="6"/>
        <v>33.329799999999977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x14ac:dyDescent="0.25">
      <c r="A8" s="11" t="s">
        <v>40</v>
      </c>
      <c r="B8" s="11" t="s">
        <v>37</v>
      </c>
      <c r="C8" s="11">
        <v>42.222000000000001</v>
      </c>
      <c r="D8" s="11">
        <v>121.965</v>
      </c>
      <c r="E8" s="11">
        <v>75.296000000000006</v>
      </c>
      <c r="F8" s="11">
        <v>79.100999999999999</v>
      </c>
      <c r="G8" s="7">
        <v>1</v>
      </c>
      <c r="H8" s="11">
        <v>45</v>
      </c>
      <c r="I8" s="11" t="s">
        <v>38</v>
      </c>
      <c r="J8" s="11"/>
      <c r="K8" s="11">
        <v>81.174999999999997</v>
      </c>
      <c r="L8" s="11">
        <f t="shared" si="2"/>
        <v>-5.8789999999999907</v>
      </c>
      <c r="M8" s="11"/>
      <c r="N8" s="11"/>
      <c r="O8" s="11">
        <v>109.12820000000001</v>
      </c>
      <c r="P8" s="11">
        <f t="shared" si="3"/>
        <v>15.059200000000001</v>
      </c>
      <c r="Q8" s="4">
        <f t="shared" si="7"/>
        <v>7.5403999999999911</v>
      </c>
      <c r="R8" s="4"/>
      <c r="S8" s="11"/>
      <c r="T8" s="11">
        <f t="shared" si="4"/>
        <v>12.999999999999998</v>
      </c>
      <c r="U8" s="11">
        <f t="shared" si="5"/>
        <v>12.499282830429237</v>
      </c>
      <c r="V8" s="11">
        <v>20.595400000000001</v>
      </c>
      <c r="W8" s="11">
        <v>20.014800000000001</v>
      </c>
      <c r="X8" s="11">
        <v>18.588799999999999</v>
      </c>
      <c r="Y8" s="11">
        <v>17.574000000000002</v>
      </c>
      <c r="Z8" s="11">
        <v>18.474599999999999</v>
      </c>
      <c r="AA8" s="11">
        <v>25.105799999999999</v>
      </c>
      <c r="AB8" s="11">
        <v>5.3860000000000001</v>
      </c>
      <c r="AC8" s="11">
        <v>20.077999999999999</v>
      </c>
      <c r="AD8" s="11">
        <v>22.625800000000002</v>
      </c>
      <c r="AE8" s="11">
        <v>17.739999999999998</v>
      </c>
      <c r="AF8" s="11"/>
      <c r="AG8" s="11">
        <f t="shared" si="6"/>
        <v>7.5403999999999911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x14ac:dyDescent="0.25">
      <c r="A9" s="11" t="s">
        <v>41</v>
      </c>
      <c r="B9" s="11" t="s">
        <v>42</v>
      </c>
      <c r="C9" s="11">
        <v>807</v>
      </c>
      <c r="D9" s="11">
        <v>535</v>
      </c>
      <c r="E9" s="11">
        <v>659.327</v>
      </c>
      <c r="F9" s="11">
        <v>293.673</v>
      </c>
      <c r="G9" s="7">
        <v>0.4</v>
      </c>
      <c r="H9" s="11">
        <v>50</v>
      </c>
      <c r="I9" s="11" t="s">
        <v>38</v>
      </c>
      <c r="J9" s="11"/>
      <c r="K9" s="11">
        <v>497</v>
      </c>
      <c r="L9" s="11">
        <f t="shared" si="2"/>
        <v>162.327</v>
      </c>
      <c r="M9" s="11"/>
      <c r="N9" s="11"/>
      <c r="O9" s="11">
        <v>732.6</v>
      </c>
      <c r="P9" s="11">
        <f t="shared" si="3"/>
        <v>131.86539999999999</v>
      </c>
      <c r="Q9" s="4">
        <f t="shared" si="7"/>
        <v>687.97719999999993</v>
      </c>
      <c r="R9" s="4"/>
      <c r="S9" s="11"/>
      <c r="T9" s="11">
        <f t="shared" si="4"/>
        <v>13</v>
      </c>
      <c r="U9" s="11">
        <f t="shared" si="5"/>
        <v>7.7827314822538751</v>
      </c>
      <c r="V9" s="11">
        <v>75.400000000000006</v>
      </c>
      <c r="W9" s="11">
        <v>86.6</v>
      </c>
      <c r="X9" s="11">
        <v>101.4</v>
      </c>
      <c r="Y9" s="11">
        <v>29.4</v>
      </c>
      <c r="Z9" s="11">
        <v>50.4</v>
      </c>
      <c r="AA9" s="11">
        <v>109.6</v>
      </c>
      <c r="AB9" s="11">
        <v>27.2</v>
      </c>
      <c r="AC9" s="11">
        <v>79</v>
      </c>
      <c r="AD9" s="11">
        <v>71.599999999999994</v>
      </c>
      <c r="AE9" s="11">
        <v>65</v>
      </c>
      <c r="AF9" s="11"/>
      <c r="AG9" s="11">
        <f t="shared" si="6"/>
        <v>275.19087999999999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x14ac:dyDescent="0.25">
      <c r="A10" s="11" t="s">
        <v>43</v>
      </c>
      <c r="B10" s="11" t="s">
        <v>42</v>
      </c>
      <c r="C10" s="11">
        <v>147</v>
      </c>
      <c r="D10" s="11">
        <v>383</v>
      </c>
      <c r="E10" s="11">
        <v>155</v>
      </c>
      <c r="F10" s="11"/>
      <c r="G10" s="7">
        <v>0.45</v>
      </c>
      <c r="H10" s="11">
        <v>45</v>
      </c>
      <c r="I10" s="11" t="s">
        <v>44</v>
      </c>
      <c r="J10" s="11"/>
      <c r="K10" s="11">
        <v>31</v>
      </c>
      <c r="L10" s="11">
        <f t="shared" si="2"/>
        <v>124</v>
      </c>
      <c r="M10" s="11"/>
      <c r="N10" s="11"/>
      <c r="O10" s="11">
        <v>377.80000000000013</v>
      </c>
      <c r="P10" s="11">
        <f t="shared" si="3"/>
        <v>31</v>
      </c>
      <c r="Q10" s="4">
        <f t="shared" si="7"/>
        <v>25.199999999999875</v>
      </c>
      <c r="R10" s="4"/>
      <c r="S10" s="11"/>
      <c r="T10" s="11">
        <f t="shared" si="4"/>
        <v>13</v>
      </c>
      <c r="U10" s="11">
        <f t="shared" si="5"/>
        <v>12.187096774193552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 t="s">
        <v>45</v>
      </c>
      <c r="AG10" s="11">
        <f t="shared" si="6"/>
        <v>11.339999999999945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x14ac:dyDescent="0.25">
      <c r="A11" s="11" t="s">
        <v>46</v>
      </c>
      <c r="B11" s="11" t="s">
        <v>42</v>
      </c>
      <c r="C11" s="11">
        <v>409.64600000000002</v>
      </c>
      <c r="D11" s="11">
        <v>337</v>
      </c>
      <c r="E11" s="11">
        <v>560</v>
      </c>
      <c r="F11" s="11">
        <v>172.64599999999999</v>
      </c>
      <c r="G11" s="7">
        <v>0.33</v>
      </c>
      <c r="H11" s="11">
        <v>45</v>
      </c>
      <c r="I11" s="11" t="s">
        <v>38</v>
      </c>
      <c r="J11" s="11"/>
      <c r="K11" s="11">
        <v>574</v>
      </c>
      <c r="L11" s="11">
        <f t="shared" si="2"/>
        <v>-14</v>
      </c>
      <c r="M11" s="11"/>
      <c r="N11" s="11"/>
      <c r="O11" s="11">
        <v>996.35400000000004</v>
      </c>
      <c r="P11" s="11">
        <f t="shared" si="3"/>
        <v>112</v>
      </c>
      <c r="Q11" s="4">
        <f t="shared" si="7"/>
        <v>287</v>
      </c>
      <c r="R11" s="4"/>
      <c r="S11" s="11"/>
      <c r="T11" s="11">
        <f t="shared" si="4"/>
        <v>13</v>
      </c>
      <c r="U11" s="11">
        <f t="shared" si="5"/>
        <v>10.4375</v>
      </c>
      <c r="V11" s="11">
        <v>134</v>
      </c>
      <c r="W11" s="11">
        <v>110.27079999999999</v>
      </c>
      <c r="X11" s="11">
        <v>136.80000000000001</v>
      </c>
      <c r="Y11" s="11">
        <v>94.8</v>
      </c>
      <c r="Z11" s="11">
        <v>127.2</v>
      </c>
      <c r="AA11" s="11">
        <v>151</v>
      </c>
      <c r="AB11" s="11">
        <v>58.8</v>
      </c>
      <c r="AC11" s="11">
        <v>112.4</v>
      </c>
      <c r="AD11" s="11">
        <v>90.681600000000003</v>
      </c>
      <c r="AE11" s="11">
        <v>90.4</v>
      </c>
      <c r="AF11" s="11"/>
      <c r="AG11" s="11">
        <f t="shared" si="6"/>
        <v>94.710000000000008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x14ac:dyDescent="0.25">
      <c r="A12" s="11" t="s">
        <v>47</v>
      </c>
      <c r="B12" s="11" t="s">
        <v>42</v>
      </c>
      <c r="C12" s="11">
        <v>110</v>
      </c>
      <c r="D12" s="11">
        <v>393</v>
      </c>
      <c r="E12" s="11">
        <v>153</v>
      </c>
      <c r="F12" s="11">
        <v>-4</v>
      </c>
      <c r="G12" s="7">
        <v>0.45</v>
      </c>
      <c r="H12" s="11">
        <v>45</v>
      </c>
      <c r="I12" s="11" t="s">
        <v>44</v>
      </c>
      <c r="J12" s="11"/>
      <c r="K12" s="11">
        <v>30</v>
      </c>
      <c r="L12" s="11">
        <f t="shared" si="2"/>
        <v>123</v>
      </c>
      <c r="M12" s="11"/>
      <c r="N12" s="11"/>
      <c r="O12" s="11">
        <v>490.8</v>
      </c>
      <c r="P12" s="11">
        <f t="shared" si="3"/>
        <v>30.6</v>
      </c>
      <c r="Q12" s="4"/>
      <c r="R12" s="4"/>
      <c r="S12" s="11"/>
      <c r="T12" s="11">
        <f t="shared" si="4"/>
        <v>15.908496732026144</v>
      </c>
      <c r="U12" s="11">
        <f t="shared" si="5"/>
        <v>15.908496732026144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 t="s">
        <v>45</v>
      </c>
      <c r="AG12" s="11">
        <f t="shared" si="6"/>
        <v>0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x14ac:dyDescent="0.25">
      <c r="A13" s="16" t="s">
        <v>48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/>
      <c r="P13" s="16">
        <f t="shared" si="3"/>
        <v>0</v>
      </c>
      <c r="Q13" s="18"/>
      <c r="R13" s="18"/>
      <c r="S13" s="16"/>
      <c r="T13" s="16" t="e">
        <f t="shared" si="4"/>
        <v>#DIV/0!</v>
      </c>
      <c r="U13" s="16" t="e">
        <f t="shared" si="5"/>
        <v>#DIV/0!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 t="s">
        <v>49</v>
      </c>
      <c r="AG13" s="16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x14ac:dyDescent="0.25">
      <c r="A14" s="10" t="s">
        <v>50</v>
      </c>
      <c r="B14" s="11" t="s">
        <v>42</v>
      </c>
      <c r="C14" s="11"/>
      <c r="D14" s="11">
        <v>30</v>
      </c>
      <c r="E14" s="11">
        <v>7</v>
      </c>
      <c r="F14" s="11"/>
      <c r="G14" s="7">
        <v>0.4</v>
      </c>
      <c r="H14" s="11" t="e">
        <v>#N/A</v>
      </c>
      <c r="I14" s="10" t="s">
        <v>38</v>
      </c>
      <c r="J14" s="11"/>
      <c r="K14" s="11">
        <v>1</v>
      </c>
      <c r="L14" s="11">
        <f t="shared" si="2"/>
        <v>6</v>
      </c>
      <c r="M14" s="11"/>
      <c r="N14" s="11"/>
      <c r="O14" s="11"/>
      <c r="P14" s="11">
        <f t="shared" si="3"/>
        <v>1.4</v>
      </c>
      <c r="Q14" s="4">
        <f>8*P14-O14-F14</f>
        <v>11.2</v>
      </c>
      <c r="R14" s="4"/>
      <c r="S14" s="11"/>
      <c r="T14" s="11">
        <f t="shared" si="4"/>
        <v>8</v>
      </c>
      <c r="U14" s="11">
        <f t="shared" si="5"/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0" t="s">
        <v>45</v>
      </c>
      <c r="AG14" s="11">
        <f t="shared" si="6"/>
        <v>4.4799999999999995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x14ac:dyDescent="0.25">
      <c r="A15" s="11" t="s">
        <v>51</v>
      </c>
      <c r="B15" s="11" t="s">
        <v>42</v>
      </c>
      <c r="C15" s="11">
        <v>144</v>
      </c>
      <c r="D15" s="11">
        <v>120</v>
      </c>
      <c r="E15" s="11">
        <v>119</v>
      </c>
      <c r="F15" s="11">
        <v>12</v>
      </c>
      <c r="G15" s="7">
        <v>0.17</v>
      </c>
      <c r="H15" s="11">
        <v>180</v>
      </c>
      <c r="I15" s="11" t="s">
        <v>44</v>
      </c>
      <c r="J15" s="11"/>
      <c r="K15" s="11">
        <v>95</v>
      </c>
      <c r="L15" s="11">
        <f t="shared" si="2"/>
        <v>24</v>
      </c>
      <c r="M15" s="11"/>
      <c r="N15" s="11"/>
      <c r="O15" s="11">
        <v>173</v>
      </c>
      <c r="P15" s="11">
        <f t="shared" si="3"/>
        <v>23.8</v>
      </c>
      <c r="Q15" s="4">
        <f t="shared" ref="Q15:Q27" si="8">13*P15-O15-F15</f>
        <v>124.40000000000003</v>
      </c>
      <c r="R15" s="4"/>
      <c r="S15" s="11"/>
      <c r="T15" s="11">
        <f t="shared" si="4"/>
        <v>13.000000000000002</v>
      </c>
      <c r="U15" s="11">
        <f t="shared" si="5"/>
        <v>7.7731092436974789</v>
      </c>
      <c r="V15" s="11">
        <v>15.6</v>
      </c>
      <c r="W15" s="11">
        <v>12.6</v>
      </c>
      <c r="X15" s="11">
        <v>17.600000000000001</v>
      </c>
      <c r="Y15" s="11">
        <v>15</v>
      </c>
      <c r="Z15" s="11">
        <v>11.4</v>
      </c>
      <c r="AA15" s="11">
        <v>17</v>
      </c>
      <c r="AB15" s="11">
        <v>15.8</v>
      </c>
      <c r="AC15" s="11">
        <v>17.8</v>
      </c>
      <c r="AD15" s="11">
        <v>10.6</v>
      </c>
      <c r="AE15" s="11">
        <v>12.8</v>
      </c>
      <c r="AF15" s="11"/>
      <c r="AG15" s="11">
        <f t="shared" si="6"/>
        <v>21.148000000000007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x14ac:dyDescent="0.25">
      <c r="A16" s="11" t="s">
        <v>52</v>
      </c>
      <c r="B16" s="11" t="s">
        <v>42</v>
      </c>
      <c r="C16" s="11">
        <v>92</v>
      </c>
      <c r="D16" s="11">
        <v>558</v>
      </c>
      <c r="E16" s="11">
        <v>247</v>
      </c>
      <c r="F16" s="11">
        <v>59</v>
      </c>
      <c r="G16" s="7">
        <v>0.3</v>
      </c>
      <c r="H16" s="11">
        <v>40</v>
      </c>
      <c r="I16" s="11" t="s">
        <v>44</v>
      </c>
      <c r="J16" s="11"/>
      <c r="K16" s="11">
        <v>240</v>
      </c>
      <c r="L16" s="11">
        <f t="shared" si="2"/>
        <v>7</v>
      </c>
      <c r="M16" s="11"/>
      <c r="N16" s="11"/>
      <c r="O16" s="11">
        <v>329.59999999999991</v>
      </c>
      <c r="P16" s="11">
        <f t="shared" si="3"/>
        <v>49.4</v>
      </c>
      <c r="Q16" s="4">
        <f t="shared" si="8"/>
        <v>253.60000000000002</v>
      </c>
      <c r="R16" s="4"/>
      <c r="S16" s="11"/>
      <c r="T16" s="11">
        <f t="shared" si="4"/>
        <v>12.999999999999998</v>
      </c>
      <c r="U16" s="11">
        <f t="shared" si="5"/>
        <v>7.8663967611336014</v>
      </c>
      <c r="V16" s="11">
        <v>43.4</v>
      </c>
      <c r="W16" s="11">
        <v>40.4</v>
      </c>
      <c r="X16" s="11">
        <v>40.888800000000003</v>
      </c>
      <c r="Y16" s="11">
        <v>36</v>
      </c>
      <c r="Z16" s="11">
        <v>37</v>
      </c>
      <c r="AA16" s="11">
        <v>50.2</v>
      </c>
      <c r="AB16" s="11">
        <v>8.4</v>
      </c>
      <c r="AC16" s="11">
        <v>40.799999999999997</v>
      </c>
      <c r="AD16" s="11">
        <v>34.6</v>
      </c>
      <c r="AE16" s="11">
        <v>34.200000000000003</v>
      </c>
      <c r="AF16" s="11"/>
      <c r="AG16" s="11">
        <f t="shared" si="6"/>
        <v>76.08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x14ac:dyDescent="0.25">
      <c r="A17" s="11" t="s">
        <v>53</v>
      </c>
      <c r="B17" s="11" t="s">
        <v>42</v>
      </c>
      <c r="C17" s="11">
        <v>19</v>
      </c>
      <c r="D17" s="11"/>
      <c r="E17" s="11">
        <v>5</v>
      </c>
      <c r="F17" s="11"/>
      <c r="G17" s="7">
        <v>0.4</v>
      </c>
      <c r="H17" s="11" t="e">
        <v>#N/A</v>
      </c>
      <c r="I17" s="11" t="s">
        <v>44</v>
      </c>
      <c r="J17" s="11"/>
      <c r="K17" s="11"/>
      <c r="L17" s="11">
        <f t="shared" si="2"/>
        <v>5</v>
      </c>
      <c r="M17" s="11"/>
      <c r="N17" s="11"/>
      <c r="O17" s="11">
        <v>9.6000000000000014</v>
      </c>
      <c r="P17" s="11">
        <f t="shared" si="3"/>
        <v>1</v>
      </c>
      <c r="Q17" s="4">
        <v>6</v>
      </c>
      <c r="R17" s="4"/>
      <c r="S17" s="11"/>
      <c r="T17" s="11">
        <f t="shared" si="4"/>
        <v>15.600000000000001</v>
      </c>
      <c r="U17" s="11">
        <f t="shared" si="5"/>
        <v>9.6000000000000014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 t="s">
        <v>45</v>
      </c>
      <c r="AG17" s="11">
        <f t="shared" si="6"/>
        <v>2.4000000000000004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x14ac:dyDescent="0.25">
      <c r="A18" s="11" t="s">
        <v>54</v>
      </c>
      <c r="B18" s="11" t="s">
        <v>42</v>
      </c>
      <c r="C18" s="11"/>
      <c r="D18" s="11">
        <v>18</v>
      </c>
      <c r="E18" s="11">
        <v>9</v>
      </c>
      <c r="F18" s="11"/>
      <c r="G18" s="7">
        <v>0.35</v>
      </c>
      <c r="H18" s="11">
        <v>40</v>
      </c>
      <c r="I18" s="11" t="s">
        <v>44</v>
      </c>
      <c r="J18" s="11"/>
      <c r="K18" s="11">
        <v>2</v>
      </c>
      <c r="L18" s="11">
        <f t="shared" si="2"/>
        <v>7</v>
      </c>
      <c r="M18" s="11"/>
      <c r="N18" s="11"/>
      <c r="O18" s="11">
        <v>15.8</v>
      </c>
      <c r="P18" s="11">
        <f t="shared" si="3"/>
        <v>1.8</v>
      </c>
      <c r="Q18" s="4">
        <f t="shared" si="8"/>
        <v>7.6000000000000014</v>
      </c>
      <c r="R18" s="4"/>
      <c r="S18" s="11"/>
      <c r="T18" s="11">
        <f t="shared" si="4"/>
        <v>13</v>
      </c>
      <c r="U18" s="11">
        <f t="shared" si="5"/>
        <v>8.7777777777777786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 t="s">
        <v>45</v>
      </c>
      <c r="AG18" s="11">
        <f t="shared" si="6"/>
        <v>2.66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1:49" x14ac:dyDescent="0.25">
      <c r="A19" s="11" t="s">
        <v>55</v>
      </c>
      <c r="B19" s="11" t="s">
        <v>42</v>
      </c>
      <c r="C19" s="11">
        <v>179</v>
      </c>
      <c r="D19" s="11">
        <v>414</v>
      </c>
      <c r="E19" s="11">
        <v>162</v>
      </c>
      <c r="F19" s="11">
        <v>131</v>
      </c>
      <c r="G19" s="7">
        <v>0.17</v>
      </c>
      <c r="H19" s="11">
        <v>180</v>
      </c>
      <c r="I19" s="11" t="s">
        <v>44</v>
      </c>
      <c r="J19" s="11"/>
      <c r="K19" s="11">
        <v>135</v>
      </c>
      <c r="L19" s="11">
        <f t="shared" si="2"/>
        <v>27</v>
      </c>
      <c r="M19" s="11"/>
      <c r="N19" s="11"/>
      <c r="O19" s="11">
        <v>102.2</v>
      </c>
      <c r="P19" s="11">
        <f t="shared" si="3"/>
        <v>32.4</v>
      </c>
      <c r="Q19" s="4">
        <f t="shared" si="8"/>
        <v>188</v>
      </c>
      <c r="R19" s="4"/>
      <c r="S19" s="11"/>
      <c r="T19" s="11">
        <f t="shared" si="4"/>
        <v>13</v>
      </c>
      <c r="U19" s="11">
        <f t="shared" si="5"/>
        <v>7.1975308641975309</v>
      </c>
      <c r="V19" s="11">
        <v>24</v>
      </c>
      <c r="W19" s="11">
        <v>29.2</v>
      </c>
      <c r="X19" s="11">
        <v>27.6</v>
      </c>
      <c r="Y19" s="11">
        <v>28.4</v>
      </c>
      <c r="Z19" s="11">
        <v>22.4</v>
      </c>
      <c r="AA19" s="11">
        <v>30.2</v>
      </c>
      <c r="AB19" s="11">
        <v>12</v>
      </c>
      <c r="AC19" s="11">
        <v>30.4</v>
      </c>
      <c r="AD19" s="11">
        <v>21.8</v>
      </c>
      <c r="AE19" s="11">
        <v>26.4</v>
      </c>
      <c r="AF19" s="11"/>
      <c r="AG19" s="11">
        <f t="shared" si="6"/>
        <v>31.96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1:49" x14ac:dyDescent="0.25">
      <c r="A20" s="10" t="s">
        <v>56</v>
      </c>
      <c r="B20" s="11" t="s">
        <v>42</v>
      </c>
      <c r="C20" s="11">
        <v>1</v>
      </c>
      <c r="D20" s="11">
        <v>18</v>
      </c>
      <c r="E20" s="11">
        <v>4</v>
      </c>
      <c r="F20" s="11"/>
      <c r="G20" s="7">
        <v>0.35</v>
      </c>
      <c r="H20" s="11" t="e">
        <v>#N/A</v>
      </c>
      <c r="I20" s="10" t="s">
        <v>38</v>
      </c>
      <c r="J20" s="11"/>
      <c r="K20" s="11">
        <v>6</v>
      </c>
      <c r="L20" s="11">
        <f t="shared" si="2"/>
        <v>-2</v>
      </c>
      <c r="M20" s="11"/>
      <c r="N20" s="11"/>
      <c r="O20" s="11"/>
      <c r="P20" s="11">
        <f t="shared" si="3"/>
        <v>0.8</v>
      </c>
      <c r="Q20" s="4">
        <f t="shared" ref="Q20:Q22" si="9">8*P20-O20-F20</f>
        <v>6.4</v>
      </c>
      <c r="R20" s="4"/>
      <c r="S20" s="11"/>
      <c r="T20" s="11">
        <f t="shared" si="4"/>
        <v>8</v>
      </c>
      <c r="U20" s="11">
        <f t="shared" si="5"/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0" t="s">
        <v>45</v>
      </c>
      <c r="AG20" s="11">
        <f t="shared" si="6"/>
        <v>2.2399999999999998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  <row r="21" spans="1:49" x14ac:dyDescent="0.25">
      <c r="A21" s="10" t="s">
        <v>57</v>
      </c>
      <c r="B21" s="11" t="s">
        <v>42</v>
      </c>
      <c r="C21" s="11">
        <v>2</v>
      </c>
      <c r="D21" s="11">
        <v>19</v>
      </c>
      <c r="E21" s="11">
        <v>3</v>
      </c>
      <c r="F21" s="11"/>
      <c r="G21" s="7">
        <v>0.35</v>
      </c>
      <c r="H21" s="11" t="e">
        <v>#N/A</v>
      </c>
      <c r="I21" s="10" t="s">
        <v>38</v>
      </c>
      <c r="J21" s="11"/>
      <c r="K21" s="11">
        <v>6</v>
      </c>
      <c r="L21" s="11">
        <f t="shared" si="2"/>
        <v>-3</v>
      </c>
      <c r="M21" s="11"/>
      <c r="N21" s="11"/>
      <c r="O21" s="11"/>
      <c r="P21" s="11">
        <f t="shared" si="3"/>
        <v>0.6</v>
      </c>
      <c r="Q21" s="4">
        <f t="shared" si="9"/>
        <v>4.8</v>
      </c>
      <c r="R21" s="4"/>
      <c r="S21" s="11"/>
      <c r="T21" s="11">
        <f t="shared" si="4"/>
        <v>8</v>
      </c>
      <c r="U21" s="11">
        <f t="shared" si="5"/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0" t="s">
        <v>45</v>
      </c>
      <c r="AG21" s="11">
        <f t="shared" si="6"/>
        <v>1.68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</row>
    <row r="22" spans="1:49" x14ac:dyDescent="0.25">
      <c r="A22" s="10" t="s">
        <v>58</v>
      </c>
      <c r="B22" s="11" t="s">
        <v>42</v>
      </c>
      <c r="C22" s="11"/>
      <c r="D22" s="11">
        <v>18</v>
      </c>
      <c r="E22" s="11">
        <v>10</v>
      </c>
      <c r="F22" s="11"/>
      <c r="G22" s="7">
        <v>0.35</v>
      </c>
      <c r="H22" s="11" t="e">
        <v>#N/A</v>
      </c>
      <c r="I22" s="10" t="s">
        <v>38</v>
      </c>
      <c r="J22" s="11"/>
      <c r="K22" s="11">
        <v>4</v>
      </c>
      <c r="L22" s="11">
        <f t="shared" si="2"/>
        <v>6</v>
      </c>
      <c r="M22" s="11"/>
      <c r="N22" s="11"/>
      <c r="O22" s="11"/>
      <c r="P22" s="11">
        <f t="shared" si="3"/>
        <v>2</v>
      </c>
      <c r="Q22" s="4">
        <f t="shared" si="9"/>
        <v>16</v>
      </c>
      <c r="R22" s="4"/>
      <c r="S22" s="11"/>
      <c r="T22" s="11">
        <f t="shared" si="4"/>
        <v>8</v>
      </c>
      <c r="U22" s="11">
        <f t="shared" si="5"/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0" t="s">
        <v>45</v>
      </c>
      <c r="AG22" s="11">
        <f t="shared" si="6"/>
        <v>5.6</v>
      </c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49" x14ac:dyDescent="0.25">
      <c r="A23" s="11" t="s">
        <v>59</v>
      </c>
      <c r="B23" s="11" t="s">
        <v>37</v>
      </c>
      <c r="C23" s="11">
        <v>88.412999999999997</v>
      </c>
      <c r="D23" s="11">
        <v>15.997</v>
      </c>
      <c r="E23" s="11">
        <v>45.164000000000001</v>
      </c>
      <c r="F23" s="11">
        <v>43.249000000000002</v>
      </c>
      <c r="G23" s="7">
        <v>1</v>
      </c>
      <c r="H23" s="11">
        <v>55</v>
      </c>
      <c r="I23" s="11" t="s">
        <v>38</v>
      </c>
      <c r="J23" s="11"/>
      <c r="K23" s="11">
        <v>57.296999999999997</v>
      </c>
      <c r="L23" s="11">
        <f t="shared" si="2"/>
        <v>-12.132999999999996</v>
      </c>
      <c r="M23" s="11"/>
      <c r="N23" s="11"/>
      <c r="O23" s="11">
        <v>15.490800000000011</v>
      </c>
      <c r="P23" s="11">
        <f t="shared" si="3"/>
        <v>9.0327999999999999</v>
      </c>
      <c r="Q23" s="4">
        <f t="shared" si="8"/>
        <v>58.686599999999991</v>
      </c>
      <c r="R23" s="4"/>
      <c r="S23" s="11"/>
      <c r="T23" s="11">
        <f t="shared" si="4"/>
        <v>13</v>
      </c>
      <c r="U23" s="11">
        <f t="shared" si="5"/>
        <v>6.5029448233106031</v>
      </c>
      <c r="V23" s="11">
        <v>7.9926000000000004</v>
      </c>
      <c r="W23" s="11">
        <v>6.1761999999999997</v>
      </c>
      <c r="X23" s="11">
        <v>11.984</v>
      </c>
      <c r="Y23" s="11">
        <v>11.938800000000001</v>
      </c>
      <c r="Z23" s="11">
        <v>13.337</v>
      </c>
      <c r="AA23" s="11">
        <v>6.6761999999999997</v>
      </c>
      <c r="AB23" s="11">
        <v>12.6632</v>
      </c>
      <c r="AC23" s="11">
        <v>7.8952</v>
      </c>
      <c r="AD23" s="11">
        <v>6.5763999999999996</v>
      </c>
      <c r="AE23" s="11">
        <v>9.5614000000000008</v>
      </c>
      <c r="AF23" s="11"/>
      <c r="AG23" s="11">
        <f t="shared" si="6"/>
        <v>58.686599999999991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49" x14ac:dyDescent="0.25">
      <c r="A24" s="11" t="s">
        <v>60</v>
      </c>
      <c r="B24" s="11" t="s">
        <v>37</v>
      </c>
      <c r="C24" s="11">
        <v>3327.212</v>
      </c>
      <c r="D24" s="11">
        <v>1529.3040000000001</v>
      </c>
      <c r="E24" s="11">
        <v>2515.761</v>
      </c>
      <c r="F24" s="11">
        <v>1669.6489999999999</v>
      </c>
      <c r="G24" s="7">
        <v>1</v>
      </c>
      <c r="H24" s="11">
        <v>50</v>
      </c>
      <c r="I24" s="12" t="s">
        <v>61</v>
      </c>
      <c r="J24" s="11"/>
      <c r="K24" s="11">
        <v>2615.4360000000001</v>
      </c>
      <c r="L24" s="11">
        <f t="shared" si="2"/>
        <v>-99.675000000000182</v>
      </c>
      <c r="M24" s="11"/>
      <c r="N24" s="11"/>
      <c r="O24" s="11">
        <v>161.47300000000041</v>
      </c>
      <c r="P24" s="11">
        <f t="shared" si="3"/>
        <v>503.15219999999999</v>
      </c>
      <c r="Q24" s="4">
        <f>13*P24-O24-F24</f>
        <v>4709.856600000001</v>
      </c>
      <c r="R24" s="4"/>
      <c r="S24" s="11"/>
      <c r="T24" s="11">
        <f t="shared" si="4"/>
        <v>13.000000000000004</v>
      </c>
      <c r="U24" s="11">
        <f t="shared" si="5"/>
        <v>3.6393003945923326</v>
      </c>
      <c r="V24" s="11">
        <v>259.12079999999997</v>
      </c>
      <c r="W24" s="11">
        <v>265.55919999999998</v>
      </c>
      <c r="X24" s="11">
        <v>345.51859999999999</v>
      </c>
      <c r="Y24" s="11">
        <v>261.71100000000001</v>
      </c>
      <c r="Z24" s="11">
        <v>318.20580000000001</v>
      </c>
      <c r="AA24" s="11">
        <v>221.17160000000001</v>
      </c>
      <c r="AB24" s="11">
        <v>299.11880000000002</v>
      </c>
      <c r="AC24" s="11">
        <v>272.43299999999999</v>
      </c>
      <c r="AD24" s="11">
        <v>150.31299999999999</v>
      </c>
      <c r="AE24" s="11">
        <v>247.11500000000001</v>
      </c>
      <c r="AF24" s="11"/>
      <c r="AG24" s="11">
        <f t="shared" si="6"/>
        <v>4709.856600000001</v>
      </c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49" x14ac:dyDescent="0.25">
      <c r="A25" s="11" t="s">
        <v>62</v>
      </c>
      <c r="B25" s="11" t="s">
        <v>37</v>
      </c>
      <c r="C25" s="11">
        <v>30.071999999999999</v>
      </c>
      <c r="D25" s="11">
        <v>10.554</v>
      </c>
      <c r="E25" s="11">
        <v>34.451000000000001</v>
      </c>
      <c r="F25" s="11">
        <v>-8.0000000000000002E-3</v>
      </c>
      <c r="G25" s="7">
        <v>1</v>
      </c>
      <c r="H25" s="11">
        <v>60</v>
      </c>
      <c r="I25" s="11" t="s">
        <v>38</v>
      </c>
      <c r="J25" s="11"/>
      <c r="K25" s="11">
        <v>39.156999999999996</v>
      </c>
      <c r="L25" s="11">
        <f t="shared" si="2"/>
        <v>-4.705999999999996</v>
      </c>
      <c r="M25" s="11"/>
      <c r="N25" s="11"/>
      <c r="O25" s="11">
        <v>59.886600000000001</v>
      </c>
      <c r="P25" s="11">
        <f t="shared" si="3"/>
        <v>6.8902000000000001</v>
      </c>
      <c r="Q25" s="4">
        <f t="shared" si="8"/>
        <v>29.693999999999992</v>
      </c>
      <c r="R25" s="4"/>
      <c r="S25" s="11"/>
      <c r="T25" s="11">
        <f t="shared" si="4"/>
        <v>12.999999999999998</v>
      </c>
      <c r="U25" s="11">
        <f t="shared" si="5"/>
        <v>8.690400859191314</v>
      </c>
      <c r="V25" s="11">
        <v>7.9337999999999997</v>
      </c>
      <c r="W25" s="11">
        <v>5.6210000000000004</v>
      </c>
      <c r="X25" s="11">
        <v>7.469199999999999</v>
      </c>
      <c r="Y25" s="11">
        <v>6.4644000000000004</v>
      </c>
      <c r="Z25" s="11">
        <v>4.3795999999999999</v>
      </c>
      <c r="AA25" s="11">
        <v>3.1452</v>
      </c>
      <c r="AB25" s="11">
        <v>15.9278</v>
      </c>
      <c r="AC25" s="11">
        <v>6.1357999999999997</v>
      </c>
      <c r="AD25" s="11">
        <v>6.1260000000000003</v>
      </c>
      <c r="AE25" s="11">
        <v>7.0187999999999997</v>
      </c>
      <c r="AF25" s="11"/>
      <c r="AG25" s="11">
        <f t="shared" si="6"/>
        <v>29.693999999999992</v>
      </c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</row>
    <row r="26" spans="1:49" x14ac:dyDescent="0.25">
      <c r="A26" s="11" t="s">
        <v>63</v>
      </c>
      <c r="B26" s="11" t="s">
        <v>37</v>
      </c>
      <c r="C26" s="11">
        <v>2948.587</v>
      </c>
      <c r="D26" s="11">
        <v>2293.8389999999999</v>
      </c>
      <c r="E26" s="20">
        <f>1399.289+E116</f>
        <v>1757.5430000000001</v>
      </c>
      <c r="F26" s="11">
        <v>2263.1419999999998</v>
      </c>
      <c r="G26" s="7">
        <v>1</v>
      </c>
      <c r="H26" s="11">
        <v>60</v>
      </c>
      <c r="I26" s="12" t="s">
        <v>61</v>
      </c>
      <c r="J26" s="11"/>
      <c r="K26" s="11">
        <v>1630.0889999999999</v>
      </c>
      <c r="L26" s="11">
        <f t="shared" si="2"/>
        <v>127.45400000000018</v>
      </c>
      <c r="M26" s="11"/>
      <c r="N26" s="11"/>
      <c r="O26" s="11">
        <v>126.4099999999999</v>
      </c>
      <c r="P26" s="11">
        <f t="shared" si="3"/>
        <v>351.5086</v>
      </c>
      <c r="Q26" s="4">
        <f>15*P26-O26-F26</f>
        <v>2883.0770000000002</v>
      </c>
      <c r="R26" s="4"/>
      <c r="S26" s="11"/>
      <c r="T26" s="11">
        <f t="shared" si="4"/>
        <v>15</v>
      </c>
      <c r="U26" s="11">
        <f t="shared" si="5"/>
        <v>6.7979901487474264</v>
      </c>
      <c r="V26" s="11">
        <v>267.16180000000003</v>
      </c>
      <c r="W26" s="11">
        <v>328.60879999999997</v>
      </c>
      <c r="X26" s="11">
        <v>343.13600000000002</v>
      </c>
      <c r="Y26" s="11">
        <v>185.09520000000001</v>
      </c>
      <c r="Z26" s="11">
        <v>359.94200000000001</v>
      </c>
      <c r="AA26" s="11">
        <v>363.15899999999999</v>
      </c>
      <c r="AB26" s="11">
        <v>260.97359999999998</v>
      </c>
      <c r="AC26" s="11">
        <v>287.03100000000001</v>
      </c>
      <c r="AD26" s="11">
        <v>210.58160000000001</v>
      </c>
      <c r="AE26" s="11">
        <v>208.6772</v>
      </c>
      <c r="AF26" s="11"/>
      <c r="AG26" s="11">
        <f t="shared" si="6"/>
        <v>2883.0770000000002</v>
      </c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</row>
    <row r="27" spans="1:49" x14ac:dyDescent="0.25">
      <c r="A27" s="11" t="s">
        <v>64</v>
      </c>
      <c r="B27" s="11" t="s">
        <v>37</v>
      </c>
      <c r="C27" s="11">
        <v>102.49299999999999</v>
      </c>
      <c r="D27" s="11"/>
      <c r="E27" s="11">
        <v>32.478000000000002</v>
      </c>
      <c r="F27" s="11">
        <v>69.215000000000003</v>
      </c>
      <c r="G27" s="7">
        <v>1</v>
      </c>
      <c r="H27" s="11">
        <v>60</v>
      </c>
      <c r="I27" s="11" t="s">
        <v>38</v>
      </c>
      <c r="J27" s="11"/>
      <c r="K27" s="11">
        <v>31.7</v>
      </c>
      <c r="L27" s="11">
        <f t="shared" si="2"/>
        <v>0.77800000000000225</v>
      </c>
      <c r="M27" s="11"/>
      <c r="N27" s="11"/>
      <c r="O27" s="11">
        <v>0</v>
      </c>
      <c r="P27" s="11">
        <f t="shared" si="3"/>
        <v>6.4956000000000005</v>
      </c>
      <c r="Q27" s="4">
        <f t="shared" si="8"/>
        <v>15.227800000000002</v>
      </c>
      <c r="R27" s="4"/>
      <c r="S27" s="11"/>
      <c r="T27" s="11">
        <f t="shared" si="4"/>
        <v>13</v>
      </c>
      <c r="U27" s="11">
        <f t="shared" si="5"/>
        <v>10.655674610505573</v>
      </c>
      <c r="V27" s="11">
        <v>3.7707999999999999</v>
      </c>
      <c r="W27" s="11">
        <v>2.6204000000000001</v>
      </c>
      <c r="X27" s="11">
        <v>7.4346000000000014</v>
      </c>
      <c r="Y27" s="11">
        <v>1.7638</v>
      </c>
      <c r="Z27" s="11">
        <v>2.9916</v>
      </c>
      <c r="AA27" s="11">
        <v>6.8701999999999996</v>
      </c>
      <c r="AB27" s="11">
        <v>4.0554000000000006</v>
      </c>
      <c r="AC27" s="11">
        <v>6.6623999999999999</v>
      </c>
      <c r="AD27" s="11">
        <v>4.2347999999999999</v>
      </c>
      <c r="AE27" s="11">
        <v>6.3061999999999996</v>
      </c>
      <c r="AF27" s="11"/>
      <c r="AG27" s="11">
        <f t="shared" si="6"/>
        <v>15.227800000000002</v>
      </c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x14ac:dyDescent="0.25">
      <c r="A28" s="13" t="s">
        <v>65</v>
      </c>
      <c r="B28" s="13" t="s">
        <v>37</v>
      </c>
      <c r="C28" s="13">
        <v>50.469000000000001</v>
      </c>
      <c r="D28" s="13"/>
      <c r="E28" s="20">
        <v>2.7240000000000002</v>
      </c>
      <c r="F28" s="20">
        <v>46.447000000000003</v>
      </c>
      <c r="G28" s="14">
        <v>0</v>
      </c>
      <c r="H28" s="13" t="e">
        <v>#N/A</v>
      </c>
      <c r="I28" s="13" t="s">
        <v>66</v>
      </c>
      <c r="J28" s="13" t="s">
        <v>67</v>
      </c>
      <c r="K28" s="13">
        <v>4.0999999999999996</v>
      </c>
      <c r="L28" s="13">
        <f t="shared" si="2"/>
        <v>-1.3759999999999994</v>
      </c>
      <c r="M28" s="13"/>
      <c r="N28" s="13"/>
      <c r="O28" s="13">
        <v>0</v>
      </c>
      <c r="P28" s="13">
        <f t="shared" si="3"/>
        <v>0.54480000000000006</v>
      </c>
      <c r="Q28" s="15"/>
      <c r="R28" s="15"/>
      <c r="S28" s="13"/>
      <c r="T28" s="13">
        <f t="shared" si="4"/>
        <v>85.255139500734217</v>
      </c>
      <c r="U28" s="13">
        <f t="shared" si="5"/>
        <v>85.255139500734217</v>
      </c>
      <c r="V28" s="13">
        <v>2.6751999999999998</v>
      </c>
      <c r="W28" s="13">
        <v>8.6340000000000003</v>
      </c>
      <c r="X28" s="13">
        <v>13.295</v>
      </c>
      <c r="Y28" s="13">
        <v>9.4830000000000005</v>
      </c>
      <c r="Z28" s="13">
        <v>8.1044</v>
      </c>
      <c r="AA28" s="13">
        <v>8.5624000000000002</v>
      </c>
      <c r="AB28" s="13">
        <v>15.618600000000001</v>
      </c>
      <c r="AC28" s="13">
        <v>10.013400000000001</v>
      </c>
      <c r="AD28" s="13">
        <v>6.2888000000000002</v>
      </c>
      <c r="AE28" s="13">
        <v>10.3622</v>
      </c>
      <c r="AF28" s="13" t="s">
        <v>68</v>
      </c>
      <c r="AG28" s="13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49" x14ac:dyDescent="0.25">
      <c r="A29" s="11" t="s">
        <v>69</v>
      </c>
      <c r="B29" s="11" t="s">
        <v>37</v>
      </c>
      <c r="C29" s="11">
        <v>44.765999999999998</v>
      </c>
      <c r="D29" s="11"/>
      <c r="E29" s="11">
        <v>16.747</v>
      </c>
      <c r="F29" s="11">
        <v>28.018999999999998</v>
      </c>
      <c r="G29" s="7">
        <v>1</v>
      </c>
      <c r="H29" s="11">
        <v>70</v>
      </c>
      <c r="I29" s="11" t="s">
        <v>38</v>
      </c>
      <c r="J29" s="11"/>
      <c r="K29" s="11">
        <v>15.38</v>
      </c>
      <c r="L29" s="11">
        <f t="shared" si="2"/>
        <v>1.3669999999999991</v>
      </c>
      <c r="M29" s="11"/>
      <c r="N29" s="11"/>
      <c r="O29" s="11">
        <v>0</v>
      </c>
      <c r="P29" s="11">
        <f t="shared" si="3"/>
        <v>3.3494000000000002</v>
      </c>
      <c r="Q29" s="4">
        <f t="shared" ref="Q29:Q80" si="10">13*P29-O29-F29</f>
        <v>15.523200000000003</v>
      </c>
      <c r="R29" s="4"/>
      <c r="S29" s="11"/>
      <c r="T29" s="11">
        <f t="shared" si="4"/>
        <v>13</v>
      </c>
      <c r="U29" s="11">
        <f t="shared" si="5"/>
        <v>8.3653788738281474</v>
      </c>
      <c r="V29" s="11">
        <v>2.6347999999999998</v>
      </c>
      <c r="W29" s="11">
        <v>2.2871999999999999</v>
      </c>
      <c r="X29" s="11">
        <v>5.3722000000000003</v>
      </c>
      <c r="Y29" s="11">
        <v>1.5820000000000001</v>
      </c>
      <c r="Z29" s="11">
        <v>2.4641999999999999</v>
      </c>
      <c r="AA29" s="11">
        <v>4.0446</v>
      </c>
      <c r="AB29" s="11">
        <v>0.70240000000000002</v>
      </c>
      <c r="AC29" s="11">
        <v>4.1744000000000003</v>
      </c>
      <c r="AD29" s="11">
        <v>3.1406000000000001</v>
      </c>
      <c r="AE29" s="11">
        <v>1.931</v>
      </c>
      <c r="AF29" s="11"/>
      <c r="AG29" s="11">
        <f t="shared" si="6"/>
        <v>15.523200000000003</v>
      </c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49" x14ac:dyDescent="0.25">
      <c r="A30" s="11" t="s">
        <v>70</v>
      </c>
      <c r="B30" s="11" t="s">
        <v>37</v>
      </c>
      <c r="C30" s="11">
        <v>66.757999999999996</v>
      </c>
      <c r="D30" s="11"/>
      <c r="E30" s="11">
        <v>11.433999999999999</v>
      </c>
      <c r="F30" s="11">
        <v>55.323999999999998</v>
      </c>
      <c r="G30" s="7">
        <v>1</v>
      </c>
      <c r="H30" s="11" t="e">
        <v>#N/A</v>
      </c>
      <c r="I30" s="11" t="s">
        <v>38</v>
      </c>
      <c r="J30" s="11"/>
      <c r="K30" s="11">
        <v>10.5</v>
      </c>
      <c r="L30" s="11">
        <f t="shared" si="2"/>
        <v>0.93399999999999928</v>
      </c>
      <c r="M30" s="11"/>
      <c r="N30" s="11"/>
      <c r="O30" s="11">
        <v>0</v>
      </c>
      <c r="P30" s="11">
        <f t="shared" si="3"/>
        <v>2.2867999999999999</v>
      </c>
      <c r="Q30" s="4"/>
      <c r="R30" s="4"/>
      <c r="S30" s="11"/>
      <c r="T30" s="11">
        <f t="shared" si="4"/>
        <v>24.192758439741123</v>
      </c>
      <c r="U30" s="11">
        <f t="shared" si="5"/>
        <v>24.192758439741123</v>
      </c>
      <c r="V30" s="11">
        <v>2.2867999999999999</v>
      </c>
      <c r="W30" s="11">
        <v>4.2308000000000003</v>
      </c>
      <c r="X30" s="11">
        <v>7.4700000000000006</v>
      </c>
      <c r="Y30" s="11">
        <v>7.3971999999999998</v>
      </c>
      <c r="Z30" s="11">
        <v>6.8681999999999999</v>
      </c>
      <c r="AA30" s="11">
        <v>1.0533999999999999</v>
      </c>
      <c r="AB30" s="11">
        <v>10.228400000000001</v>
      </c>
      <c r="AC30" s="11">
        <v>2.6377999999999999</v>
      </c>
      <c r="AD30" s="11">
        <v>4.5793999999999997</v>
      </c>
      <c r="AE30" s="11">
        <v>2.2970000000000002</v>
      </c>
      <c r="AF30" s="22" t="s">
        <v>168</v>
      </c>
      <c r="AG30" s="11">
        <f t="shared" si="6"/>
        <v>0</v>
      </c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49" x14ac:dyDescent="0.25">
      <c r="A31" s="10" t="s">
        <v>71</v>
      </c>
      <c r="B31" s="11" t="s">
        <v>37</v>
      </c>
      <c r="C31" s="11">
        <v>9.5589999999999993</v>
      </c>
      <c r="D31" s="11">
        <v>3.0000000000000001E-3</v>
      </c>
      <c r="E31" s="11"/>
      <c r="F31" s="11"/>
      <c r="G31" s="7">
        <v>1</v>
      </c>
      <c r="H31" s="11">
        <v>180</v>
      </c>
      <c r="I31" s="10" t="s">
        <v>38</v>
      </c>
      <c r="J31" s="11"/>
      <c r="K31" s="11">
        <v>0.38</v>
      </c>
      <c r="L31" s="11">
        <f t="shared" si="2"/>
        <v>-0.38</v>
      </c>
      <c r="M31" s="11"/>
      <c r="N31" s="11"/>
      <c r="O31" s="11">
        <v>30</v>
      </c>
      <c r="P31" s="11">
        <f t="shared" si="3"/>
        <v>0</v>
      </c>
      <c r="Q31" s="4"/>
      <c r="R31" s="4"/>
      <c r="S31" s="11"/>
      <c r="T31" s="11" t="e">
        <f t="shared" si="4"/>
        <v>#DIV/0!</v>
      </c>
      <c r="U31" s="11" t="e">
        <f t="shared" si="5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0" t="s">
        <v>167</v>
      </c>
      <c r="AG31" s="11">
        <f t="shared" si="6"/>
        <v>0</v>
      </c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49" x14ac:dyDescent="0.25">
      <c r="A32" s="11" t="s">
        <v>72</v>
      </c>
      <c r="B32" s="11" t="s">
        <v>37</v>
      </c>
      <c r="C32" s="11">
        <v>50.180999999999997</v>
      </c>
      <c r="D32" s="11">
        <v>10.561999999999999</v>
      </c>
      <c r="E32" s="11">
        <v>26.393000000000001</v>
      </c>
      <c r="F32" s="11">
        <v>34.35</v>
      </c>
      <c r="G32" s="7">
        <v>1</v>
      </c>
      <c r="H32" s="11">
        <v>70</v>
      </c>
      <c r="I32" s="11" t="s">
        <v>38</v>
      </c>
      <c r="J32" s="11"/>
      <c r="K32" s="11">
        <v>25.2</v>
      </c>
      <c r="L32" s="11">
        <f t="shared" si="2"/>
        <v>1.1930000000000014</v>
      </c>
      <c r="M32" s="11"/>
      <c r="N32" s="11"/>
      <c r="O32" s="11">
        <v>53.513999999999989</v>
      </c>
      <c r="P32" s="11">
        <f t="shared" si="3"/>
        <v>5.2786</v>
      </c>
      <c r="Q32" s="4"/>
      <c r="R32" s="4"/>
      <c r="S32" s="11"/>
      <c r="T32" s="11">
        <f t="shared" si="4"/>
        <v>16.645322623422874</v>
      </c>
      <c r="U32" s="11">
        <f t="shared" si="5"/>
        <v>16.645322623422874</v>
      </c>
      <c r="V32" s="11">
        <v>8.7889999999999997</v>
      </c>
      <c r="W32" s="11">
        <v>7.6885999999999992</v>
      </c>
      <c r="X32" s="11">
        <v>10.3058</v>
      </c>
      <c r="Y32" s="11">
        <v>5.2455999999999996</v>
      </c>
      <c r="Z32" s="11">
        <v>7.7042000000000002</v>
      </c>
      <c r="AA32" s="11">
        <v>9.4466000000000001</v>
      </c>
      <c r="AB32" s="11">
        <v>4.5686</v>
      </c>
      <c r="AC32" s="11">
        <v>15.664999999999999</v>
      </c>
      <c r="AD32" s="11">
        <v>7.2065999999999999</v>
      </c>
      <c r="AE32" s="11">
        <v>8.8721999999999994</v>
      </c>
      <c r="AF32" s="11"/>
      <c r="AG32" s="11">
        <f t="shared" si="6"/>
        <v>0</v>
      </c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:49" x14ac:dyDescent="0.25">
      <c r="A33" s="11" t="s">
        <v>73</v>
      </c>
      <c r="B33" s="11" t="s">
        <v>37</v>
      </c>
      <c r="C33" s="11">
        <v>76.403999999999996</v>
      </c>
      <c r="D33" s="11">
        <v>303.464</v>
      </c>
      <c r="E33" s="11">
        <v>173.315</v>
      </c>
      <c r="F33" s="11">
        <v>198.85300000000001</v>
      </c>
      <c r="G33" s="7">
        <v>1</v>
      </c>
      <c r="H33" s="11">
        <v>35</v>
      </c>
      <c r="I33" s="11" t="s">
        <v>38</v>
      </c>
      <c r="J33" s="11"/>
      <c r="K33" s="11">
        <v>174.995</v>
      </c>
      <c r="L33" s="11">
        <f t="shared" si="2"/>
        <v>-1.6800000000000068</v>
      </c>
      <c r="M33" s="11"/>
      <c r="N33" s="11"/>
      <c r="O33" s="11">
        <v>118.1306</v>
      </c>
      <c r="P33" s="11">
        <f t="shared" si="3"/>
        <v>34.662999999999997</v>
      </c>
      <c r="Q33" s="4">
        <f t="shared" si="10"/>
        <v>133.63539999999995</v>
      </c>
      <c r="R33" s="4"/>
      <c r="S33" s="11"/>
      <c r="T33" s="11">
        <f t="shared" si="4"/>
        <v>13</v>
      </c>
      <c r="U33" s="11">
        <f t="shared" si="5"/>
        <v>9.1447249228283773</v>
      </c>
      <c r="V33" s="11">
        <v>37.877200000000002</v>
      </c>
      <c r="W33" s="11">
        <v>44.631999999999998</v>
      </c>
      <c r="X33" s="11">
        <v>39.769599999999997</v>
      </c>
      <c r="Y33" s="11">
        <v>31.191600000000001</v>
      </c>
      <c r="Z33" s="11">
        <v>30.138400000000001</v>
      </c>
      <c r="AA33" s="11">
        <v>55.024000000000001</v>
      </c>
      <c r="AB33" s="11">
        <v>24.1556</v>
      </c>
      <c r="AC33" s="11">
        <v>46.428400000000003</v>
      </c>
      <c r="AD33" s="11">
        <v>25.191400000000002</v>
      </c>
      <c r="AE33" s="11">
        <v>39.0334</v>
      </c>
      <c r="AF33" s="11"/>
      <c r="AG33" s="11">
        <f t="shared" si="6"/>
        <v>133.63539999999995</v>
      </c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 x14ac:dyDescent="0.25">
      <c r="A34" s="21" t="s">
        <v>74</v>
      </c>
      <c r="B34" s="11" t="s">
        <v>37</v>
      </c>
      <c r="C34" s="11"/>
      <c r="D34" s="11"/>
      <c r="E34" s="20">
        <f>0+E82</f>
        <v>440.41399999999999</v>
      </c>
      <c r="F34" s="20">
        <f>0+F82</f>
        <v>911.88900000000001</v>
      </c>
      <c r="G34" s="7">
        <v>1</v>
      </c>
      <c r="H34" s="11">
        <v>40</v>
      </c>
      <c r="I34" s="11" t="s">
        <v>38</v>
      </c>
      <c r="J34" s="11"/>
      <c r="K34" s="11"/>
      <c r="L34" s="11">
        <f t="shared" si="2"/>
        <v>440.41399999999999</v>
      </c>
      <c r="M34" s="11"/>
      <c r="N34" s="11"/>
      <c r="O34" s="11">
        <v>393.68260000000009</v>
      </c>
      <c r="P34" s="11">
        <f t="shared" si="3"/>
        <v>88.082799999999992</v>
      </c>
      <c r="Q34" s="4"/>
      <c r="R34" s="4"/>
      <c r="S34" s="11"/>
      <c r="T34" s="11">
        <f t="shared" si="4"/>
        <v>14.822094665473854</v>
      </c>
      <c r="U34" s="11">
        <f t="shared" si="5"/>
        <v>14.822094665473854</v>
      </c>
      <c r="V34" s="11">
        <v>97.251400000000004</v>
      </c>
      <c r="W34" s="11">
        <v>33.442599999999999</v>
      </c>
      <c r="X34" s="11">
        <v>122.36539999999999</v>
      </c>
      <c r="Y34" s="11">
        <v>62.684199999999997</v>
      </c>
      <c r="Z34" s="11">
        <v>82.292600000000007</v>
      </c>
      <c r="AA34" s="11">
        <v>96.102999999999994</v>
      </c>
      <c r="AB34" s="11">
        <v>96.826400000000007</v>
      </c>
      <c r="AC34" s="11">
        <v>79.762600000000006</v>
      </c>
      <c r="AD34" s="11">
        <v>84.321399999999997</v>
      </c>
      <c r="AE34" s="11">
        <v>99.179000000000002</v>
      </c>
      <c r="AF34" s="11"/>
      <c r="AG34" s="11">
        <f t="shared" si="6"/>
        <v>0</v>
      </c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 x14ac:dyDescent="0.25">
      <c r="A35" s="11" t="s">
        <v>75</v>
      </c>
      <c r="B35" s="11" t="s">
        <v>37</v>
      </c>
      <c r="C35" s="11">
        <v>45.106000000000002</v>
      </c>
      <c r="D35" s="11">
        <v>302.29599999999999</v>
      </c>
      <c r="E35" s="11">
        <v>39.136000000000003</v>
      </c>
      <c r="F35" s="11">
        <v>302.42500000000001</v>
      </c>
      <c r="G35" s="7">
        <v>1</v>
      </c>
      <c r="H35" s="11">
        <v>30</v>
      </c>
      <c r="I35" s="11" t="s">
        <v>38</v>
      </c>
      <c r="J35" s="11"/>
      <c r="K35" s="11">
        <v>58.9</v>
      </c>
      <c r="L35" s="11">
        <f t="shared" si="2"/>
        <v>-19.763999999999996</v>
      </c>
      <c r="M35" s="11"/>
      <c r="N35" s="11"/>
      <c r="O35" s="11">
        <v>240.91640000000001</v>
      </c>
      <c r="P35" s="11">
        <f t="shared" si="3"/>
        <v>7.8272000000000004</v>
      </c>
      <c r="Q35" s="4"/>
      <c r="R35" s="4"/>
      <c r="S35" s="11"/>
      <c r="T35" s="11">
        <f t="shared" si="4"/>
        <v>69.417084014717901</v>
      </c>
      <c r="U35" s="11">
        <f t="shared" si="5"/>
        <v>69.417084014717901</v>
      </c>
      <c r="V35" s="11">
        <v>65.113599999999991</v>
      </c>
      <c r="W35" s="11">
        <v>24.857199999999999</v>
      </c>
      <c r="X35" s="11">
        <v>46.7958</v>
      </c>
      <c r="Y35" s="11">
        <v>28.619599999999998</v>
      </c>
      <c r="Z35" s="11">
        <v>44.222200000000001</v>
      </c>
      <c r="AA35" s="11">
        <v>47.447800000000001</v>
      </c>
      <c r="AB35" s="11">
        <v>29.428999999999998</v>
      </c>
      <c r="AC35" s="11">
        <v>40.771599999999999</v>
      </c>
      <c r="AD35" s="11">
        <v>48.307600000000001</v>
      </c>
      <c r="AE35" s="11">
        <v>49.148600000000002</v>
      </c>
      <c r="AF35" s="11"/>
      <c r="AG35" s="11">
        <f t="shared" si="6"/>
        <v>0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 x14ac:dyDescent="0.25">
      <c r="A36" s="11" t="s">
        <v>76</v>
      </c>
      <c r="B36" s="11" t="s">
        <v>37</v>
      </c>
      <c r="C36" s="11">
        <v>474.13200000000001</v>
      </c>
      <c r="D36" s="11">
        <v>1102.9939999999999</v>
      </c>
      <c r="E36" s="11">
        <v>413.65300000000002</v>
      </c>
      <c r="F36" s="11">
        <v>983.84500000000003</v>
      </c>
      <c r="G36" s="7">
        <v>1</v>
      </c>
      <c r="H36" s="11">
        <v>30</v>
      </c>
      <c r="I36" s="11" t="s">
        <v>38</v>
      </c>
      <c r="J36" s="11"/>
      <c r="K36" s="11">
        <v>500.70699999999999</v>
      </c>
      <c r="L36" s="11">
        <f t="shared" si="2"/>
        <v>-87.053999999999974</v>
      </c>
      <c r="M36" s="11"/>
      <c r="N36" s="11"/>
      <c r="O36" s="11">
        <v>243.03600000000031</v>
      </c>
      <c r="P36" s="11">
        <f t="shared" si="3"/>
        <v>82.73060000000001</v>
      </c>
      <c r="Q36" s="4"/>
      <c r="R36" s="4"/>
      <c r="S36" s="11"/>
      <c r="T36" s="11">
        <f t="shared" si="4"/>
        <v>14.82983321769696</v>
      </c>
      <c r="U36" s="11">
        <f t="shared" si="5"/>
        <v>14.82983321769696</v>
      </c>
      <c r="V36" s="11">
        <v>129.63419999999999</v>
      </c>
      <c r="W36" s="11">
        <v>39.591200000000001</v>
      </c>
      <c r="X36" s="11">
        <v>134.57079999999999</v>
      </c>
      <c r="Y36" s="11">
        <v>75.546199999999999</v>
      </c>
      <c r="Z36" s="11">
        <v>50.866999999999997</v>
      </c>
      <c r="AA36" s="11">
        <v>100.0416</v>
      </c>
      <c r="AB36" s="11">
        <v>84.249600000000001</v>
      </c>
      <c r="AC36" s="11">
        <v>112.2542</v>
      </c>
      <c r="AD36" s="11">
        <v>56.895400000000002</v>
      </c>
      <c r="AE36" s="11">
        <v>118.39400000000001</v>
      </c>
      <c r="AF36" s="11"/>
      <c r="AG36" s="11">
        <f t="shared" si="6"/>
        <v>0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 x14ac:dyDescent="0.25">
      <c r="A37" s="11" t="s">
        <v>77</v>
      </c>
      <c r="B37" s="11" t="s">
        <v>37</v>
      </c>
      <c r="C37" s="11">
        <v>2257.6790000000001</v>
      </c>
      <c r="D37" s="11">
        <v>19014.008000000002</v>
      </c>
      <c r="E37" s="11">
        <v>4850.6899999999996</v>
      </c>
      <c r="F37" s="11">
        <v>10193.838</v>
      </c>
      <c r="G37" s="7">
        <v>1</v>
      </c>
      <c r="H37" s="11">
        <v>40</v>
      </c>
      <c r="I37" s="11" t="s">
        <v>38</v>
      </c>
      <c r="J37" s="11"/>
      <c r="K37" s="11">
        <v>6214.12</v>
      </c>
      <c r="L37" s="11">
        <f t="shared" si="2"/>
        <v>-1363.4300000000003</v>
      </c>
      <c r="M37" s="11"/>
      <c r="N37" s="11"/>
      <c r="O37" s="11">
        <v>1933.135600000001</v>
      </c>
      <c r="P37" s="11">
        <f t="shared" si="3"/>
        <v>970.13799999999992</v>
      </c>
      <c r="Q37" s="4">
        <f t="shared" si="10"/>
        <v>484.82039999999688</v>
      </c>
      <c r="R37" s="4"/>
      <c r="S37" s="11"/>
      <c r="T37" s="11">
        <f t="shared" si="4"/>
        <v>12.999999999999998</v>
      </c>
      <c r="U37" s="11">
        <f t="shared" si="5"/>
        <v>12.500256252203297</v>
      </c>
      <c r="V37" s="11">
        <v>1227.9290000000001</v>
      </c>
      <c r="W37" s="11">
        <v>1065.8584000000001</v>
      </c>
      <c r="X37" s="11">
        <v>926.68880000000013</v>
      </c>
      <c r="Y37" s="11">
        <v>823.47479999999996</v>
      </c>
      <c r="Z37" s="11">
        <v>772.33659999999998</v>
      </c>
      <c r="AA37" s="11">
        <v>666.57359999999994</v>
      </c>
      <c r="AB37" s="11">
        <v>983.47019999999998</v>
      </c>
      <c r="AC37" s="11">
        <v>715.63319999999999</v>
      </c>
      <c r="AD37" s="11">
        <v>551.48</v>
      </c>
      <c r="AE37" s="11">
        <v>842.37580000000003</v>
      </c>
      <c r="AF37" s="11"/>
      <c r="AG37" s="11">
        <f t="shared" si="6"/>
        <v>484.82039999999688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 x14ac:dyDescent="0.25">
      <c r="A38" s="11" t="s">
        <v>78</v>
      </c>
      <c r="B38" s="11" t="s">
        <v>37</v>
      </c>
      <c r="C38" s="11">
        <v>34.360999999999997</v>
      </c>
      <c r="D38" s="11">
        <v>92.215000000000003</v>
      </c>
      <c r="E38" s="11">
        <v>48.207000000000001</v>
      </c>
      <c r="F38" s="11">
        <v>46.832999999999998</v>
      </c>
      <c r="G38" s="7">
        <v>1</v>
      </c>
      <c r="H38" s="11">
        <v>40</v>
      </c>
      <c r="I38" s="11" t="s">
        <v>38</v>
      </c>
      <c r="J38" s="11"/>
      <c r="K38" s="11">
        <v>47.3</v>
      </c>
      <c r="L38" s="11">
        <f t="shared" ref="L38:L69" si="11">E38-K38</f>
        <v>0.90700000000000358</v>
      </c>
      <c r="M38" s="11"/>
      <c r="N38" s="11"/>
      <c r="O38" s="11">
        <v>97.462600000000009</v>
      </c>
      <c r="P38" s="11">
        <f t="shared" ref="P38:P69" si="12">E38/5</f>
        <v>9.6414000000000009</v>
      </c>
      <c r="Q38" s="4"/>
      <c r="R38" s="4"/>
      <c r="S38" s="11"/>
      <c r="T38" s="11">
        <f t="shared" ref="T38:T69" si="13">(F38+O38+Q38)/P38</f>
        <v>14.966249714771713</v>
      </c>
      <c r="U38" s="11">
        <f t="shared" ref="U38:U69" si="14">(F38+O38)/P38</f>
        <v>14.966249714771713</v>
      </c>
      <c r="V38" s="11">
        <v>15.001200000000001</v>
      </c>
      <c r="W38" s="11">
        <v>13.7196</v>
      </c>
      <c r="X38" s="11">
        <v>12.910399999999999</v>
      </c>
      <c r="Y38" s="11">
        <v>16.269200000000001</v>
      </c>
      <c r="Z38" s="11">
        <v>9.805200000000001</v>
      </c>
      <c r="AA38" s="11">
        <v>5.6959999999999997</v>
      </c>
      <c r="AB38" s="11">
        <v>15.594799999999999</v>
      </c>
      <c r="AC38" s="11">
        <v>9.1186000000000007</v>
      </c>
      <c r="AD38" s="11">
        <v>13.935600000000001</v>
      </c>
      <c r="AE38" s="11">
        <v>18.5502</v>
      </c>
      <c r="AF38" s="11"/>
      <c r="AG38" s="11">
        <f t="shared" si="6"/>
        <v>0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 x14ac:dyDescent="0.25">
      <c r="A39" s="11" t="s">
        <v>79</v>
      </c>
      <c r="B39" s="11" t="s">
        <v>37</v>
      </c>
      <c r="C39" s="11">
        <v>75.197000000000003</v>
      </c>
      <c r="D39" s="11">
        <v>158.03399999999999</v>
      </c>
      <c r="E39" s="11">
        <v>91.507999999999996</v>
      </c>
      <c r="F39" s="11">
        <v>115.512</v>
      </c>
      <c r="G39" s="7">
        <v>1</v>
      </c>
      <c r="H39" s="11">
        <v>30</v>
      </c>
      <c r="I39" s="11" t="s">
        <v>38</v>
      </c>
      <c r="J39" s="11"/>
      <c r="K39" s="11">
        <v>100.8</v>
      </c>
      <c r="L39" s="11">
        <f t="shared" si="11"/>
        <v>-9.2920000000000016</v>
      </c>
      <c r="M39" s="11"/>
      <c r="N39" s="11"/>
      <c r="O39" s="11">
        <v>59.683200000000063</v>
      </c>
      <c r="P39" s="11">
        <f t="shared" si="12"/>
        <v>18.301600000000001</v>
      </c>
      <c r="Q39" s="4">
        <f t="shared" si="10"/>
        <v>62.725599999999957</v>
      </c>
      <c r="R39" s="4"/>
      <c r="S39" s="11"/>
      <c r="T39" s="11">
        <f t="shared" si="13"/>
        <v>13</v>
      </c>
      <c r="U39" s="11">
        <f t="shared" si="14"/>
        <v>9.5726712418586377</v>
      </c>
      <c r="V39" s="11">
        <v>21.557400000000001</v>
      </c>
      <c r="W39" s="11">
        <v>24.718399999999999</v>
      </c>
      <c r="X39" s="11">
        <v>22.8508</v>
      </c>
      <c r="Y39" s="11">
        <v>20.51</v>
      </c>
      <c r="Z39" s="11">
        <v>23.772600000000001</v>
      </c>
      <c r="AA39" s="11">
        <v>26.305399999999999</v>
      </c>
      <c r="AB39" s="11">
        <v>13.627599999999999</v>
      </c>
      <c r="AC39" s="11">
        <v>27.889399999999998</v>
      </c>
      <c r="AD39" s="11">
        <v>18.777000000000001</v>
      </c>
      <c r="AE39" s="11">
        <v>26.878</v>
      </c>
      <c r="AF39" s="11"/>
      <c r="AG39" s="11">
        <f t="shared" si="6"/>
        <v>62.725599999999957</v>
      </c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 x14ac:dyDescent="0.25">
      <c r="A40" s="11" t="s">
        <v>80</v>
      </c>
      <c r="B40" s="11" t="s">
        <v>42</v>
      </c>
      <c r="C40" s="11">
        <v>136</v>
      </c>
      <c r="D40" s="11">
        <v>126</v>
      </c>
      <c r="E40" s="11">
        <v>139</v>
      </c>
      <c r="F40" s="11">
        <v>-1</v>
      </c>
      <c r="G40" s="7">
        <v>0.35</v>
      </c>
      <c r="H40" s="11">
        <v>40</v>
      </c>
      <c r="I40" s="11" t="s">
        <v>38</v>
      </c>
      <c r="J40" s="11"/>
      <c r="K40" s="11">
        <v>140</v>
      </c>
      <c r="L40" s="11">
        <f t="shared" si="11"/>
        <v>-1</v>
      </c>
      <c r="M40" s="11"/>
      <c r="N40" s="11"/>
      <c r="O40" s="11">
        <v>456.6</v>
      </c>
      <c r="P40" s="11">
        <f t="shared" si="12"/>
        <v>27.8</v>
      </c>
      <c r="Q40" s="4"/>
      <c r="R40" s="4"/>
      <c r="S40" s="11"/>
      <c r="T40" s="11">
        <f t="shared" si="13"/>
        <v>16.388489208633093</v>
      </c>
      <c r="U40" s="11">
        <f t="shared" si="14"/>
        <v>16.388489208633093</v>
      </c>
      <c r="V40" s="11">
        <v>52.2</v>
      </c>
      <c r="W40" s="11">
        <v>22.8</v>
      </c>
      <c r="X40" s="11">
        <v>47.2</v>
      </c>
      <c r="Y40" s="11">
        <v>13</v>
      </c>
      <c r="Z40" s="11">
        <v>24</v>
      </c>
      <c r="AA40" s="11">
        <v>45.4</v>
      </c>
      <c r="AB40" s="11">
        <v>13</v>
      </c>
      <c r="AC40" s="11">
        <v>28.6</v>
      </c>
      <c r="AD40" s="11">
        <v>33.799999999999997</v>
      </c>
      <c r="AE40" s="11">
        <v>28</v>
      </c>
      <c r="AF40" s="11"/>
      <c r="AG40" s="11">
        <f t="shared" si="6"/>
        <v>0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 x14ac:dyDescent="0.25">
      <c r="A41" s="11" t="s">
        <v>81</v>
      </c>
      <c r="B41" s="11" t="s">
        <v>42</v>
      </c>
      <c r="C41" s="11">
        <v>450</v>
      </c>
      <c r="D41" s="11">
        <v>1576.9659999999999</v>
      </c>
      <c r="E41" s="11">
        <v>702</v>
      </c>
      <c r="F41" s="11">
        <v>167.96600000000001</v>
      </c>
      <c r="G41" s="7">
        <v>0.4</v>
      </c>
      <c r="H41" s="11">
        <v>45</v>
      </c>
      <c r="I41" s="11" t="s">
        <v>38</v>
      </c>
      <c r="J41" s="11"/>
      <c r="K41" s="11">
        <v>578</v>
      </c>
      <c r="L41" s="11">
        <f t="shared" si="11"/>
        <v>124</v>
      </c>
      <c r="M41" s="11"/>
      <c r="N41" s="11"/>
      <c r="O41" s="11">
        <v>1031.8</v>
      </c>
      <c r="P41" s="11">
        <f t="shared" si="12"/>
        <v>140.4</v>
      </c>
      <c r="Q41" s="4">
        <f t="shared" si="10"/>
        <v>625.43400000000008</v>
      </c>
      <c r="R41" s="4"/>
      <c r="S41" s="11"/>
      <c r="T41" s="11">
        <f t="shared" si="13"/>
        <v>13.000000000000002</v>
      </c>
      <c r="U41" s="11">
        <f t="shared" si="14"/>
        <v>8.5453418803418799</v>
      </c>
      <c r="V41" s="11">
        <v>107</v>
      </c>
      <c r="W41" s="11">
        <v>98.8</v>
      </c>
      <c r="X41" s="11">
        <v>115.4</v>
      </c>
      <c r="Y41" s="11">
        <v>61.4</v>
      </c>
      <c r="Z41" s="11">
        <v>92.2</v>
      </c>
      <c r="AA41" s="11">
        <v>133.19999999999999</v>
      </c>
      <c r="AB41" s="11">
        <v>36.6</v>
      </c>
      <c r="AC41" s="11">
        <v>83.4</v>
      </c>
      <c r="AD41" s="11">
        <v>93.2</v>
      </c>
      <c r="AE41" s="11">
        <v>70.2</v>
      </c>
      <c r="AF41" s="11"/>
      <c r="AG41" s="11">
        <f t="shared" si="6"/>
        <v>250.17360000000005</v>
      </c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 x14ac:dyDescent="0.25">
      <c r="A42" s="11" t="s">
        <v>82</v>
      </c>
      <c r="B42" s="11" t="s">
        <v>42</v>
      </c>
      <c r="C42" s="11">
        <v>85</v>
      </c>
      <c r="D42" s="11">
        <v>356</v>
      </c>
      <c r="E42" s="11">
        <v>109</v>
      </c>
      <c r="F42" s="11">
        <v>-2</v>
      </c>
      <c r="G42" s="7">
        <v>0.45</v>
      </c>
      <c r="H42" s="11">
        <v>50</v>
      </c>
      <c r="I42" s="11" t="s">
        <v>44</v>
      </c>
      <c r="J42" s="11"/>
      <c r="K42" s="11">
        <v>27</v>
      </c>
      <c r="L42" s="11">
        <f t="shared" si="11"/>
        <v>82</v>
      </c>
      <c r="M42" s="11"/>
      <c r="N42" s="11"/>
      <c r="O42" s="11">
        <v>418.4</v>
      </c>
      <c r="P42" s="11">
        <f t="shared" si="12"/>
        <v>21.8</v>
      </c>
      <c r="Q42" s="4"/>
      <c r="R42" s="4"/>
      <c r="S42" s="11"/>
      <c r="T42" s="11">
        <f t="shared" si="13"/>
        <v>19.100917431192659</v>
      </c>
      <c r="U42" s="11">
        <f t="shared" si="14"/>
        <v>19.100917431192659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 t="s">
        <v>45</v>
      </c>
      <c r="AG42" s="11">
        <f t="shared" si="6"/>
        <v>0</v>
      </c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:49" x14ac:dyDescent="0.25">
      <c r="A43" s="11" t="s">
        <v>83</v>
      </c>
      <c r="B43" s="11" t="s">
        <v>42</v>
      </c>
      <c r="C43" s="11">
        <v>189</v>
      </c>
      <c r="D43" s="11">
        <v>2149</v>
      </c>
      <c r="E43" s="11">
        <v>685</v>
      </c>
      <c r="F43" s="11">
        <v>283</v>
      </c>
      <c r="G43" s="7">
        <v>0.4</v>
      </c>
      <c r="H43" s="11">
        <v>45</v>
      </c>
      <c r="I43" s="11" t="s">
        <v>38</v>
      </c>
      <c r="J43" s="11"/>
      <c r="K43" s="11">
        <v>572</v>
      </c>
      <c r="L43" s="11">
        <f t="shared" si="11"/>
        <v>113</v>
      </c>
      <c r="M43" s="11"/>
      <c r="N43" s="11"/>
      <c r="O43" s="11">
        <v>973.5999999999998</v>
      </c>
      <c r="P43" s="11">
        <f t="shared" si="12"/>
        <v>137</v>
      </c>
      <c r="Q43" s="4">
        <f t="shared" si="10"/>
        <v>524.4000000000002</v>
      </c>
      <c r="R43" s="4"/>
      <c r="S43" s="11"/>
      <c r="T43" s="11">
        <f t="shared" si="13"/>
        <v>13</v>
      </c>
      <c r="U43" s="11">
        <f t="shared" si="14"/>
        <v>9.1722627737226272</v>
      </c>
      <c r="V43" s="11">
        <v>120.8</v>
      </c>
      <c r="W43" s="11">
        <v>113.6</v>
      </c>
      <c r="X43" s="11">
        <v>100.6</v>
      </c>
      <c r="Y43" s="11">
        <v>98.4</v>
      </c>
      <c r="Z43" s="11">
        <v>98.6</v>
      </c>
      <c r="AA43" s="11">
        <v>126.2</v>
      </c>
      <c r="AB43" s="11">
        <v>55.2</v>
      </c>
      <c r="AC43" s="11">
        <v>88.2</v>
      </c>
      <c r="AD43" s="11">
        <v>73</v>
      </c>
      <c r="AE43" s="11">
        <v>79.400000000000006</v>
      </c>
      <c r="AF43" s="11"/>
      <c r="AG43" s="11">
        <f t="shared" si="6"/>
        <v>209.7600000000001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:49" x14ac:dyDescent="0.25">
      <c r="A44" s="11" t="s">
        <v>84</v>
      </c>
      <c r="B44" s="11" t="s">
        <v>42</v>
      </c>
      <c r="C44" s="11">
        <v>517</v>
      </c>
      <c r="D44" s="11">
        <v>397</v>
      </c>
      <c r="E44" s="11">
        <v>425</v>
      </c>
      <c r="F44" s="11">
        <v>128</v>
      </c>
      <c r="G44" s="7">
        <v>0.4</v>
      </c>
      <c r="H44" s="11">
        <v>50</v>
      </c>
      <c r="I44" s="11" t="s">
        <v>38</v>
      </c>
      <c r="J44" s="11"/>
      <c r="K44" s="11">
        <v>328</v>
      </c>
      <c r="L44" s="11">
        <f t="shared" si="11"/>
        <v>97</v>
      </c>
      <c r="M44" s="11"/>
      <c r="N44" s="11"/>
      <c r="O44" s="11">
        <v>577.20000000000005</v>
      </c>
      <c r="P44" s="11">
        <f t="shared" si="12"/>
        <v>85</v>
      </c>
      <c r="Q44" s="4">
        <f t="shared" si="10"/>
        <v>399.79999999999995</v>
      </c>
      <c r="R44" s="4"/>
      <c r="S44" s="11"/>
      <c r="T44" s="11">
        <f t="shared" si="13"/>
        <v>13</v>
      </c>
      <c r="U44" s="11">
        <f t="shared" si="14"/>
        <v>8.2964705882352945</v>
      </c>
      <c r="V44" s="11">
        <v>56.2</v>
      </c>
      <c r="W44" s="11">
        <v>50.8</v>
      </c>
      <c r="X44" s="11">
        <v>61</v>
      </c>
      <c r="Y44" s="11">
        <v>45.8</v>
      </c>
      <c r="Z44" s="11">
        <v>55.6</v>
      </c>
      <c r="AA44" s="11">
        <v>67.400000000000006</v>
      </c>
      <c r="AB44" s="11">
        <v>22.2</v>
      </c>
      <c r="AC44" s="11">
        <v>46.8</v>
      </c>
      <c r="AD44" s="11">
        <v>34.4</v>
      </c>
      <c r="AE44" s="11">
        <v>38.799999999999997</v>
      </c>
      <c r="AF44" s="11"/>
      <c r="AG44" s="11">
        <f t="shared" si="6"/>
        <v>159.91999999999999</v>
      </c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:49" x14ac:dyDescent="0.25">
      <c r="A45" s="11" t="s">
        <v>85</v>
      </c>
      <c r="B45" s="11" t="s">
        <v>42</v>
      </c>
      <c r="C45" s="11">
        <v>216</v>
      </c>
      <c r="D45" s="11">
        <v>476</v>
      </c>
      <c r="E45" s="11">
        <v>229</v>
      </c>
      <c r="F45" s="11">
        <v>86</v>
      </c>
      <c r="G45" s="7">
        <v>0.4</v>
      </c>
      <c r="H45" s="11">
        <v>40</v>
      </c>
      <c r="I45" s="11" t="s">
        <v>38</v>
      </c>
      <c r="J45" s="11"/>
      <c r="K45" s="11">
        <v>238</v>
      </c>
      <c r="L45" s="11">
        <f t="shared" si="11"/>
        <v>-9</v>
      </c>
      <c r="M45" s="11"/>
      <c r="N45" s="11"/>
      <c r="O45" s="11">
        <v>437.80000000000013</v>
      </c>
      <c r="P45" s="11">
        <f t="shared" si="12"/>
        <v>45.8</v>
      </c>
      <c r="Q45" s="4">
        <f t="shared" si="10"/>
        <v>71.599999999999852</v>
      </c>
      <c r="R45" s="4"/>
      <c r="S45" s="11"/>
      <c r="T45" s="11">
        <f t="shared" si="13"/>
        <v>13.000000000000004</v>
      </c>
      <c r="U45" s="11">
        <f t="shared" si="14"/>
        <v>11.436681222707428</v>
      </c>
      <c r="V45" s="11">
        <v>58.6</v>
      </c>
      <c r="W45" s="11">
        <v>47.6</v>
      </c>
      <c r="X45" s="11">
        <v>57.2</v>
      </c>
      <c r="Y45" s="11">
        <v>49</v>
      </c>
      <c r="Z45" s="11">
        <v>49</v>
      </c>
      <c r="AA45" s="11">
        <v>53</v>
      </c>
      <c r="AB45" s="11">
        <v>17.2</v>
      </c>
      <c r="AC45" s="11">
        <v>44.4</v>
      </c>
      <c r="AD45" s="11">
        <v>37.6</v>
      </c>
      <c r="AE45" s="11">
        <v>37.6</v>
      </c>
      <c r="AF45" s="11"/>
      <c r="AG45" s="11">
        <f t="shared" si="6"/>
        <v>28.639999999999944</v>
      </c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x14ac:dyDescent="0.25">
      <c r="A46" s="11" t="s">
        <v>86</v>
      </c>
      <c r="B46" s="11" t="s">
        <v>42</v>
      </c>
      <c r="C46" s="11">
        <v>320</v>
      </c>
      <c r="D46" s="11">
        <v>257</v>
      </c>
      <c r="E46" s="11">
        <v>528</v>
      </c>
      <c r="F46" s="11"/>
      <c r="G46" s="7">
        <v>0.1</v>
      </c>
      <c r="H46" s="11">
        <v>730</v>
      </c>
      <c r="I46" s="11" t="s">
        <v>38</v>
      </c>
      <c r="J46" s="11"/>
      <c r="K46" s="11">
        <v>321</v>
      </c>
      <c r="L46" s="11">
        <f t="shared" si="11"/>
        <v>207</v>
      </c>
      <c r="M46" s="11"/>
      <c r="N46" s="11"/>
      <c r="O46" s="11">
        <v>341.4</v>
      </c>
      <c r="P46" s="11">
        <f t="shared" si="12"/>
        <v>105.6</v>
      </c>
      <c r="Q46" s="4">
        <f>11*P46-O46-F46</f>
        <v>820.19999999999993</v>
      </c>
      <c r="R46" s="4"/>
      <c r="S46" s="11"/>
      <c r="T46" s="11">
        <f t="shared" si="13"/>
        <v>11</v>
      </c>
      <c r="U46" s="11">
        <f t="shared" si="14"/>
        <v>3.2329545454545454</v>
      </c>
      <c r="V46" s="11">
        <v>39.799999999999997</v>
      </c>
      <c r="W46" s="11">
        <v>24.6</v>
      </c>
      <c r="X46" s="11">
        <v>57.6</v>
      </c>
      <c r="Y46" s="11">
        <v>32.200000000000003</v>
      </c>
      <c r="Z46" s="11">
        <v>24.8</v>
      </c>
      <c r="AA46" s="11">
        <v>39.799999999999997</v>
      </c>
      <c r="AB46" s="11">
        <v>28</v>
      </c>
      <c r="AC46" s="11">
        <v>36.6</v>
      </c>
      <c r="AD46" s="11">
        <v>41.4</v>
      </c>
      <c r="AE46" s="11">
        <v>42.4</v>
      </c>
      <c r="AF46" s="11"/>
      <c r="AG46" s="11">
        <f t="shared" si="6"/>
        <v>82.02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:49" x14ac:dyDescent="0.25">
      <c r="A47" s="11" t="s">
        <v>87</v>
      </c>
      <c r="B47" s="11" t="s">
        <v>42</v>
      </c>
      <c r="C47" s="11">
        <v>389</v>
      </c>
      <c r="D47" s="11">
        <v>38</v>
      </c>
      <c r="E47" s="11">
        <v>342</v>
      </c>
      <c r="F47" s="11">
        <v>46</v>
      </c>
      <c r="G47" s="7">
        <v>0.33</v>
      </c>
      <c r="H47" s="11">
        <v>45</v>
      </c>
      <c r="I47" s="11" t="s">
        <v>38</v>
      </c>
      <c r="J47" s="11"/>
      <c r="K47" s="11">
        <v>381</v>
      </c>
      <c r="L47" s="11">
        <f t="shared" si="11"/>
        <v>-39</v>
      </c>
      <c r="M47" s="11"/>
      <c r="N47" s="11"/>
      <c r="O47" s="11">
        <v>734.19999999999982</v>
      </c>
      <c r="P47" s="11">
        <f t="shared" si="12"/>
        <v>68.400000000000006</v>
      </c>
      <c r="Q47" s="4">
        <f t="shared" si="10"/>
        <v>109.00000000000023</v>
      </c>
      <c r="R47" s="4"/>
      <c r="S47" s="11"/>
      <c r="T47" s="11">
        <f t="shared" si="13"/>
        <v>13</v>
      </c>
      <c r="U47" s="11">
        <f t="shared" si="14"/>
        <v>11.406432748538007</v>
      </c>
      <c r="V47" s="11">
        <v>95.6</v>
      </c>
      <c r="W47" s="11">
        <v>70</v>
      </c>
      <c r="X47" s="11">
        <v>104.6</v>
      </c>
      <c r="Y47" s="11">
        <v>64.8</v>
      </c>
      <c r="Z47" s="11">
        <v>91</v>
      </c>
      <c r="AA47" s="11">
        <v>122</v>
      </c>
      <c r="AB47" s="11">
        <v>38.4</v>
      </c>
      <c r="AC47" s="11">
        <v>81.599999999999994</v>
      </c>
      <c r="AD47" s="11">
        <v>73</v>
      </c>
      <c r="AE47" s="11">
        <v>50</v>
      </c>
      <c r="AF47" s="11"/>
      <c r="AG47" s="11">
        <f t="shared" si="6"/>
        <v>35.970000000000077</v>
      </c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:49" x14ac:dyDescent="0.25">
      <c r="A48" s="11" t="s">
        <v>88</v>
      </c>
      <c r="B48" s="11" t="s">
        <v>42</v>
      </c>
      <c r="C48" s="11">
        <v>258</v>
      </c>
      <c r="D48" s="11">
        <v>981</v>
      </c>
      <c r="E48" s="11">
        <v>400</v>
      </c>
      <c r="F48" s="11">
        <v>156</v>
      </c>
      <c r="G48" s="7">
        <v>0.35</v>
      </c>
      <c r="H48" s="11">
        <v>40</v>
      </c>
      <c r="I48" s="11" t="s">
        <v>38</v>
      </c>
      <c r="J48" s="11"/>
      <c r="K48" s="11">
        <v>346</v>
      </c>
      <c r="L48" s="11">
        <f t="shared" si="11"/>
        <v>54</v>
      </c>
      <c r="M48" s="11"/>
      <c r="N48" s="11"/>
      <c r="O48" s="11">
        <v>395.2</v>
      </c>
      <c r="P48" s="11">
        <f t="shared" si="12"/>
        <v>80</v>
      </c>
      <c r="Q48" s="4">
        <f t="shared" si="10"/>
        <v>488.79999999999995</v>
      </c>
      <c r="R48" s="4"/>
      <c r="S48" s="11"/>
      <c r="T48" s="11">
        <f t="shared" si="13"/>
        <v>13</v>
      </c>
      <c r="U48" s="11">
        <f t="shared" si="14"/>
        <v>6.8900000000000006</v>
      </c>
      <c r="V48" s="11">
        <v>55.8</v>
      </c>
      <c r="W48" s="11">
        <v>61.8</v>
      </c>
      <c r="X48" s="11">
        <v>64.8</v>
      </c>
      <c r="Y48" s="11">
        <v>57.2</v>
      </c>
      <c r="Z48" s="11">
        <v>57.4</v>
      </c>
      <c r="AA48" s="11">
        <v>72</v>
      </c>
      <c r="AB48" s="11">
        <v>22.4</v>
      </c>
      <c r="AC48" s="11">
        <v>56.2</v>
      </c>
      <c r="AD48" s="11">
        <v>43.4</v>
      </c>
      <c r="AE48" s="11">
        <v>46</v>
      </c>
      <c r="AF48" s="11"/>
      <c r="AG48" s="11">
        <f t="shared" si="6"/>
        <v>171.07999999999998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:49" x14ac:dyDescent="0.25">
      <c r="A49" s="11" t="s">
        <v>89</v>
      </c>
      <c r="B49" s="11" t="s">
        <v>42</v>
      </c>
      <c r="C49" s="11">
        <v>28</v>
      </c>
      <c r="D49" s="11">
        <v>63</v>
      </c>
      <c r="E49" s="11">
        <v>15</v>
      </c>
      <c r="F49" s="11"/>
      <c r="G49" s="7">
        <v>0.4</v>
      </c>
      <c r="H49" s="11">
        <v>40</v>
      </c>
      <c r="I49" s="11" t="s">
        <v>44</v>
      </c>
      <c r="J49" s="11"/>
      <c r="K49" s="11">
        <v>3</v>
      </c>
      <c r="L49" s="11">
        <f t="shared" si="11"/>
        <v>12</v>
      </c>
      <c r="M49" s="11"/>
      <c r="N49" s="11"/>
      <c r="O49" s="11">
        <v>12.2</v>
      </c>
      <c r="P49" s="11">
        <f t="shared" si="12"/>
        <v>3</v>
      </c>
      <c r="Q49" s="4">
        <f>12*P49-O49-F49</f>
        <v>23.8</v>
      </c>
      <c r="R49" s="4"/>
      <c r="S49" s="11"/>
      <c r="T49" s="11">
        <f t="shared" si="13"/>
        <v>12</v>
      </c>
      <c r="U49" s="11">
        <f t="shared" si="14"/>
        <v>4.0666666666666664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 t="s">
        <v>45</v>
      </c>
      <c r="AG49" s="11">
        <f t="shared" si="6"/>
        <v>9.5200000000000014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:49" x14ac:dyDescent="0.25">
      <c r="A50" s="11" t="s">
        <v>90</v>
      </c>
      <c r="B50" s="11" t="s">
        <v>42</v>
      </c>
      <c r="C50" s="11">
        <v>50</v>
      </c>
      <c r="D50" s="11">
        <v>9</v>
      </c>
      <c r="E50" s="11">
        <v>13</v>
      </c>
      <c r="F50" s="11"/>
      <c r="G50" s="7">
        <v>0.4</v>
      </c>
      <c r="H50" s="11">
        <v>45</v>
      </c>
      <c r="I50" s="11" t="s">
        <v>44</v>
      </c>
      <c r="J50" s="11"/>
      <c r="K50" s="11">
        <v>4</v>
      </c>
      <c r="L50" s="11">
        <f t="shared" si="11"/>
        <v>9</v>
      </c>
      <c r="M50" s="11"/>
      <c r="N50" s="11"/>
      <c r="O50" s="11">
        <v>54</v>
      </c>
      <c r="P50" s="11">
        <f t="shared" si="12"/>
        <v>2.6</v>
      </c>
      <c r="Q50" s="4"/>
      <c r="R50" s="4"/>
      <c r="S50" s="11"/>
      <c r="T50" s="11">
        <f t="shared" si="13"/>
        <v>20.76923076923077</v>
      </c>
      <c r="U50" s="11">
        <f t="shared" si="14"/>
        <v>20.76923076923077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 t="s">
        <v>45</v>
      </c>
      <c r="AG50" s="11">
        <f t="shared" si="6"/>
        <v>0</v>
      </c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:49" x14ac:dyDescent="0.25">
      <c r="A51" s="11" t="s">
        <v>91</v>
      </c>
      <c r="B51" s="11" t="s">
        <v>37</v>
      </c>
      <c r="C51" s="11">
        <v>47.029000000000003</v>
      </c>
      <c r="D51" s="11">
        <v>21.966000000000001</v>
      </c>
      <c r="E51" s="20">
        <f>38.034+E117</f>
        <v>67.628999999999991</v>
      </c>
      <c r="F51" s="11"/>
      <c r="G51" s="7">
        <v>1</v>
      </c>
      <c r="H51" s="11">
        <v>40</v>
      </c>
      <c r="I51" s="11" t="s">
        <v>38</v>
      </c>
      <c r="J51" s="11"/>
      <c r="K51" s="11">
        <v>25.6</v>
      </c>
      <c r="L51" s="11">
        <f t="shared" si="11"/>
        <v>42.028999999999989</v>
      </c>
      <c r="M51" s="11"/>
      <c r="N51" s="11"/>
      <c r="O51" s="11">
        <v>234.34800000000001</v>
      </c>
      <c r="P51" s="11">
        <f t="shared" si="12"/>
        <v>13.525799999999998</v>
      </c>
      <c r="Q51" s="4"/>
      <c r="R51" s="4"/>
      <c r="S51" s="11"/>
      <c r="T51" s="11">
        <f t="shared" si="13"/>
        <v>17.325999201525974</v>
      </c>
      <c r="U51" s="11">
        <f t="shared" si="14"/>
        <v>17.325999201525974</v>
      </c>
      <c r="V51" s="11">
        <v>21.648599999999998</v>
      </c>
      <c r="W51" s="11">
        <v>4.4000000000000004</v>
      </c>
      <c r="X51" s="11">
        <v>19.074999999999999</v>
      </c>
      <c r="Y51" s="11">
        <v>8.9676000000000009</v>
      </c>
      <c r="Z51" s="11">
        <v>6.6638000000000002</v>
      </c>
      <c r="AA51" s="11">
        <v>6.7974000000000014</v>
      </c>
      <c r="AB51" s="11">
        <v>8.8445999999999998</v>
      </c>
      <c r="AC51" s="11">
        <v>6.5350000000000001</v>
      </c>
      <c r="AD51" s="11">
        <v>6.5251999999999999</v>
      </c>
      <c r="AE51" s="11">
        <v>8.6874000000000002</v>
      </c>
      <c r="AF51" s="11"/>
      <c r="AG51" s="11">
        <f t="shared" si="6"/>
        <v>0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:49" x14ac:dyDescent="0.25">
      <c r="A52" s="11" t="s">
        <v>92</v>
      </c>
      <c r="B52" s="11" t="s">
        <v>42</v>
      </c>
      <c r="C52" s="11">
        <v>102</v>
      </c>
      <c r="D52" s="11">
        <v>782</v>
      </c>
      <c r="E52" s="11">
        <v>292</v>
      </c>
      <c r="F52" s="11">
        <v>104</v>
      </c>
      <c r="G52" s="7">
        <v>0.35</v>
      </c>
      <c r="H52" s="11">
        <v>40</v>
      </c>
      <c r="I52" s="11" t="s">
        <v>38</v>
      </c>
      <c r="J52" s="11"/>
      <c r="K52" s="11">
        <v>304</v>
      </c>
      <c r="L52" s="11">
        <f t="shared" si="11"/>
        <v>-12</v>
      </c>
      <c r="M52" s="11"/>
      <c r="N52" s="11"/>
      <c r="O52" s="11">
        <v>341.6</v>
      </c>
      <c r="P52" s="11">
        <f t="shared" si="12"/>
        <v>58.4</v>
      </c>
      <c r="Q52" s="4">
        <f t="shared" si="10"/>
        <v>313.59999999999991</v>
      </c>
      <c r="R52" s="4"/>
      <c r="S52" s="11"/>
      <c r="T52" s="11">
        <f t="shared" si="13"/>
        <v>13</v>
      </c>
      <c r="U52" s="11">
        <f t="shared" si="14"/>
        <v>7.6301369863013706</v>
      </c>
      <c r="V52" s="11">
        <v>57.2</v>
      </c>
      <c r="W52" s="11">
        <v>48.4</v>
      </c>
      <c r="X52" s="11">
        <v>49.6</v>
      </c>
      <c r="Y52" s="11">
        <v>39.4</v>
      </c>
      <c r="Z52" s="11">
        <v>52.6</v>
      </c>
      <c r="AA52" s="11">
        <v>64.2</v>
      </c>
      <c r="AB52" s="11">
        <v>33</v>
      </c>
      <c r="AC52" s="11">
        <v>43.4</v>
      </c>
      <c r="AD52" s="11">
        <v>39.200000000000003</v>
      </c>
      <c r="AE52" s="11">
        <v>42</v>
      </c>
      <c r="AF52" s="11"/>
      <c r="AG52" s="11">
        <f t="shared" si="6"/>
        <v>109.75999999999996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:49" x14ac:dyDescent="0.25">
      <c r="A53" s="11" t="s">
        <v>93</v>
      </c>
      <c r="B53" s="11" t="s">
        <v>42</v>
      </c>
      <c r="C53" s="11">
        <v>286</v>
      </c>
      <c r="D53" s="11">
        <v>222</v>
      </c>
      <c r="E53" s="20">
        <f>320+E112</f>
        <v>351</v>
      </c>
      <c r="F53" s="11"/>
      <c r="G53" s="7">
        <v>0.35</v>
      </c>
      <c r="H53" s="11">
        <v>40</v>
      </c>
      <c r="I53" s="11" t="s">
        <v>38</v>
      </c>
      <c r="J53" s="11"/>
      <c r="K53" s="11">
        <v>299</v>
      </c>
      <c r="L53" s="11">
        <f t="shared" si="11"/>
        <v>52</v>
      </c>
      <c r="M53" s="11"/>
      <c r="N53" s="11"/>
      <c r="O53" s="11">
        <v>942.19999999999993</v>
      </c>
      <c r="P53" s="11">
        <f t="shared" si="12"/>
        <v>70.2</v>
      </c>
      <c r="Q53" s="4"/>
      <c r="R53" s="4"/>
      <c r="S53" s="11"/>
      <c r="T53" s="11">
        <f t="shared" si="13"/>
        <v>13.42165242165242</v>
      </c>
      <c r="U53" s="11">
        <f t="shared" si="14"/>
        <v>13.42165242165242</v>
      </c>
      <c r="V53" s="11">
        <v>77.599999999999994</v>
      </c>
      <c r="W53" s="11">
        <v>41</v>
      </c>
      <c r="X53" s="11">
        <v>83</v>
      </c>
      <c r="Y53" s="11">
        <v>46.4</v>
      </c>
      <c r="Z53" s="11">
        <v>69</v>
      </c>
      <c r="AA53" s="11">
        <v>85</v>
      </c>
      <c r="AB53" s="11">
        <v>29.2</v>
      </c>
      <c r="AC53" s="11">
        <v>64.2</v>
      </c>
      <c r="AD53" s="11">
        <v>59</v>
      </c>
      <c r="AE53" s="11">
        <v>56.6</v>
      </c>
      <c r="AF53" s="11"/>
      <c r="AG53" s="11">
        <f t="shared" si="6"/>
        <v>0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</row>
    <row r="54" spans="1:49" x14ac:dyDescent="0.25">
      <c r="A54" s="11" t="s">
        <v>94</v>
      </c>
      <c r="B54" s="11" t="s">
        <v>37</v>
      </c>
      <c r="C54" s="11">
        <v>1.9179999999999999</v>
      </c>
      <c r="D54" s="11">
        <v>1962.729</v>
      </c>
      <c r="E54" s="11">
        <v>647.08299999999997</v>
      </c>
      <c r="F54" s="11">
        <v>1079.5820000000001</v>
      </c>
      <c r="G54" s="7">
        <v>1</v>
      </c>
      <c r="H54" s="11">
        <v>50</v>
      </c>
      <c r="I54" s="12" t="s">
        <v>61</v>
      </c>
      <c r="J54" s="11"/>
      <c r="K54" s="11">
        <v>817.60699999999997</v>
      </c>
      <c r="L54" s="11">
        <f t="shared" si="11"/>
        <v>-170.524</v>
      </c>
      <c r="M54" s="11"/>
      <c r="N54" s="11"/>
      <c r="O54" s="11">
        <v>303.50139999999988</v>
      </c>
      <c r="P54" s="11">
        <f t="shared" si="12"/>
        <v>129.41659999999999</v>
      </c>
      <c r="Q54" s="4">
        <f>15*P54-O54-F54</f>
        <v>558.16559999999981</v>
      </c>
      <c r="R54" s="4"/>
      <c r="S54" s="11"/>
      <c r="T54" s="11">
        <f t="shared" si="13"/>
        <v>15</v>
      </c>
      <c r="U54" s="11">
        <f t="shared" si="14"/>
        <v>10.687063328815624</v>
      </c>
      <c r="V54" s="11">
        <v>99.000599999999991</v>
      </c>
      <c r="W54" s="11">
        <v>142.00839999999999</v>
      </c>
      <c r="X54" s="11">
        <v>100.3314</v>
      </c>
      <c r="Y54" s="11">
        <v>98.493399999999994</v>
      </c>
      <c r="Z54" s="11">
        <v>108.703</v>
      </c>
      <c r="AA54" s="11">
        <v>139.36799999999999</v>
      </c>
      <c r="AB54" s="11">
        <v>85.697599999999994</v>
      </c>
      <c r="AC54" s="11">
        <v>99.091800000000006</v>
      </c>
      <c r="AD54" s="11">
        <v>73.5518</v>
      </c>
      <c r="AE54" s="11">
        <v>58.166600000000003</v>
      </c>
      <c r="AF54" s="11"/>
      <c r="AG54" s="11">
        <f t="shared" si="6"/>
        <v>558.16559999999981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25">
      <c r="A55" s="11" t="s">
        <v>95</v>
      </c>
      <c r="B55" s="11" t="s">
        <v>37</v>
      </c>
      <c r="C55" s="11">
        <v>131.863</v>
      </c>
      <c r="D55" s="11">
        <v>182.28700000000001</v>
      </c>
      <c r="E55" s="11">
        <v>133.80099999999999</v>
      </c>
      <c r="F55" s="11">
        <v>141.024</v>
      </c>
      <c r="G55" s="7">
        <v>1</v>
      </c>
      <c r="H55" s="11">
        <v>50</v>
      </c>
      <c r="I55" s="11" t="s">
        <v>38</v>
      </c>
      <c r="J55" s="11"/>
      <c r="K55" s="11">
        <v>128.05699999999999</v>
      </c>
      <c r="L55" s="11">
        <f t="shared" si="11"/>
        <v>5.7439999999999998</v>
      </c>
      <c r="M55" s="11"/>
      <c r="N55" s="11"/>
      <c r="O55" s="11">
        <v>19.394199999999959</v>
      </c>
      <c r="P55" s="11">
        <f t="shared" si="12"/>
        <v>26.760199999999998</v>
      </c>
      <c r="Q55" s="4">
        <f t="shared" si="10"/>
        <v>187.46440000000001</v>
      </c>
      <c r="R55" s="4"/>
      <c r="S55" s="11"/>
      <c r="T55" s="11">
        <f t="shared" si="13"/>
        <v>13</v>
      </c>
      <c r="U55" s="11">
        <f t="shared" si="14"/>
        <v>5.9946562432268804</v>
      </c>
      <c r="V55" s="11">
        <v>22.3644</v>
      </c>
      <c r="W55" s="11">
        <v>29.636800000000001</v>
      </c>
      <c r="X55" s="11">
        <v>29.909400000000002</v>
      </c>
      <c r="Y55" s="11">
        <v>29.468</v>
      </c>
      <c r="Z55" s="11">
        <v>30.3414</v>
      </c>
      <c r="AA55" s="11">
        <v>40.506599999999999</v>
      </c>
      <c r="AB55" s="11">
        <v>8.2360000000000007</v>
      </c>
      <c r="AC55" s="11">
        <v>26.693999999999999</v>
      </c>
      <c r="AD55" s="11">
        <v>25.069400000000002</v>
      </c>
      <c r="AE55" s="11">
        <v>21.190999999999999</v>
      </c>
      <c r="AF55" s="11"/>
      <c r="AG55" s="11">
        <f t="shared" si="6"/>
        <v>187.46440000000001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:49" x14ac:dyDescent="0.25">
      <c r="A56" s="11" t="s">
        <v>96</v>
      </c>
      <c r="B56" s="11" t="s">
        <v>37</v>
      </c>
      <c r="C56" s="11">
        <v>131.548</v>
      </c>
      <c r="D56" s="11">
        <v>312.31200000000001</v>
      </c>
      <c r="E56" s="11">
        <v>47.825000000000003</v>
      </c>
      <c r="F56" s="11">
        <v>336.267</v>
      </c>
      <c r="G56" s="7">
        <v>1</v>
      </c>
      <c r="H56" s="11" t="e">
        <v>#N/A</v>
      </c>
      <c r="I56" s="11" t="s">
        <v>38</v>
      </c>
      <c r="J56" s="11"/>
      <c r="K56" s="11">
        <v>40</v>
      </c>
      <c r="L56" s="11">
        <f t="shared" si="11"/>
        <v>7.8250000000000028</v>
      </c>
      <c r="M56" s="11"/>
      <c r="N56" s="11"/>
      <c r="O56" s="11">
        <v>0</v>
      </c>
      <c r="P56" s="11">
        <f t="shared" si="12"/>
        <v>9.5650000000000013</v>
      </c>
      <c r="Q56" s="4"/>
      <c r="R56" s="4"/>
      <c r="S56" s="11"/>
      <c r="T56" s="11">
        <f t="shared" si="13"/>
        <v>35.155985363303706</v>
      </c>
      <c r="U56" s="11">
        <f t="shared" si="14"/>
        <v>35.155985363303706</v>
      </c>
      <c r="V56" s="11">
        <v>20.361999999999998</v>
      </c>
      <c r="W56" s="11">
        <v>37.19</v>
      </c>
      <c r="X56" s="11">
        <v>0</v>
      </c>
      <c r="Y56" s="11">
        <v>30.878399999999999</v>
      </c>
      <c r="Z56" s="11">
        <v>31.180599999999998</v>
      </c>
      <c r="AA56" s="11">
        <v>0</v>
      </c>
      <c r="AB56" s="11">
        <v>19.848199999999999</v>
      </c>
      <c r="AC56" s="11">
        <v>42.872199999999999</v>
      </c>
      <c r="AD56" s="11">
        <v>0.30220000000000002</v>
      </c>
      <c r="AE56" s="11">
        <v>18.6434</v>
      </c>
      <c r="AF56" s="23" t="s">
        <v>97</v>
      </c>
      <c r="AG56" s="11">
        <f t="shared" si="6"/>
        <v>0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:49" x14ac:dyDescent="0.25">
      <c r="A57" s="11" t="s">
        <v>98</v>
      </c>
      <c r="B57" s="11" t="s">
        <v>37</v>
      </c>
      <c r="C57" s="11">
        <v>0.71599999999999997</v>
      </c>
      <c r="D57" s="11">
        <v>282.98899999999998</v>
      </c>
      <c r="E57" s="11">
        <v>148.15899999999999</v>
      </c>
      <c r="F57" s="11">
        <v>84.063000000000002</v>
      </c>
      <c r="G57" s="7">
        <v>1</v>
      </c>
      <c r="H57" s="11">
        <v>40</v>
      </c>
      <c r="I57" s="9" t="s">
        <v>99</v>
      </c>
      <c r="J57" s="11"/>
      <c r="K57" s="11">
        <v>190.78299999999999</v>
      </c>
      <c r="L57" s="11">
        <f t="shared" si="11"/>
        <v>-42.623999999999995</v>
      </c>
      <c r="M57" s="11"/>
      <c r="N57" s="11"/>
      <c r="O57" s="11">
        <v>88.012200000000036</v>
      </c>
      <c r="P57" s="11">
        <f t="shared" si="12"/>
        <v>29.631799999999998</v>
      </c>
      <c r="Q57" s="4">
        <f>12*P57-O57-F57</f>
        <v>183.50639999999999</v>
      </c>
      <c r="R57" s="4"/>
      <c r="S57" s="11"/>
      <c r="T57" s="11">
        <f t="shared" si="13"/>
        <v>12.000000000000002</v>
      </c>
      <c r="U57" s="11">
        <f t="shared" si="14"/>
        <v>5.8071126289999278</v>
      </c>
      <c r="V57" s="11">
        <v>24.633400000000002</v>
      </c>
      <c r="W57" s="11">
        <v>43.1374</v>
      </c>
      <c r="X57" s="11">
        <v>50.8474</v>
      </c>
      <c r="Y57" s="11">
        <v>34.750399999999999</v>
      </c>
      <c r="Z57" s="11">
        <v>15.741</v>
      </c>
      <c r="AA57" s="11">
        <v>0</v>
      </c>
      <c r="AB57" s="11">
        <v>63.752400000000002</v>
      </c>
      <c r="AC57" s="11">
        <v>22.628</v>
      </c>
      <c r="AD57" s="11">
        <v>18.256799999999998</v>
      </c>
      <c r="AE57" s="11">
        <v>50.837200000000003</v>
      </c>
      <c r="AF57" s="11" t="s">
        <v>13</v>
      </c>
      <c r="AG57" s="11">
        <f t="shared" si="6"/>
        <v>183.50639999999999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:49" x14ac:dyDescent="0.25">
      <c r="A58" s="11" t="s">
        <v>100</v>
      </c>
      <c r="B58" s="11" t="s">
        <v>42</v>
      </c>
      <c r="C58" s="11">
        <v>1637</v>
      </c>
      <c r="D58" s="11">
        <v>568</v>
      </c>
      <c r="E58" s="20">
        <f>522+E113</f>
        <v>1019</v>
      </c>
      <c r="F58" s="11">
        <v>378</v>
      </c>
      <c r="G58" s="7">
        <v>0.45</v>
      </c>
      <c r="H58" s="11">
        <v>50</v>
      </c>
      <c r="I58" s="11" t="s">
        <v>38</v>
      </c>
      <c r="J58" s="11"/>
      <c r="K58" s="11">
        <v>471</v>
      </c>
      <c r="L58" s="11">
        <f t="shared" si="11"/>
        <v>548</v>
      </c>
      <c r="M58" s="11"/>
      <c r="N58" s="11"/>
      <c r="O58" s="11">
        <v>1572</v>
      </c>
      <c r="P58" s="11">
        <f t="shared" si="12"/>
        <v>203.8</v>
      </c>
      <c r="Q58" s="4">
        <f t="shared" si="10"/>
        <v>699.40000000000009</v>
      </c>
      <c r="R58" s="4"/>
      <c r="S58" s="11"/>
      <c r="T58" s="11">
        <f t="shared" si="13"/>
        <v>13</v>
      </c>
      <c r="U58" s="11">
        <f t="shared" si="14"/>
        <v>9.5682041216879288</v>
      </c>
      <c r="V58" s="11">
        <v>147</v>
      </c>
      <c r="W58" s="11">
        <v>144.4</v>
      </c>
      <c r="X58" s="11">
        <v>166.4</v>
      </c>
      <c r="Y58" s="11">
        <v>128.4</v>
      </c>
      <c r="Z58" s="11">
        <v>134.80000000000001</v>
      </c>
      <c r="AA58" s="11">
        <v>206</v>
      </c>
      <c r="AB58" s="11">
        <v>76.742800000000003</v>
      </c>
      <c r="AC58" s="11">
        <v>150.19999999999999</v>
      </c>
      <c r="AD58" s="11">
        <v>107.2</v>
      </c>
      <c r="AE58" s="11">
        <v>109.6</v>
      </c>
      <c r="AF58" s="11"/>
      <c r="AG58" s="11">
        <f t="shared" si="6"/>
        <v>314.73000000000008</v>
      </c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:49" x14ac:dyDescent="0.25">
      <c r="A59" s="11" t="s">
        <v>101</v>
      </c>
      <c r="B59" s="11" t="s">
        <v>37</v>
      </c>
      <c r="C59" s="11"/>
      <c r="D59" s="11">
        <v>613.57500000000005</v>
      </c>
      <c r="E59" s="11">
        <v>117.803</v>
      </c>
      <c r="F59" s="11">
        <v>420.608</v>
      </c>
      <c r="G59" s="7">
        <v>1</v>
      </c>
      <c r="H59" s="11">
        <v>40</v>
      </c>
      <c r="I59" s="11" t="s">
        <v>38</v>
      </c>
      <c r="J59" s="11"/>
      <c r="K59" s="11">
        <v>142.423</v>
      </c>
      <c r="L59" s="11">
        <f t="shared" si="11"/>
        <v>-24.620000000000005</v>
      </c>
      <c r="M59" s="11"/>
      <c r="N59" s="11"/>
      <c r="O59" s="11">
        <v>106.23700000000009</v>
      </c>
      <c r="P59" s="11">
        <f t="shared" si="12"/>
        <v>23.560600000000001</v>
      </c>
      <c r="Q59" s="4"/>
      <c r="R59" s="4"/>
      <c r="S59" s="11"/>
      <c r="T59" s="11">
        <f t="shared" si="13"/>
        <v>22.361272633124798</v>
      </c>
      <c r="U59" s="11">
        <f t="shared" si="14"/>
        <v>22.361272633124798</v>
      </c>
      <c r="V59" s="11">
        <v>53.622999999999998</v>
      </c>
      <c r="W59" s="11">
        <v>36.6432</v>
      </c>
      <c r="X59" s="11">
        <v>34.599600000000002</v>
      </c>
      <c r="Y59" s="11">
        <v>30.973800000000001</v>
      </c>
      <c r="Z59" s="11">
        <v>43.005600000000001</v>
      </c>
      <c r="AA59" s="11">
        <v>35.2988</v>
      </c>
      <c r="AB59" s="11">
        <v>50.533000000000001</v>
      </c>
      <c r="AC59" s="11">
        <v>47.3568</v>
      </c>
      <c r="AD59" s="11">
        <v>22.331600000000002</v>
      </c>
      <c r="AE59" s="11">
        <v>45.114199999999997</v>
      </c>
      <c r="AF59" s="11"/>
      <c r="AG59" s="11">
        <f t="shared" si="6"/>
        <v>0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:49" x14ac:dyDescent="0.25">
      <c r="A60" s="11" t="s">
        <v>102</v>
      </c>
      <c r="B60" s="11" t="s">
        <v>42</v>
      </c>
      <c r="C60" s="11">
        <v>856</v>
      </c>
      <c r="D60" s="11">
        <v>385</v>
      </c>
      <c r="E60" s="11">
        <v>721</v>
      </c>
      <c r="F60" s="11">
        <v>137</v>
      </c>
      <c r="G60" s="7">
        <v>0.45</v>
      </c>
      <c r="H60" s="11">
        <v>50</v>
      </c>
      <c r="I60" s="11" t="s">
        <v>38</v>
      </c>
      <c r="J60" s="11"/>
      <c r="K60" s="11">
        <v>574</v>
      </c>
      <c r="L60" s="11">
        <f t="shared" si="11"/>
        <v>147</v>
      </c>
      <c r="M60" s="11"/>
      <c r="N60" s="11"/>
      <c r="O60" s="11">
        <v>1306</v>
      </c>
      <c r="P60" s="11">
        <f t="shared" si="12"/>
        <v>144.19999999999999</v>
      </c>
      <c r="Q60" s="4">
        <f t="shared" si="10"/>
        <v>431.59999999999991</v>
      </c>
      <c r="R60" s="4"/>
      <c r="S60" s="11"/>
      <c r="T60" s="11">
        <f t="shared" si="13"/>
        <v>13</v>
      </c>
      <c r="U60" s="11">
        <f t="shared" si="14"/>
        <v>10.006934812760056</v>
      </c>
      <c r="V60" s="11">
        <v>114.4</v>
      </c>
      <c r="W60" s="11">
        <v>104</v>
      </c>
      <c r="X60" s="11">
        <v>118.6</v>
      </c>
      <c r="Y60" s="11">
        <v>113.8</v>
      </c>
      <c r="Z60" s="11">
        <v>110.6</v>
      </c>
      <c r="AA60" s="11">
        <v>138.6</v>
      </c>
      <c r="AB60" s="11">
        <v>91.6</v>
      </c>
      <c r="AC60" s="11">
        <v>104</v>
      </c>
      <c r="AD60" s="11">
        <v>86.6</v>
      </c>
      <c r="AE60" s="11">
        <v>88.2</v>
      </c>
      <c r="AF60" s="11"/>
      <c r="AG60" s="11">
        <f t="shared" si="6"/>
        <v>194.21999999999997</v>
      </c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:49" x14ac:dyDescent="0.25">
      <c r="A61" s="11" t="s">
        <v>103</v>
      </c>
      <c r="B61" s="11" t="s">
        <v>42</v>
      </c>
      <c r="C61" s="11">
        <v>460</v>
      </c>
      <c r="D61" s="11">
        <v>344</v>
      </c>
      <c r="E61" s="11">
        <v>407</v>
      </c>
      <c r="F61" s="11">
        <v>18</v>
      </c>
      <c r="G61" s="7">
        <v>0.45</v>
      </c>
      <c r="H61" s="11">
        <v>50</v>
      </c>
      <c r="I61" s="11" t="s">
        <v>38</v>
      </c>
      <c r="J61" s="11"/>
      <c r="K61" s="11">
        <v>320</v>
      </c>
      <c r="L61" s="11">
        <f t="shared" si="11"/>
        <v>87</v>
      </c>
      <c r="M61" s="11"/>
      <c r="N61" s="11"/>
      <c r="O61" s="11">
        <v>402.8</v>
      </c>
      <c r="P61" s="11">
        <f t="shared" si="12"/>
        <v>81.400000000000006</v>
      </c>
      <c r="Q61" s="4">
        <f t="shared" si="10"/>
        <v>637.40000000000009</v>
      </c>
      <c r="R61" s="4"/>
      <c r="S61" s="11"/>
      <c r="T61" s="11">
        <f t="shared" si="13"/>
        <v>13</v>
      </c>
      <c r="U61" s="11">
        <f t="shared" si="14"/>
        <v>5.1695331695331692</v>
      </c>
      <c r="V61" s="11">
        <v>47.8</v>
      </c>
      <c r="W61" s="11">
        <v>44.4</v>
      </c>
      <c r="X61" s="11">
        <v>55.6</v>
      </c>
      <c r="Y61" s="11">
        <v>51.4</v>
      </c>
      <c r="Z61" s="11">
        <v>44.6</v>
      </c>
      <c r="AA61" s="11">
        <v>62.8</v>
      </c>
      <c r="AB61" s="11">
        <v>36.4</v>
      </c>
      <c r="AC61" s="11">
        <v>46.8</v>
      </c>
      <c r="AD61" s="11">
        <v>45.8</v>
      </c>
      <c r="AE61" s="11">
        <v>44.6</v>
      </c>
      <c r="AF61" s="11"/>
      <c r="AG61" s="11">
        <f t="shared" si="6"/>
        <v>286.83000000000004</v>
      </c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</row>
    <row r="62" spans="1:49" x14ac:dyDescent="0.25">
      <c r="A62" s="11" t="s">
        <v>104</v>
      </c>
      <c r="B62" s="11" t="s">
        <v>42</v>
      </c>
      <c r="C62" s="11">
        <v>50</v>
      </c>
      <c r="D62" s="11"/>
      <c r="E62" s="11">
        <v>10</v>
      </c>
      <c r="F62" s="11"/>
      <c r="G62" s="7">
        <v>0.4</v>
      </c>
      <c r="H62" s="11" t="e">
        <v>#N/A</v>
      </c>
      <c r="I62" s="10" t="s">
        <v>38</v>
      </c>
      <c r="J62" s="11"/>
      <c r="K62" s="11">
        <v>2</v>
      </c>
      <c r="L62" s="11">
        <f t="shared" si="11"/>
        <v>8</v>
      </c>
      <c r="M62" s="11"/>
      <c r="N62" s="11"/>
      <c r="O62" s="11"/>
      <c r="P62" s="11">
        <f t="shared" si="12"/>
        <v>2</v>
      </c>
      <c r="Q62" s="4">
        <f>8*P62-O62-F62</f>
        <v>16</v>
      </c>
      <c r="R62" s="4"/>
      <c r="S62" s="11"/>
      <c r="T62" s="11">
        <f t="shared" si="13"/>
        <v>8</v>
      </c>
      <c r="U62" s="11">
        <f t="shared" si="14"/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0" t="s">
        <v>45</v>
      </c>
      <c r="AG62" s="11">
        <f t="shared" si="6"/>
        <v>6.4</v>
      </c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:49" x14ac:dyDescent="0.25">
      <c r="A63" s="11" t="s">
        <v>105</v>
      </c>
      <c r="B63" s="11" t="s">
        <v>37</v>
      </c>
      <c r="C63" s="11">
        <v>599.71400000000006</v>
      </c>
      <c r="D63" s="11">
        <v>113.404</v>
      </c>
      <c r="E63" s="11">
        <v>257.80099999999999</v>
      </c>
      <c r="F63" s="11">
        <v>393.11099999999999</v>
      </c>
      <c r="G63" s="7">
        <v>1</v>
      </c>
      <c r="H63" s="11">
        <v>50</v>
      </c>
      <c r="I63" s="11" t="s">
        <v>38</v>
      </c>
      <c r="J63" s="11"/>
      <c r="K63" s="11">
        <v>259.04000000000002</v>
      </c>
      <c r="L63" s="11">
        <f t="shared" si="11"/>
        <v>-1.2390000000000327</v>
      </c>
      <c r="M63" s="11"/>
      <c r="N63" s="11"/>
      <c r="O63" s="11">
        <v>0</v>
      </c>
      <c r="P63" s="11">
        <f t="shared" si="12"/>
        <v>51.560199999999995</v>
      </c>
      <c r="Q63" s="4">
        <f t="shared" si="10"/>
        <v>277.1715999999999</v>
      </c>
      <c r="R63" s="4"/>
      <c r="S63" s="11"/>
      <c r="T63" s="11">
        <f t="shared" si="13"/>
        <v>13</v>
      </c>
      <c r="U63" s="11">
        <f t="shared" si="14"/>
        <v>7.6243109995694356</v>
      </c>
      <c r="V63" s="11">
        <v>39.008600000000001</v>
      </c>
      <c r="W63" s="11">
        <v>63.4054</v>
      </c>
      <c r="X63" s="11">
        <v>63.297800000000002</v>
      </c>
      <c r="Y63" s="11">
        <v>46.844799999999999</v>
      </c>
      <c r="Z63" s="11">
        <v>40.105600000000003</v>
      </c>
      <c r="AA63" s="11">
        <v>67.340800000000002</v>
      </c>
      <c r="AB63" s="11">
        <v>53.75</v>
      </c>
      <c r="AC63" s="11">
        <v>48.567799999999998</v>
      </c>
      <c r="AD63" s="11">
        <v>45.689399999999999</v>
      </c>
      <c r="AE63" s="11">
        <v>58.514000000000003</v>
      </c>
      <c r="AF63" s="11"/>
      <c r="AG63" s="11">
        <f t="shared" si="6"/>
        <v>277.1715999999999</v>
      </c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:49" x14ac:dyDescent="0.25">
      <c r="A64" s="11" t="s">
        <v>106</v>
      </c>
      <c r="B64" s="11" t="s">
        <v>37</v>
      </c>
      <c r="C64" s="11">
        <v>2.7069999999999999</v>
      </c>
      <c r="D64" s="11">
        <v>46.954999999999998</v>
      </c>
      <c r="E64" s="11">
        <v>23.061</v>
      </c>
      <c r="F64" s="11">
        <v>24.832000000000001</v>
      </c>
      <c r="G64" s="7">
        <v>1</v>
      </c>
      <c r="H64" s="11">
        <v>40</v>
      </c>
      <c r="I64" s="11" t="s">
        <v>38</v>
      </c>
      <c r="J64" s="11"/>
      <c r="K64" s="11">
        <v>23.75</v>
      </c>
      <c r="L64" s="11">
        <f t="shared" si="11"/>
        <v>-0.68900000000000006</v>
      </c>
      <c r="M64" s="11"/>
      <c r="N64" s="11"/>
      <c r="O64" s="11">
        <v>19.135999999999999</v>
      </c>
      <c r="P64" s="11">
        <f t="shared" si="12"/>
        <v>4.6121999999999996</v>
      </c>
      <c r="Q64" s="4">
        <f t="shared" si="10"/>
        <v>15.990599999999993</v>
      </c>
      <c r="R64" s="4"/>
      <c r="S64" s="11"/>
      <c r="T64" s="11">
        <f t="shared" si="13"/>
        <v>13</v>
      </c>
      <c r="U64" s="11">
        <f t="shared" si="14"/>
        <v>9.5329777546507106</v>
      </c>
      <c r="V64" s="11">
        <v>5.2240000000000002</v>
      </c>
      <c r="W64" s="11">
        <v>5.3444000000000003</v>
      </c>
      <c r="X64" s="11">
        <v>1.7276</v>
      </c>
      <c r="Y64" s="11">
        <v>6.4767999999999999</v>
      </c>
      <c r="Z64" s="11">
        <v>4.0052000000000003</v>
      </c>
      <c r="AA64" s="11">
        <v>3.5714000000000001</v>
      </c>
      <c r="AB64" s="11">
        <v>-0.36080000000000001</v>
      </c>
      <c r="AC64" s="11">
        <v>7.1050000000000004</v>
      </c>
      <c r="AD64" s="11">
        <v>7.282</v>
      </c>
      <c r="AE64" s="11">
        <v>-0.08</v>
      </c>
      <c r="AF64" s="11"/>
      <c r="AG64" s="11">
        <f t="shared" si="6"/>
        <v>15.990599999999993</v>
      </c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:49" x14ac:dyDescent="0.25">
      <c r="A65" s="11" t="s">
        <v>107</v>
      </c>
      <c r="B65" s="11" t="s">
        <v>42</v>
      </c>
      <c r="C65" s="11">
        <v>183</v>
      </c>
      <c r="D65" s="11">
        <v>359</v>
      </c>
      <c r="E65" s="11">
        <v>471</v>
      </c>
      <c r="F65" s="11"/>
      <c r="G65" s="7">
        <v>0.1</v>
      </c>
      <c r="H65" s="11">
        <v>730</v>
      </c>
      <c r="I65" s="11" t="s">
        <v>38</v>
      </c>
      <c r="J65" s="11"/>
      <c r="K65" s="11">
        <v>275</v>
      </c>
      <c r="L65" s="11">
        <f t="shared" si="11"/>
        <v>196</v>
      </c>
      <c r="M65" s="11"/>
      <c r="N65" s="11"/>
      <c r="O65" s="11">
        <v>219</v>
      </c>
      <c r="P65" s="11">
        <f t="shared" si="12"/>
        <v>94.2</v>
      </c>
      <c r="Q65" s="4">
        <f>10*P65-O65-F65</f>
        <v>723</v>
      </c>
      <c r="R65" s="4"/>
      <c r="S65" s="11"/>
      <c r="T65" s="11">
        <f t="shared" si="13"/>
        <v>10</v>
      </c>
      <c r="U65" s="11">
        <f t="shared" si="14"/>
        <v>2.3248407643312103</v>
      </c>
      <c r="V65" s="11">
        <v>30</v>
      </c>
      <c r="W65" s="11">
        <v>29.8</v>
      </c>
      <c r="X65" s="11">
        <v>30.8</v>
      </c>
      <c r="Y65" s="11">
        <v>24.2</v>
      </c>
      <c r="Z65" s="11">
        <v>17.2</v>
      </c>
      <c r="AA65" s="11">
        <v>25</v>
      </c>
      <c r="AB65" s="11">
        <v>21.2</v>
      </c>
      <c r="AC65" s="11">
        <v>31</v>
      </c>
      <c r="AD65" s="11">
        <v>32</v>
      </c>
      <c r="AE65" s="11">
        <v>27.8</v>
      </c>
      <c r="AF65" s="11"/>
      <c r="AG65" s="11">
        <f t="shared" si="6"/>
        <v>72.3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:49" x14ac:dyDescent="0.25">
      <c r="A66" s="11" t="s">
        <v>108</v>
      </c>
      <c r="B66" s="11" t="s">
        <v>37</v>
      </c>
      <c r="C66" s="11">
        <v>95.507999999999996</v>
      </c>
      <c r="D66" s="11"/>
      <c r="E66" s="11">
        <v>57.546999999999997</v>
      </c>
      <c r="F66" s="11">
        <v>36.619</v>
      </c>
      <c r="G66" s="7">
        <v>1</v>
      </c>
      <c r="H66" s="11">
        <v>50</v>
      </c>
      <c r="I66" s="11" t="s">
        <v>38</v>
      </c>
      <c r="J66" s="11"/>
      <c r="K66" s="11">
        <v>58.9</v>
      </c>
      <c r="L66" s="11">
        <f t="shared" si="11"/>
        <v>-1.3530000000000015</v>
      </c>
      <c r="M66" s="11"/>
      <c r="N66" s="11"/>
      <c r="O66" s="11">
        <v>69.342400000000012</v>
      </c>
      <c r="P66" s="11">
        <f t="shared" si="12"/>
        <v>11.509399999999999</v>
      </c>
      <c r="Q66" s="4">
        <f t="shared" si="10"/>
        <v>43.660799999999981</v>
      </c>
      <c r="R66" s="4"/>
      <c r="S66" s="11"/>
      <c r="T66" s="11">
        <f t="shared" si="13"/>
        <v>13</v>
      </c>
      <c r="U66" s="11">
        <f t="shared" si="14"/>
        <v>9.2065094618311996</v>
      </c>
      <c r="V66" s="11">
        <v>12.6808</v>
      </c>
      <c r="W66" s="11">
        <v>11.1066</v>
      </c>
      <c r="X66" s="11">
        <v>15.8348</v>
      </c>
      <c r="Y66" s="11">
        <v>20.118400000000001</v>
      </c>
      <c r="Z66" s="11">
        <v>14.594200000000001</v>
      </c>
      <c r="AA66" s="11">
        <v>17.1464</v>
      </c>
      <c r="AB66" s="11">
        <v>21.848199999999999</v>
      </c>
      <c r="AC66" s="11">
        <v>16.219000000000001</v>
      </c>
      <c r="AD66" s="11">
        <v>12.2464</v>
      </c>
      <c r="AE66" s="11">
        <v>10.7422</v>
      </c>
      <c r="AF66" s="11"/>
      <c r="AG66" s="11">
        <f t="shared" si="6"/>
        <v>43.660799999999981</v>
      </c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:49" x14ac:dyDescent="0.25">
      <c r="A67" s="11" t="s">
        <v>109</v>
      </c>
      <c r="B67" s="11" t="s">
        <v>42</v>
      </c>
      <c r="C67" s="11">
        <v>165</v>
      </c>
      <c r="D67" s="11">
        <v>283</v>
      </c>
      <c r="E67" s="11">
        <v>166</v>
      </c>
      <c r="F67" s="11"/>
      <c r="G67" s="7">
        <v>0.1</v>
      </c>
      <c r="H67" s="11">
        <v>730</v>
      </c>
      <c r="I67" s="11" t="s">
        <v>38</v>
      </c>
      <c r="J67" s="11"/>
      <c r="K67" s="11">
        <v>174</v>
      </c>
      <c r="L67" s="11">
        <f t="shared" si="11"/>
        <v>-8</v>
      </c>
      <c r="M67" s="11"/>
      <c r="N67" s="11"/>
      <c r="O67" s="11">
        <v>186</v>
      </c>
      <c r="P67" s="11">
        <f t="shared" si="12"/>
        <v>33.200000000000003</v>
      </c>
      <c r="Q67" s="4">
        <f t="shared" si="10"/>
        <v>245.60000000000002</v>
      </c>
      <c r="R67" s="4"/>
      <c r="S67" s="11"/>
      <c r="T67" s="11">
        <f t="shared" si="13"/>
        <v>13</v>
      </c>
      <c r="U67" s="11">
        <f t="shared" si="14"/>
        <v>5.6024096385542164</v>
      </c>
      <c r="V67" s="11">
        <v>27</v>
      </c>
      <c r="W67" s="11">
        <v>17.8</v>
      </c>
      <c r="X67" s="11">
        <v>38.799999999999997</v>
      </c>
      <c r="Y67" s="11">
        <v>17.2</v>
      </c>
      <c r="Z67" s="11">
        <v>12</v>
      </c>
      <c r="AA67" s="11">
        <v>24.8</v>
      </c>
      <c r="AB67" s="11">
        <v>19.600000000000001</v>
      </c>
      <c r="AC67" s="11">
        <v>23.4</v>
      </c>
      <c r="AD67" s="11">
        <v>25.8</v>
      </c>
      <c r="AE67" s="11">
        <v>19.600000000000001</v>
      </c>
      <c r="AF67" s="11"/>
      <c r="AG67" s="11">
        <f t="shared" si="6"/>
        <v>24.560000000000002</v>
      </c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:49" x14ac:dyDescent="0.25">
      <c r="A68" s="11" t="s">
        <v>110</v>
      </c>
      <c r="B68" s="11" t="s">
        <v>42</v>
      </c>
      <c r="C68" s="11">
        <v>147</v>
      </c>
      <c r="D68" s="11">
        <v>463</v>
      </c>
      <c r="E68" s="11">
        <v>359</v>
      </c>
      <c r="F68" s="11">
        <v>234</v>
      </c>
      <c r="G68" s="7">
        <v>0.4</v>
      </c>
      <c r="H68" s="11">
        <v>40</v>
      </c>
      <c r="I68" s="11" t="s">
        <v>38</v>
      </c>
      <c r="J68" s="11"/>
      <c r="K68" s="11">
        <v>376</v>
      </c>
      <c r="L68" s="11">
        <f t="shared" si="11"/>
        <v>-17</v>
      </c>
      <c r="M68" s="11"/>
      <c r="N68" s="11"/>
      <c r="O68" s="11">
        <v>371.2</v>
      </c>
      <c r="P68" s="11">
        <f t="shared" si="12"/>
        <v>71.8</v>
      </c>
      <c r="Q68" s="4">
        <f t="shared" si="10"/>
        <v>328.20000000000005</v>
      </c>
      <c r="R68" s="4"/>
      <c r="S68" s="11"/>
      <c r="T68" s="11">
        <f t="shared" si="13"/>
        <v>13.000000000000002</v>
      </c>
      <c r="U68" s="11">
        <f t="shared" si="14"/>
        <v>8.428969359331477</v>
      </c>
      <c r="V68" s="11">
        <v>75.400000000000006</v>
      </c>
      <c r="W68" s="11">
        <v>78.2</v>
      </c>
      <c r="X68" s="11">
        <v>72.400000000000006</v>
      </c>
      <c r="Y68" s="11">
        <v>67.400000000000006</v>
      </c>
      <c r="Z68" s="11">
        <v>68.400000000000006</v>
      </c>
      <c r="AA68" s="11">
        <v>89</v>
      </c>
      <c r="AB68" s="11">
        <v>19</v>
      </c>
      <c r="AC68" s="11">
        <v>64.2</v>
      </c>
      <c r="AD68" s="11">
        <v>51.8</v>
      </c>
      <c r="AE68" s="11">
        <v>44</v>
      </c>
      <c r="AF68" s="11"/>
      <c r="AG68" s="11">
        <f t="shared" si="6"/>
        <v>131.28000000000003</v>
      </c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:49" x14ac:dyDescent="0.25">
      <c r="A69" s="11" t="s">
        <v>111</v>
      </c>
      <c r="B69" s="11" t="s">
        <v>42</v>
      </c>
      <c r="C69" s="11">
        <v>164</v>
      </c>
      <c r="D69" s="11">
        <v>378</v>
      </c>
      <c r="E69" s="11">
        <v>337</v>
      </c>
      <c r="F69" s="11">
        <v>194</v>
      </c>
      <c r="G69" s="7">
        <v>0.4</v>
      </c>
      <c r="H69" s="11">
        <v>40</v>
      </c>
      <c r="I69" s="11" t="s">
        <v>38</v>
      </c>
      <c r="J69" s="11"/>
      <c r="K69" s="11">
        <v>348</v>
      </c>
      <c r="L69" s="11">
        <f t="shared" si="11"/>
        <v>-11</v>
      </c>
      <c r="M69" s="11"/>
      <c r="N69" s="11"/>
      <c r="O69" s="11">
        <v>339.4</v>
      </c>
      <c r="P69" s="11">
        <f t="shared" si="12"/>
        <v>67.400000000000006</v>
      </c>
      <c r="Q69" s="4">
        <f t="shared" si="10"/>
        <v>342.80000000000007</v>
      </c>
      <c r="R69" s="4"/>
      <c r="S69" s="11"/>
      <c r="T69" s="11">
        <f t="shared" si="13"/>
        <v>13</v>
      </c>
      <c r="U69" s="11">
        <f t="shared" si="14"/>
        <v>7.9139465875370911</v>
      </c>
      <c r="V69" s="11">
        <v>67.8</v>
      </c>
      <c r="W69" s="11">
        <v>68</v>
      </c>
      <c r="X69" s="11">
        <v>65.8</v>
      </c>
      <c r="Y69" s="11">
        <v>58.6</v>
      </c>
      <c r="Z69" s="11">
        <v>56.2</v>
      </c>
      <c r="AA69" s="11">
        <v>77.2</v>
      </c>
      <c r="AB69" s="11">
        <v>19.399999999999999</v>
      </c>
      <c r="AC69" s="11">
        <v>54.4</v>
      </c>
      <c r="AD69" s="11">
        <v>47.2</v>
      </c>
      <c r="AE69" s="11">
        <v>47</v>
      </c>
      <c r="AF69" s="11"/>
      <c r="AG69" s="11">
        <f t="shared" si="6"/>
        <v>137.12000000000003</v>
      </c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</row>
    <row r="70" spans="1:49" x14ac:dyDescent="0.25">
      <c r="A70" s="11" t="s">
        <v>112</v>
      </c>
      <c r="B70" s="11" t="s">
        <v>37</v>
      </c>
      <c r="C70" s="11">
        <v>3.6859999999999999</v>
      </c>
      <c r="D70" s="11"/>
      <c r="E70" s="11">
        <v>3.6859999999999999</v>
      </c>
      <c r="F70" s="11"/>
      <c r="G70" s="7">
        <v>1</v>
      </c>
      <c r="H70" s="11">
        <v>40</v>
      </c>
      <c r="I70" s="11" t="s">
        <v>44</v>
      </c>
      <c r="J70" s="11"/>
      <c r="K70" s="11"/>
      <c r="L70" s="11">
        <f t="shared" ref="L70:L101" si="15">E70-K70</f>
        <v>3.6859999999999999</v>
      </c>
      <c r="M70" s="11"/>
      <c r="N70" s="11"/>
      <c r="O70" s="11">
        <v>93.845200000000006</v>
      </c>
      <c r="P70" s="11">
        <f t="shared" ref="P70:P101" si="16">E70/5</f>
        <v>0.73719999999999997</v>
      </c>
      <c r="Q70" s="4"/>
      <c r="R70" s="4"/>
      <c r="S70" s="11"/>
      <c r="T70" s="11">
        <f t="shared" ref="T70:T101" si="17">(F70+O70+Q70)/P70</f>
        <v>127.29951166576235</v>
      </c>
      <c r="U70" s="11">
        <f t="shared" ref="U70:U101" si="18">(F70+O70)/P70</f>
        <v>127.29951166576235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45</v>
      </c>
      <c r="AG70" s="11">
        <f t="shared" ref="AG70:AG81" si="19">G70*Q70</f>
        <v>0</v>
      </c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:49" x14ac:dyDescent="0.25">
      <c r="A71" s="11" t="s">
        <v>113</v>
      </c>
      <c r="B71" s="11" t="s">
        <v>37</v>
      </c>
      <c r="C71" s="11">
        <v>24.416</v>
      </c>
      <c r="D71" s="11">
        <v>322.03800000000001</v>
      </c>
      <c r="E71" s="11">
        <v>161.86699999999999</v>
      </c>
      <c r="F71" s="11">
        <v>104.018</v>
      </c>
      <c r="G71" s="7">
        <v>1</v>
      </c>
      <c r="H71" s="11">
        <v>40</v>
      </c>
      <c r="I71" s="11" t="s">
        <v>38</v>
      </c>
      <c r="J71" s="11"/>
      <c r="K71" s="11">
        <v>183.321</v>
      </c>
      <c r="L71" s="11">
        <f t="shared" si="15"/>
        <v>-21.454000000000008</v>
      </c>
      <c r="M71" s="11"/>
      <c r="N71" s="11"/>
      <c r="O71" s="11">
        <v>182.07239999999999</v>
      </c>
      <c r="P71" s="11">
        <f t="shared" si="16"/>
        <v>32.373399999999997</v>
      </c>
      <c r="Q71" s="4">
        <f t="shared" si="10"/>
        <v>134.76379999999995</v>
      </c>
      <c r="R71" s="4"/>
      <c r="S71" s="11"/>
      <c r="T71" s="11">
        <f t="shared" si="17"/>
        <v>13</v>
      </c>
      <c r="U71" s="11">
        <f t="shared" si="18"/>
        <v>8.8372058541889338</v>
      </c>
      <c r="V71" s="11">
        <v>33.4238</v>
      </c>
      <c r="W71" s="11">
        <v>31.985199999999999</v>
      </c>
      <c r="X71" s="11">
        <v>26.369199999999999</v>
      </c>
      <c r="Y71" s="11">
        <v>34.279200000000003</v>
      </c>
      <c r="Z71" s="11">
        <v>26.0396</v>
      </c>
      <c r="AA71" s="11">
        <v>7.1496000000000004</v>
      </c>
      <c r="AB71" s="11">
        <v>25.095400000000001</v>
      </c>
      <c r="AC71" s="11">
        <v>14.313599999999999</v>
      </c>
      <c r="AD71" s="11">
        <v>7.8475999999999999</v>
      </c>
      <c r="AE71" s="11">
        <v>14.8994</v>
      </c>
      <c r="AF71" s="11"/>
      <c r="AG71" s="11">
        <f t="shared" si="19"/>
        <v>134.76379999999995</v>
      </c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:49" x14ac:dyDescent="0.25">
      <c r="A72" s="11" t="s">
        <v>114</v>
      </c>
      <c r="B72" s="11" t="s">
        <v>42</v>
      </c>
      <c r="C72" s="11">
        <v>8</v>
      </c>
      <c r="D72" s="11"/>
      <c r="E72" s="11">
        <v>3</v>
      </c>
      <c r="F72" s="11"/>
      <c r="G72" s="7">
        <v>0.6</v>
      </c>
      <c r="H72" s="11">
        <v>60</v>
      </c>
      <c r="I72" s="11" t="s">
        <v>44</v>
      </c>
      <c r="J72" s="11"/>
      <c r="K72" s="11">
        <v>2</v>
      </c>
      <c r="L72" s="11">
        <f t="shared" si="15"/>
        <v>1</v>
      </c>
      <c r="M72" s="11"/>
      <c r="N72" s="11"/>
      <c r="O72" s="11">
        <v>16</v>
      </c>
      <c r="P72" s="11">
        <f t="shared" si="16"/>
        <v>0.6</v>
      </c>
      <c r="Q72" s="4"/>
      <c r="R72" s="4"/>
      <c r="S72" s="11"/>
      <c r="T72" s="11">
        <f t="shared" si="17"/>
        <v>26.666666666666668</v>
      </c>
      <c r="U72" s="11">
        <f t="shared" si="18"/>
        <v>26.666666666666668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45</v>
      </c>
      <c r="AG72" s="11">
        <f t="shared" si="19"/>
        <v>0</v>
      </c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:49" x14ac:dyDescent="0.25">
      <c r="A73" s="11" t="s">
        <v>115</v>
      </c>
      <c r="B73" s="11" t="s">
        <v>42</v>
      </c>
      <c r="C73" s="11"/>
      <c r="D73" s="11">
        <v>5</v>
      </c>
      <c r="E73" s="11"/>
      <c r="F73" s="11"/>
      <c r="G73" s="7">
        <v>0.6</v>
      </c>
      <c r="H73" s="11">
        <v>60</v>
      </c>
      <c r="I73" s="11" t="s">
        <v>44</v>
      </c>
      <c r="J73" s="11"/>
      <c r="K73" s="11">
        <v>3</v>
      </c>
      <c r="L73" s="11">
        <f t="shared" si="15"/>
        <v>-3</v>
      </c>
      <c r="M73" s="11"/>
      <c r="N73" s="11"/>
      <c r="O73" s="11">
        <v>25.6</v>
      </c>
      <c r="P73" s="11">
        <f t="shared" si="16"/>
        <v>0</v>
      </c>
      <c r="Q73" s="4"/>
      <c r="R73" s="4"/>
      <c r="S73" s="11"/>
      <c r="T73" s="11" t="e">
        <f t="shared" si="17"/>
        <v>#DIV/0!</v>
      </c>
      <c r="U73" s="11" t="e">
        <f t="shared" si="18"/>
        <v>#DIV/0!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45</v>
      </c>
      <c r="AG73" s="11">
        <f t="shared" si="19"/>
        <v>0</v>
      </c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:49" x14ac:dyDescent="0.25">
      <c r="A74" s="11" t="s">
        <v>116</v>
      </c>
      <c r="B74" s="11" t="s">
        <v>42</v>
      </c>
      <c r="C74" s="11">
        <v>13</v>
      </c>
      <c r="D74" s="11">
        <v>2</v>
      </c>
      <c r="E74" s="11">
        <v>7</v>
      </c>
      <c r="F74" s="11"/>
      <c r="G74" s="7">
        <v>0.6</v>
      </c>
      <c r="H74" s="11">
        <v>60</v>
      </c>
      <c r="I74" s="11" t="s">
        <v>44</v>
      </c>
      <c r="J74" s="11"/>
      <c r="K74" s="11">
        <v>2</v>
      </c>
      <c r="L74" s="11">
        <f t="shared" si="15"/>
        <v>5</v>
      </c>
      <c r="M74" s="11"/>
      <c r="N74" s="11"/>
      <c r="O74" s="11">
        <v>21.4</v>
      </c>
      <c r="P74" s="11">
        <f t="shared" si="16"/>
        <v>1.4</v>
      </c>
      <c r="Q74" s="4"/>
      <c r="R74" s="4"/>
      <c r="S74" s="11"/>
      <c r="T74" s="11">
        <f t="shared" si="17"/>
        <v>15.285714285714286</v>
      </c>
      <c r="U74" s="11">
        <f t="shared" si="18"/>
        <v>15.285714285714286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45</v>
      </c>
      <c r="AG74" s="11">
        <f t="shared" si="19"/>
        <v>0</v>
      </c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:49" x14ac:dyDescent="0.25">
      <c r="A75" s="11" t="s">
        <v>117</v>
      </c>
      <c r="B75" s="11" t="s">
        <v>42</v>
      </c>
      <c r="C75" s="11">
        <v>8</v>
      </c>
      <c r="D75" s="11"/>
      <c r="E75" s="11">
        <v>6</v>
      </c>
      <c r="F75" s="11"/>
      <c r="G75" s="7">
        <v>0.6</v>
      </c>
      <c r="H75" s="11">
        <v>55</v>
      </c>
      <c r="I75" s="11" t="s">
        <v>44</v>
      </c>
      <c r="J75" s="11"/>
      <c r="K75" s="11">
        <v>5</v>
      </c>
      <c r="L75" s="11">
        <f t="shared" si="15"/>
        <v>1</v>
      </c>
      <c r="M75" s="11"/>
      <c r="N75" s="11"/>
      <c r="O75" s="11">
        <v>27.2</v>
      </c>
      <c r="P75" s="11">
        <f t="shared" si="16"/>
        <v>1.2</v>
      </c>
      <c r="Q75" s="4"/>
      <c r="R75" s="4"/>
      <c r="S75" s="11"/>
      <c r="T75" s="11">
        <f t="shared" si="17"/>
        <v>22.666666666666668</v>
      </c>
      <c r="U75" s="11">
        <f t="shared" si="18"/>
        <v>22.666666666666668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 t="s">
        <v>45</v>
      </c>
      <c r="AG75" s="11">
        <f t="shared" si="19"/>
        <v>0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:49" x14ac:dyDescent="0.25">
      <c r="A76" s="11" t="s">
        <v>118</v>
      </c>
      <c r="B76" s="11" t="s">
        <v>42</v>
      </c>
      <c r="C76" s="11">
        <v>27</v>
      </c>
      <c r="D76" s="11">
        <v>236</v>
      </c>
      <c r="E76" s="11">
        <v>113</v>
      </c>
      <c r="F76" s="11"/>
      <c r="G76" s="7">
        <v>0.4</v>
      </c>
      <c r="H76" s="11" t="e">
        <v>#N/A</v>
      </c>
      <c r="I76" s="11" t="s">
        <v>38</v>
      </c>
      <c r="J76" s="11"/>
      <c r="K76" s="11">
        <v>72</v>
      </c>
      <c r="L76" s="11">
        <f t="shared" si="15"/>
        <v>41</v>
      </c>
      <c r="M76" s="11"/>
      <c r="N76" s="11"/>
      <c r="O76" s="11">
        <v>202.8</v>
      </c>
      <c r="P76" s="11">
        <f t="shared" si="16"/>
        <v>22.6</v>
      </c>
      <c r="Q76" s="4">
        <f t="shared" si="10"/>
        <v>91</v>
      </c>
      <c r="R76" s="4"/>
      <c r="S76" s="11"/>
      <c r="T76" s="11">
        <f t="shared" si="17"/>
        <v>13</v>
      </c>
      <c r="U76" s="11">
        <f t="shared" si="18"/>
        <v>8.9734513274336276</v>
      </c>
      <c r="V76" s="11">
        <v>21.8</v>
      </c>
      <c r="W76" s="11">
        <v>12.6</v>
      </c>
      <c r="X76" s="11">
        <v>12.8</v>
      </c>
      <c r="Y76" s="11">
        <v>-0.2</v>
      </c>
      <c r="Z76" s="11">
        <v>-0.4</v>
      </c>
      <c r="AA76" s="11">
        <v>-0.6</v>
      </c>
      <c r="AB76" s="11">
        <v>15.2</v>
      </c>
      <c r="AC76" s="11">
        <v>24</v>
      </c>
      <c r="AD76" s="11">
        <v>18.8</v>
      </c>
      <c r="AE76" s="11">
        <v>19.8</v>
      </c>
      <c r="AF76" s="11" t="s">
        <v>119</v>
      </c>
      <c r="AG76" s="11">
        <f t="shared" si="19"/>
        <v>36.4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:49" x14ac:dyDescent="0.25">
      <c r="A77" s="11" t="s">
        <v>120</v>
      </c>
      <c r="B77" s="11" t="s">
        <v>42</v>
      </c>
      <c r="C77" s="11">
        <v>140</v>
      </c>
      <c r="D77" s="11">
        <v>244</v>
      </c>
      <c r="E77" s="11">
        <v>186</v>
      </c>
      <c r="F77" s="11">
        <v>113</v>
      </c>
      <c r="G77" s="7">
        <v>0.33</v>
      </c>
      <c r="H77" s="11" t="e">
        <v>#N/A</v>
      </c>
      <c r="I77" s="11" t="s">
        <v>38</v>
      </c>
      <c r="J77" s="11"/>
      <c r="K77" s="11">
        <v>155</v>
      </c>
      <c r="L77" s="11">
        <f t="shared" si="15"/>
        <v>31</v>
      </c>
      <c r="M77" s="11"/>
      <c r="N77" s="11"/>
      <c r="O77" s="11">
        <v>406</v>
      </c>
      <c r="P77" s="11">
        <f t="shared" si="16"/>
        <v>37.200000000000003</v>
      </c>
      <c r="Q77" s="4"/>
      <c r="R77" s="4"/>
      <c r="S77" s="11"/>
      <c r="T77" s="11">
        <f t="shared" si="17"/>
        <v>13.951612903225806</v>
      </c>
      <c r="U77" s="11">
        <f t="shared" si="18"/>
        <v>13.951612903225806</v>
      </c>
      <c r="V77" s="11">
        <v>37.4</v>
      </c>
      <c r="W77" s="11">
        <v>35.799999999999997</v>
      </c>
      <c r="X77" s="11">
        <v>38.799999999999997</v>
      </c>
      <c r="Y77" s="11">
        <v>33.799999999999997</v>
      </c>
      <c r="Z77" s="11">
        <v>31.6</v>
      </c>
      <c r="AA77" s="11">
        <v>41</v>
      </c>
      <c r="AB77" s="11">
        <v>10.8</v>
      </c>
      <c r="AC77" s="11">
        <v>36.799999999999997</v>
      </c>
      <c r="AD77" s="11">
        <v>25.4</v>
      </c>
      <c r="AE77" s="11">
        <v>27.4</v>
      </c>
      <c r="AF77" s="11"/>
      <c r="AG77" s="11">
        <f t="shared" si="19"/>
        <v>0</v>
      </c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spans="1:49" x14ac:dyDescent="0.25">
      <c r="A78" s="11" t="s">
        <v>121</v>
      </c>
      <c r="B78" s="11" t="s">
        <v>42</v>
      </c>
      <c r="C78" s="11">
        <v>154</v>
      </c>
      <c r="D78" s="11">
        <v>88</v>
      </c>
      <c r="E78" s="11">
        <v>142</v>
      </c>
      <c r="F78" s="11">
        <v>-1</v>
      </c>
      <c r="G78" s="7">
        <v>0.35</v>
      </c>
      <c r="H78" s="11" t="e">
        <v>#N/A</v>
      </c>
      <c r="I78" s="11" t="s">
        <v>38</v>
      </c>
      <c r="J78" s="11"/>
      <c r="K78" s="11">
        <v>99</v>
      </c>
      <c r="L78" s="11">
        <f t="shared" si="15"/>
        <v>43</v>
      </c>
      <c r="M78" s="11"/>
      <c r="N78" s="11"/>
      <c r="O78" s="11">
        <v>263.2</v>
      </c>
      <c r="P78" s="11">
        <f t="shared" si="16"/>
        <v>28.4</v>
      </c>
      <c r="Q78" s="4">
        <f t="shared" si="10"/>
        <v>107</v>
      </c>
      <c r="R78" s="4"/>
      <c r="S78" s="11"/>
      <c r="T78" s="11">
        <f t="shared" si="17"/>
        <v>13</v>
      </c>
      <c r="U78" s="11">
        <f t="shared" si="18"/>
        <v>9.2323943661971839</v>
      </c>
      <c r="V78" s="11">
        <v>20.399999999999999</v>
      </c>
      <c r="W78" s="11">
        <v>13.4</v>
      </c>
      <c r="X78" s="11">
        <v>23.8</v>
      </c>
      <c r="Y78" s="11">
        <v>9</v>
      </c>
      <c r="Z78" s="11">
        <v>18.399999999999999</v>
      </c>
      <c r="AA78" s="11">
        <v>23.8</v>
      </c>
      <c r="AB78" s="11">
        <v>8.1999999999999993</v>
      </c>
      <c r="AC78" s="11">
        <v>19.399999999999999</v>
      </c>
      <c r="AD78" s="11">
        <v>19.600000000000001</v>
      </c>
      <c r="AE78" s="11">
        <v>14.4</v>
      </c>
      <c r="AF78" s="11"/>
      <c r="AG78" s="11">
        <f t="shared" si="19"/>
        <v>37.449999999999996</v>
      </c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:49" x14ac:dyDescent="0.25">
      <c r="A79" s="11" t="s">
        <v>122</v>
      </c>
      <c r="B79" s="11" t="s">
        <v>42</v>
      </c>
      <c r="C79" s="11">
        <v>379</v>
      </c>
      <c r="D79" s="11">
        <v>323</v>
      </c>
      <c r="E79" s="11">
        <v>321</v>
      </c>
      <c r="F79" s="11"/>
      <c r="G79" s="7">
        <v>0.35</v>
      </c>
      <c r="H79" s="11">
        <v>40</v>
      </c>
      <c r="I79" s="11" t="s">
        <v>38</v>
      </c>
      <c r="J79" s="11"/>
      <c r="K79" s="11">
        <v>339</v>
      </c>
      <c r="L79" s="11">
        <f t="shared" si="15"/>
        <v>-18</v>
      </c>
      <c r="M79" s="11"/>
      <c r="N79" s="11"/>
      <c r="O79" s="11">
        <v>690.00000000000011</v>
      </c>
      <c r="P79" s="11">
        <f t="shared" si="16"/>
        <v>64.2</v>
      </c>
      <c r="Q79" s="4">
        <f t="shared" si="10"/>
        <v>144.59999999999991</v>
      </c>
      <c r="R79" s="4"/>
      <c r="S79" s="11"/>
      <c r="T79" s="11">
        <f t="shared" si="17"/>
        <v>13</v>
      </c>
      <c r="U79" s="11">
        <f t="shared" si="18"/>
        <v>10.747663551401871</v>
      </c>
      <c r="V79" s="11">
        <v>85.4</v>
      </c>
      <c r="W79" s="11">
        <v>56.4</v>
      </c>
      <c r="X79" s="11">
        <v>85.4</v>
      </c>
      <c r="Y79" s="11">
        <v>41.4</v>
      </c>
      <c r="Z79" s="11">
        <v>64.2</v>
      </c>
      <c r="AA79" s="11">
        <v>96.2</v>
      </c>
      <c r="AB79" s="11">
        <v>22.2</v>
      </c>
      <c r="AC79" s="11">
        <v>67.599999999999994</v>
      </c>
      <c r="AD79" s="11">
        <v>62.4</v>
      </c>
      <c r="AE79" s="11">
        <v>62</v>
      </c>
      <c r="AF79" s="11"/>
      <c r="AG79" s="11">
        <f t="shared" si="19"/>
        <v>50.609999999999964</v>
      </c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:49" x14ac:dyDescent="0.25">
      <c r="A80" s="11" t="s">
        <v>123</v>
      </c>
      <c r="B80" s="11" t="s">
        <v>42</v>
      </c>
      <c r="C80" s="11">
        <v>909</v>
      </c>
      <c r="D80" s="11">
        <v>976</v>
      </c>
      <c r="E80" s="20">
        <f>488+E114</f>
        <v>942</v>
      </c>
      <c r="F80" s="11">
        <v>2</v>
      </c>
      <c r="G80" s="7">
        <v>0.35</v>
      </c>
      <c r="H80" s="11">
        <v>45</v>
      </c>
      <c r="I80" s="11" t="s">
        <v>38</v>
      </c>
      <c r="J80" s="11"/>
      <c r="K80" s="11">
        <v>561</v>
      </c>
      <c r="L80" s="11">
        <f t="shared" si="15"/>
        <v>381</v>
      </c>
      <c r="M80" s="11"/>
      <c r="N80" s="11"/>
      <c r="O80" s="11">
        <v>2236.6</v>
      </c>
      <c r="P80" s="11">
        <f t="shared" si="16"/>
        <v>188.4</v>
      </c>
      <c r="Q80" s="4">
        <f t="shared" si="10"/>
        <v>210.60000000000036</v>
      </c>
      <c r="R80" s="4"/>
      <c r="S80" s="11"/>
      <c r="T80" s="11">
        <f t="shared" si="17"/>
        <v>13.000000000000002</v>
      </c>
      <c r="U80" s="11">
        <f t="shared" si="18"/>
        <v>11.88216560509554</v>
      </c>
      <c r="V80" s="11">
        <v>202</v>
      </c>
      <c r="W80" s="11">
        <v>139</v>
      </c>
      <c r="X80" s="11">
        <v>193.8</v>
      </c>
      <c r="Y80" s="11">
        <v>133.4</v>
      </c>
      <c r="Z80" s="11">
        <v>156.80000000000001</v>
      </c>
      <c r="AA80" s="11">
        <v>224.4</v>
      </c>
      <c r="AB80" s="11">
        <v>65.599999999999994</v>
      </c>
      <c r="AC80" s="11">
        <v>146.19999999999999</v>
      </c>
      <c r="AD80" s="11">
        <v>125</v>
      </c>
      <c r="AE80" s="11">
        <v>118.8</v>
      </c>
      <c r="AF80" s="11"/>
      <c r="AG80" s="11">
        <f t="shared" si="19"/>
        <v>73.710000000000122</v>
      </c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:49" x14ac:dyDescent="0.25">
      <c r="A81" s="11" t="s">
        <v>124</v>
      </c>
      <c r="B81" s="11" t="s">
        <v>42</v>
      </c>
      <c r="C81" s="11">
        <v>1</v>
      </c>
      <c r="D81" s="11">
        <v>90</v>
      </c>
      <c r="E81" s="11">
        <v>20</v>
      </c>
      <c r="F81" s="11"/>
      <c r="G81" s="7">
        <v>0.3</v>
      </c>
      <c r="H81" s="11">
        <v>50</v>
      </c>
      <c r="I81" s="11" t="s">
        <v>44</v>
      </c>
      <c r="J81" s="11"/>
      <c r="K81" s="11">
        <v>10</v>
      </c>
      <c r="L81" s="11">
        <f t="shared" si="15"/>
        <v>10</v>
      </c>
      <c r="M81" s="11"/>
      <c r="N81" s="11"/>
      <c r="O81" s="11">
        <v>15</v>
      </c>
      <c r="P81" s="11">
        <f t="shared" si="16"/>
        <v>4</v>
      </c>
      <c r="Q81" s="4">
        <f>12*P81-O81-F81</f>
        <v>33</v>
      </c>
      <c r="R81" s="4"/>
      <c r="S81" s="11"/>
      <c r="T81" s="11">
        <f t="shared" si="17"/>
        <v>12</v>
      </c>
      <c r="U81" s="11">
        <f t="shared" si="18"/>
        <v>3.75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 t="s">
        <v>45</v>
      </c>
      <c r="AG81" s="11">
        <f t="shared" si="19"/>
        <v>9.9</v>
      </c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 x14ac:dyDescent="0.25">
      <c r="A82" s="13" t="s">
        <v>125</v>
      </c>
      <c r="B82" s="13" t="s">
        <v>37</v>
      </c>
      <c r="C82" s="13">
        <v>456.25599999999997</v>
      </c>
      <c r="D82" s="13">
        <v>1185.8779999999999</v>
      </c>
      <c r="E82" s="20">
        <v>440.41399999999999</v>
      </c>
      <c r="F82" s="20">
        <v>911.88900000000001</v>
      </c>
      <c r="G82" s="14">
        <v>0</v>
      </c>
      <c r="H82" s="13" t="e">
        <v>#N/A</v>
      </c>
      <c r="I82" s="13" t="s">
        <v>66</v>
      </c>
      <c r="J82" s="13" t="s">
        <v>74</v>
      </c>
      <c r="K82" s="13">
        <v>737.50699999999995</v>
      </c>
      <c r="L82" s="13">
        <f t="shared" si="15"/>
        <v>-297.09299999999996</v>
      </c>
      <c r="M82" s="13"/>
      <c r="N82" s="13"/>
      <c r="O82" s="13">
        <v>0</v>
      </c>
      <c r="P82" s="13">
        <f t="shared" si="16"/>
        <v>88.082799999999992</v>
      </c>
      <c r="Q82" s="15"/>
      <c r="R82" s="15"/>
      <c r="S82" s="13"/>
      <c r="T82" s="13">
        <f t="shared" si="17"/>
        <v>10.352634112448742</v>
      </c>
      <c r="U82" s="13">
        <f t="shared" si="18"/>
        <v>10.352634112448742</v>
      </c>
      <c r="V82" s="13">
        <v>96.813599999999994</v>
      </c>
      <c r="W82" s="13">
        <v>33.442599999999999</v>
      </c>
      <c r="X82" s="13">
        <v>122.2208</v>
      </c>
      <c r="Y82" s="13">
        <v>62.684199999999997</v>
      </c>
      <c r="Z82" s="13">
        <v>82.292600000000007</v>
      </c>
      <c r="AA82" s="13">
        <v>95.2346</v>
      </c>
      <c r="AB82" s="13">
        <v>96.826400000000007</v>
      </c>
      <c r="AC82" s="13">
        <v>79.762600000000006</v>
      </c>
      <c r="AD82" s="13">
        <v>84.177999999999997</v>
      </c>
      <c r="AE82" s="13">
        <v>98.893799999999999</v>
      </c>
      <c r="AF82" s="13" t="s">
        <v>126</v>
      </c>
      <c r="AG82" s="13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 x14ac:dyDescent="0.25">
      <c r="A83" s="11" t="s">
        <v>127</v>
      </c>
      <c r="B83" s="11" t="s">
        <v>37</v>
      </c>
      <c r="C83" s="11">
        <v>403.03199999999998</v>
      </c>
      <c r="D83" s="11">
        <v>929.95500000000004</v>
      </c>
      <c r="E83" s="11">
        <v>383.95699999999999</v>
      </c>
      <c r="F83" s="11">
        <v>413.827</v>
      </c>
      <c r="G83" s="7">
        <v>1</v>
      </c>
      <c r="H83" s="11">
        <v>60</v>
      </c>
      <c r="I83" s="11" t="s">
        <v>38</v>
      </c>
      <c r="J83" s="11"/>
      <c r="K83" s="11">
        <v>385.34199999999998</v>
      </c>
      <c r="L83" s="11">
        <f t="shared" si="15"/>
        <v>-1.3849999999999909</v>
      </c>
      <c r="M83" s="11"/>
      <c r="N83" s="11"/>
      <c r="O83" s="11">
        <v>140.02679999999981</v>
      </c>
      <c r="P83" s="11">
        <f t="shared" si="16"/>
        <v>76.791399999999996</v>
      </c>
      <c r="Q83" s="4">
        <f t="shared" ref="Q83:Q111" si="20">13*P83-O83-F83</f>
        <v>444.4344000000001</v>
      </c>
      <c r="R83" s="4"/>
      <c r="S83" s="11"/>
      <c r="T83" s="11">
        <f t="shared" si="17"/>
        <v>13</v>
      </c>
      <c r="U83" s="11">
        <f t="shared" si="18"/>
        <v>7.2124456644884702</v>
      </c>
      <c r="V83" s="11">
        <v>64.75739999999999</v>
      </c>
      <c r="W83" s="11">
        <v>68.100800000000007</v>
      </c>
      <c r="X83" s="11">
        <v>63.103400000000001</v>
      </c>
      <c r="Y83" s="11">
        <v>63.234200000000001</v>
      </c>
      <c r="Z83" s="11">
        <v>66.441999999999993</v>
      </c>
      <c r="AA83" s="11">
        <v>79.422600000000003</v>
      </c>
      <c r="AB83" s="11">
        <v>39.164400000000001</v>
      </c>
      <c r="AC83" s="11">
        <v>66.604600000000005</v>
      </c>
      <c r="AD83" s="11">
        <v>61.028399999999998</v>
      </c>
      <c r="AE83" s="11">
        <v>67.366200000000006</v>
      </c>
      <c r="AF83" s="11"/>
      <c r="AG83" s="11">
        <f t="shared" ref="AG83:AG111" si="21">G83*Q83</f>
        <v>444.4344000000001</v>
      </c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25">
      <c r="A84" s="11" t="s">
        <v>128</v>
      </c>
      <c r="B84" s="11" t="s">
        <v>37</v>
      </c>
      <c r="C84" s="11">
        <v>198.029</v>
      </c>
      <c r="D84" s="11">
        <v>809.75400000000002</v>
      </c>
      <c r="E84" s="11">
        <v>108.24299999999999</v>
      </c>
      <c r="F84" s="11">
        <v>508.99599999999998</v>
      </c>
      <c r="G84" s="7">
        <v>1</v>
      </c>
      <c r="H84" s="11">
        <v>60</v>
      </c>
      <c r="I84" s="11" t="s">
        <v>44</v>
      </c>
      <c r="J84" s="11"/>
      <c r="K84" s="11">
        <v>23.9</v>
      </c>
      <c r="L84" s="11">
        <f t="shared" si="15"/>
        <v>84.342999999999989</v>
      </c>
      <c r="M84" s="11"/>
      <c r="N84" s="11"/>
      <c r="O84" s="11">
        <v>230.4499999999999</v>
      </c>
      <c r="P84" s="11">
        <f t="shared" si="16"/>
        <v>21.648599999999998</v>
      </c>
      <c r="Q84" s="4"/>
      <c r="R84" s="4"/>
      <c r="S84" s="11"/>
      <c r="T84" s="11">
        <f t="shared" si="17"/>
        <v>34.156758404700533</v>
      </c>
      <c r="U84" s="11">
        <f t="shared" si="18"/>
        <v>34.156758404700533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 t="s">
        <v>45</v>
      </c>
      <c r="AG84" s="11">
        <f t="shared" si="21"/>
        <v>0</v>
      </c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 x14ac:dyDescent="0.25">
      <c r="A85" s="11" t="s">
        <v>129</v>
      </c>
      <c r="B85" s="11" t="s">
        <v>37</v>
      </c>
      <c r="C85" s="11">
        <v>143.03</v>
      </c>
      <c r="D85" s="11">
        <v>624.91300000000001</v>
      </c>
      <c r="E85" s="11">
        <v>199.892</v>
      </c>
      <c r="F85" s="11">
        <v>188.56800000000001</v>
      </c>
      <c r="G85" s="7">
        <v>1</v>
      </c>
      <c r="H85" s="11">
        <v>60</v>
      </c>
      <c r="I85" s="11" t="s">
        <v>38</v>
      </c>
      <c r="J85" s="11"/>
      <c r="K85" s="11">
        <v>196.57900000000001</v>
      </c>
      <c r="L85" s="11">
        <f t="shared" si="15"/>
        <v>3.3129999999999882</v>
      </c>
      <c r="M85" s="11"/>
      <c r="N85" s="11"/>
      <c r="O85" s="11">
        <v>80.048000000000002</v>
      </c>
      <c r="P85" s="11">
        <f t="shared" si="16"/>
        <v>39.978400000000001</v>
      </c>
      <c r="Q85" s="4">
        <f t="shared" si="20"/>
        <v>251.10319999999999</v>
      </c>
      <c r="R85" s="4"/>
      <c r="S85" s="11"/>
      <c r="T85" s="11">
        <f t="shared" si="17"/>
        <v>13</v>
      </c>
      <c r="U85" s="11">
        <f t="shared" si="18"/>
        <v>6.719028275268645</v>
      </c>
      <c r="V85" s="11">
        <v>34.164000000000001</v>
      </c>
      <c r="W85" s="11">
        <v>41.127000000000002</v>
      </c>
      <c r="X85" s="11">
        <v>37.701799999999999</v>
      </c>
      <c r="Y85" s="11">
        <v>30.291</v>
      </c>
      <c r="Z85" s="11">
        <v>41.801200000000001</v>
      </c>
      <c r="AA85" s="11">
        <v>52.658200000000001</v>
      </c>
      <c r="AB85" s="11">
        <v>38.752600000000001</v>
      </c>
      <c r="AC85" s="11">
        <v>36.095599999999997</v>
      </c>
      <c r="AD85" s="11">
        <v>30.663799999999998</v>
      </c>
      <c r="AE85" s="11">
        <v>34.338200000000001</v>
      </c>
      <c r="AF85" s="11"/>
      <c r="AG85" s="11">
        <f t="shared" si="21"/>
        <v>251.10319999999999</v>
      </c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 x14ac:dyDescent="0.25">
      <c r="A86" s="11" t="s">
        <v>130</v>
      </c>
      <c r="B86" s="11" t="s">
        <v>37</v>
      </c>
      <c r="C86" s="11">
        <v>857.76300000000003</v>
      </c>
      <c r="D86" s="11">
        <v>2039.4380000000001</v>
      </c>
      <c r="E86" s="11">
        <v>678.48199999999997</v>
      </c>
      <c r="F86" s="11">
        <v>1093.3399999999999</v>
      </c>
      <c r="G86" s="7">
        <v>1</v>
      </c>
      <c r="H86" s="11">
        <v>55</v>
      </c>
      <c r="I86" s="12" t="s">
        <v>61</v>
      </c>
      <c r="J86" s="11"/>
      <c r="K86" s="11">
        <v>893.7</v>
      </c>
      <c r="L86" s="11">
        <f t="shared" si="15"/>
        <v>-215.21800000000007</v>
      </c>
      <c r="M86" s="11"/>
      <c r="N86" s="11"/>
      <c r="O86" s="11">
        <v>0</v>
      </c>
      <c r="P86" s="11">
        <f t="shared" si="16"/>
        <v>135.69639999999998</v>
      </c>
      <c r="Q86" s="4">
        <f>15*P86-O86-F86</f>
        <v>942.10599999999977</v>
      </c>
      <c r="R86" s="4"/>
      <c r="S86" s="11"/>
      <c r="T86" s="11">
        <f t="shared" si="17"/>
        <v>15</v>
      </c>
      <c r="U86" s="11">
        <f t="shared" si="18"/>
        <v>8.0572513345969394</v>
      </c>
      <c r="V86" s="11">
        <v>103.6966</v>
      </c>
      <c r="W86" s="11">
        <v>151.08500000000001</v>
      </c>
      <c r="X86" s="11">
        <v>124.1902</v>
      </c>
      <c r="Y86" s="11">
        <v>132.58439999999999</v>
      </c>
      <c r="Z86" s="11">
        <v>121.7052</v>
      </c>
      <c r="AA86" s="11">
        <v>97.136800000000008</v>
      </c>
      <c r="AB86" s="11">
        <v>107.581</v>
      </c>
      <c r="AC86" s="11">
        <v>128.27520000000001</v>
      </c>
      <c r="AD86" s="11">
        <v>88.199399999999997</v>
      </c>
      <c r="AE86" s="11">
        <v>52.807200000000002</v>
      </c>
      <c r="AF86" s="11"/>
      <c r="AG86" s="11">
        <f t="shared" si="21"/>
        <v>942.10599999999977</v>
      </c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25">
      <c r="A87" s="11" t="s">
        <v>131</v>
      </c>
      <c r="B87" s="11" t="s">
        <v>42</v>
      </c>
      <c r="C87" s="11">
        <v>117</v>
      </c>
      <c r="D87" s="11">
        <v>149</v>
      </c>
      <c r="E87" s="11">
        <v>43</v>
      </c>
      <c r="F87" s="11">
        <v>71</v>
      </c>
      <c r="G87" s="7">
        <v>0.5</v>
      </c>
      <c r="H87" s="11">
        <v>60</v>
      </c>
      <c r="I87" s="11" t="s">
        <v>38</v>
      </c>
      <c r="J87" s="11"/>
      <c r="K87" s="11">
        <v>45</v>
      </c>
      <c r="L87" s="11">
        <f t="shared" si="15"/>
        <v>-2</v>
      </c>
      <c r="M87" s="11"/>
      <c r="N87" s="11"/>
      <c r="O87" s="11">
        <v>108.8</v>
      </c>
      <c r="P87" s="11">
        <f t="shared" si="16"/>
        <v>8.6</v>
      </c>
      <c r="Q87" s="4"/>
      <c r="R87" s="4"/>
      <c r="S87" s="11"/>
      <c r="T87" s="11">
        <f t="shared" si="17"/>
        <v>20.90697674418605</v>
      </c>
      <c r="U87" s="11">
        <f t="shared" si="18"/>
        <v>20.90697674418605</v>
      </c>
      <c r="V87" s="11">
        <v>15.4</v>
      </c>
      <c r="W87" s="11">
        <v>13.4</v>
      </c>
      <c r="X87" s="11">
        <v>22.2</v>
      </c>
      <c r="Y87" s="11">
        <v>15.6</v>
      </c>
      <c r="Z87" s="11">
        <v>13.6</v>
      </c>
      <c r="AA87" s="11">
        <v>16.2</v>
      </c>
      <c r="AB87" s="11">
        <v>8.8000000000000007</v>
      </c>
      <c r="AC87" s="11">
        <v>12</v>
      </c>
      <c r="AD87" s="11">
        <v>15.7128</v>
      </c>
      <c r="AE87" s="11">
        <v>10.8</v>
      </c>
      <c r="AF87" s="11"/>
      <c r="AG87" s="11">
        <f t="shared" si="21"/>
        <v>0</v>
      </c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 x14ac:dyDescent="0.25">
      <c r="A88" s="11" t="s">
        <v>132</v>
      </c>
      <c r="B88" s="11" t="s">
        <v>37</v>
      </c>
      <c r="C88" s="11">
        <v>1.333</v>
      </c>
      <c r="D88" s="11">
        <v>79.790000000000006</v>
      </c>
      <c r="E88" s="11">
        <v>51.930999999999997</v>
      </c>
      <c r="F88" s="11">
        <v>1.3360000000000001</v>
      </c>
      <c r="G88" s="7">
        <v>1</v>
      </c>
      <c r="H88" s="11">
        <v>55</v>
      </c>
      <c r="I88" s="11" t="s">
        <v>38</v>
      </c>
      <c r="J88" s="11"/>
      <c r="K88" s="11">
        <v>90.625</v>
      </c>
      <c r="L88" s="11">
        <f t="shared" si="15"/>
        <v>-38.694000000000003</v>
      </c>
      <c r="M88" s="11"/>
      <c r="N88" s="11"/>
      <c r="O88" s="11">
        <v>233.54400000000001</v>
      </c>
      <c r="P88" s="11">
        <f t="shared" si="16"/>
        <v>10.386199999999999</v>
      </c>
      <c r="Q88" s="4"/>
      <c r="R88" s="4"/>
      <c r="S88" s="11"/>
      <c r="T88" s="11">
        <f t="shared" si="17"/>
        <v>22.614623250081845</v>
      </c>
      <c r="U88" s="11">
        <f t="shared" si="18"/>
        <v>22.614623250081845</v>
      </c>
      <c r="V88" s="11">
        <v>28.894200000000001</v>
      </c>
      <c r="W88" s="11">
        <v>15.067399999999999</v>
      </c>
      <c r="X88" s="11">
        <v>16.254799999999999</v>
      </c>
      <c r="Y88" s="11">
        <v>24.457599999999999</v>
      </c>
      <c r="Z88" s="11">
        <v>16.675599999999999</v>
      </c>
      <c r="AA88" s="11">
        <v>14.513999999999999</v>
      </c>
      <c r="AB88" s="11">
        <v>34.651200000000003</v>
      </c>
      <c r="AC88" s="11">
        <v>19.105</v>
      </c>
      <c r="AD88" s="11">
        <v>19.096</v>
      </c>
      <c r="AE88" s="11">
        <v>25.769200000000001</v>
      </c>
      <c r="AF88" s="11"/>
      <c r="AG88" s="11">
        <f t="shared" si="21"/>
        <v>0</v>
      </c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 x14ac:dyDescent="0.25">
      <c r="A89" s="11" t="s">
        <v>133</v>
      </c>
      <c r="B89" s="11" t="s">
        <v>37</v>
      </c>
      <c r="C89" s="11">
        <v>28.231000000000002</v>
      </c>
      <c r="D89" s="11">
        <v>108.875</v>
      </c>
      <c r="E89" s="11">
        <v>81.221000000000004</v>
      </c>
      <c r="F89" s="11">
        <v>55.884999999999998</v>
      </c>
      <c r="G89" s="7">
        <v>1</v>
      </c>
      <c r="H89" s="11">
        <v>55</v>
      </c>
      <c r="I89" s="11" t="s">
        <v>38</v>
      </c>
      <c r="J89" s="11"/>
      <c r="K89" s="11">
        <v>79.400000000000006</v>
      </c>
      <c r="L89" s="11">
        <f t="shared" si="15"/>
        <v>1.820999999999998</v>
      </c>
      <c r="M89" s="11"/>
      <c r="N89" s="11"/>
      <c r="O89" s="11">
        <v>125.2548</v>
      </c>
      <c r="P89" s="11">
        <f t="shared" si="16"/>
        <v>16.244199999999999</v>
      </c>
      <c r="Q89" s="4">
        <f t="shared" si="20"/>
        <v>30.034799999999997</v>
      </c>
      <c r="R89" s="4"/>
      <c r="S89" s="11"/>
      <c r="T89" s="11">
        <f t="shared" si="17"/>
        <v>13</v>
      </c>
      <c r="U89" s="11">
        <f t="shared" si="18"/>
        <v>11.15104468056291</v>
      </c>
      <c r="V89" s="11">
        <v>20.1816</v>
      </c>
      <c r="W89" s="11">
        <v>18.933</v>
      </c>
      <c r="X89" s="11">
        <v>17.988399999999999</v>
      </c>
      <c r="Y89" s="11">
        <v>23.519200000000001</v>
      </c>
      <c r="Z89" s="11">
        <v>22.763400000000001</v>
      </c>
      <c r="AA89" s="11">
        <v>22.680800000000001</v>
      </c>
      <c r="AB89" s="11">
        <v>18.754799999999999</v>
      </c>
      <c r="AC89" s="11">
        <v>29.1404</v>
      </c>
      <c r="AD89" s="11">
        <v>21.8428</v>
      </c>
      <c r="AE89" s="11">
        <v>26.6722</v>
      </c>
      <c r="AF89" s="11"/>
      <c r="AG89" s="11">
        <f t="shared" si="21"/>
        <v>30.034799999999997</v>
      </c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 x14ac:dyDescent="0.25">
      <c r="A90" s="11" t="s">
        <v>134</v>
      </c>
      <c r="B90" s="11" t="s">
        <v>42</v>
      </c>
      <c r="C90" s="11">
        <v>307</v>
      </c>
      <c r="D90" s="11">
        <v>94</v>
      </c>
      <c r="E90" s="11">
        <v>316</v>
      </c>
      <c r="F90" s="11">
        <v>-2</v>
      </c>
      <c r="G90" s="7">
        <v>0.5</v>
      </c>
      <c r="H90" s="11">
        <v>40</v>
      </c>
      <c r="I90" s="11" t="s">
        <v>38</v>
      </c>
      <c r="J90" s="11"/>
      <c r="K90" s="11">
        <v>283</v>
      </c>
      <c r="L90" s="11">
        <f t="shared" si="15"/>
        <v>33</v>
      </c>
      <c r="M90" s="11"/>
      <c r="N90" s="11"/>
      <c r="O90" s="11">
        <v>610</v>
      </c>
      <c r="P90" s="11">
        <f t="shared" si="16"/>
        <v>63.2</v>
      </c>
      <c r="Q90" s="4">
        <f t="shared" si="20"/>
        <v>213.60000000000002</v>
      </c>
      <c r="R90" s="4"/>
      <c r="S90" s="11"/>
      <c r="T90" s="11">
        <f t="shared" si="17"/>
        <v>13</v>
      </c>
      <c r="U90" s="11">
        <f t="shared" si="18"/>
        <v>9.6202531645569618</v>
      </c>
      <c r="V90" s="11">
        <v>60.4</v>
      </c>
      <c r="W90" s="11">
        <v>47.2</v>
      </c>
      <c r="X90" s="11">
        <v>70</v>
      </c>
      <c r="Y90" s="11">
        <v>50</v>
      </c>
      <c r="Z90" s="11">
        <v>50.8</v>
      </c>
      <c r="AA90" s="11">
        <v>71.400000000000006</v>
      </c>
      <c r="AB90" s="11">
        <v>23.6</v>
      </c>
      <c r="AC90" s="11">
        <v>57.4</v>
      </c>
      <c r="AD90" s="11">
        <v>42.6</v>
      </c>
      <c r="AE90" s="11">
        <v>48.8</v>
      </c>
      <c r="AF90" s="11"/>
      <c r="AG90" s="11">
        <f t="shared" si="21"/>
        <v>106.80000000000001</v>
      </c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 x14ac:dyDescent="0.25">
      <c r="A91" s="11" t="s">
        <v>135</v>
      </c>
      <c r="B91" s="11" t="s">
        <v>42</v>
      </c>
      <c r="C91" s="11">
        <v>248</v>
      </c>
      <c r="D91" s="11">
        <v>122</v>
      </c>
      <c r="E91" s="11">
        <v>78</v>
      </c>
      <c r="F91" s="11">
        <v>172</v>
      </c>
      <c r="G91" s="7">
        <v>0.5</v>
      </c>
      <c r="H91" s="11">
        <v>60</v>
      </c>
      <c r="I91" s="11" t="s">
        <v>38</v>
      </c>
      <c r="J91" s="11"/>
      <c r="K91" s="11">
        <v>77</v>
      </c>
      <c r="L91" s="11">
        <f t="shared" si="15"/>
        <v>1</v>
      </c>
      <c r="M91" s="11"/>
      <c r="N91" s="11"/>
      <c r="O91" s="11">
        <v>138.6</v>
      </c>
      <c r="P91" s="11">
        <f t="shared" si="16"/>
        <v>15.6</v>
      </c>
      <c r="Q91" s="4"/>
      <c r="R91" s="4"/>
      <c r="S91" s="11"/>
      <c r="T91" s="11">
        <f t="shared" si="17"/>
        <v>19.910256410256412</v>
      </c>
      <c r="U91" s="11">
        <f t="shared" si="18"/>
        <v>19.910256410256412</v>
      </c>
      <c r="V91" s="11">
        <v>26.2</v>
      </c>
      <c r="W91" s="11">
        <v>24.2</v>
      </c>
      <c r="X91" s="11">
        <v>37.200000000000003</v>
      </c>
      <c r="Y91" s="11">
        <v>27.6</v>
      </c>
      <c r="Z91" s="11">
        <v>24.2</v>
      </c>
      <c r="AA91" s="11">
        <v>25.6</v>
      </c>
      <c r="AB91" s="11">
        <v>16</v>
      </c>
      <c r="AC91" s="11">
        <v>29.4</v>
      </c>
      <c r="AD91" s="11">
        <v>18</v>
      </c>
      <c r="AE91" s="11">
        <v>19.399999999999999</v>
      </c>
      <c r="AF91" s="23" t="s">
        <v>97</v>
      </c>
      <c r="AG91" s="11">
        <f t="shared" si="21"/>
        <v>0</v>
      </c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 x14ac:dyDescent="0.25">
      <c r="A92" s="11" t="s">
        <v>136</v>
      </c>
      <c r="B92" s="11" t="s">
        <v>42</v>
      </c>
      <c r="C92" s="11">
        <v>116</v>
      </c>
      <c r="D92" s="11">
        <v>135</v>
      </c>
      <c r="E92" s="11">
        <v>124</v>
      </c>
      <c r="F92" s="11">
        <v>117</v>
      </c>
      <c r="G92" s="7">
        <v>0.4</v>
      </c>
      <c r="H92" s="11">
        <v>55</v>
      </c>
      <c r="I92" s="11" t="s">
        <v>38</v>
      </c>
      <c r="J92" s="11"/>
      <c r="K92" s="11">
        <v>134</v>
      </c>
      <c r="L92" s="11">
        <f t="shared" si="15"/>
        <v>-10</v>
      </c>
      <c r="M92" s="11"/>
      <c r="N92" s="11"/>
      <c r="O92" s="11">
        <v>188.2</v>
      </c>
      <c r="P92" s="11">
        <f t="shared" si="16"/>
        <v>24.8</v>
      </c>
      <c r="Q92" s="4">
        <f t="shared" si="20"/>
        <v>17.200000000000045</v>
      </c>
      <c r="R92" s="4"/>
      <c r="S92" s="11"/>
      <c r="T92" s="11">
        <f t="shared" si="17"/>
        <v>13.000000000000002</v>
      </c>
      <c r="U92" s="11">
        <f t="shared" si="18"/>
        <v>12.306451612903224</v>
      </c>
      <c r="V92" s="11">
        <v>33.4</v>
      </c>
      <c r="W92" s="11">
        <v>31.8</v>
      </c>
      <c r="X92" s="11">
        <v>34.799999999999997</v>
      </c>
      <c r="Y92" s="11">
        <v>41.8</v>
      </c>
      <c r="Z92" s="11">
        <v>37.530999999999999</v>
      </c>
      <c r="AA92" s="11">
        <v>39.731000000000002</v>
      </c>
      <c r="AB92" s="11">
        <v>30.8</v>
      </c>
      <c r="AC92" s="11">
        <v>35.6</v>
      </c>
      <c r="AD92" s="11">
        <v>25.2</v>
      </c>
      <c r="AE92" s="11">
        <v>34.6</v>
      </c>
      <c r="AF92" s="11"/>
      <c r="AG92" s="11">
        <f t="shared" si="21"/>
        <v>6.8800000000000185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 x14ac:dyDescent="0.25">
      <c r="A93" s="11" t="s">
        <v>137</v>
      </c>
      <c r="B93" s="11" t="s">
        <v>37</v>
      </c>
      <c r="C93" s="11">
        <v>657.40200000000004</v>
      </c>
      <c r="D93" s="11">
        <v>2969.5219999999999</v>
      </c>
      <c r="E93" s="11">
        <v>369.43</v>
      </c>
      <c r="F93" s="11">
        <v>2301.4070000000002</v>
      </c>
      <c r="G93" s="7">
        <v>1</v>
      </c>
      <c r="H93" s="11">
        <v>55</v>
      </c>
      <c r="I93" s="12" t="s">
        <v>61</v>
      </c>
      <c r="J93" s="11"/>
      <c r="K93" s="11">
        <v>488.84500000000003</v>
      </c>
      <c r="L93" s="11">
        <f t="shared" si="15"/>
        <v>-119.41500000000002</v>
      </c>
      <c r="M93" s="11"/>
      <c r="N93" s="11"/>
      <c r="O93" s="11">
        <v>343.29300000000012</v>
      </c>
      <c r="P93" s="11">
        <f t="shared" si="16"/>
        <v>73.885999999999996</v>
      </c>
      <c r="Q93" s="4"/>
      <c r="R93" s="4"/>
      <c r="S93" s="11"/>
      <c r="T93" s="11">
        <f t="shared" si="17"/>
        <v>35.794331808461692</v>
      </c>
      <c r="U93" s="11">
        <f t="shared" si="18"/>
        <v>35.794331808461692</v>
      </c>
      <c r="V93" s="11">
        <v>200.51419999999999</v>
      </c>
      <c r="W93" s="11">
        <v>150.654</v>
      </c>
      <c r="X93" s="11">
        <v>139.84299999999999</v>
      </c>
      <c r="Y93" s="11">
        <v>101.74</v>
      </c>
      <c r="Z93" s="11">
        <v>129.05760000000001</v>
      </c>
      <c r="AA93" s="11">
        <v>136.88079999999999</v>
      </c>
      <c r="AB93" s="11">
        <v>130.7354</v>
      </c>
      <c r="AC93" s="11">
        <v>130.52160000000001</v>
      </c>
      <c r="AD93" s="11">
        <v>85.4328</v>
      </c>
      <c r="AE93" s="11">
        <v>118.9068</v>
      </c>
      <c r="AF93" s="11"/>
      <c r="AG93" s="11">
        <f t="shared" si="21"/>
        <v>0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 x14ac:dyDescent="0.25">
      <c r="A94" s="9" t="s">
        <v>138</v>
      </c>
      <c r="B94" s="11" t="s">
        <v>37</v>
      </c>
      <c r="C94" s="11">
        <v>16.114000000000001</v>
      </c>
      <c r="D94" s="11"/>
      <c r="E94" s="11">
        <v>8.9260000000000002</v>
      </c>
      <c r="F94" s="11">
        <v>7.1879999999999997</v>
      </c>
      <c r="G94" s="7">
        <v>1</v>
      </c>
      <c r="H94" s="11" t="e">
        <v>#N/A</v>
      </c>
      <c r="I94" s="11" t="s">
        <v>38</v>
      </c>
      <c r="J94" s="11"/>
      <c r="K94" s="11">
        <v>8.6</v>
      </c>
      <c r="L94" s="11">
        <f t="shared" si="15"/>
        <v>0.32600000000000051</v>
      </c>
      <c r="M94" s="11"/>
      <c r="N94" s="11"/>
      <c r="O94" s="9"/>
      <c r="P94" s="11">
        <f t="shared" si="16"/>
        <v>1.7852000000000001</v>
      </c>
      <c r="Q94" s="19">
        <v>4</v>
      </c>
      <c r="R94" s="4"/>
      <c r="S94" s="11"/>
      <c r="T94" s="11">
        <f t="shared" si="17"/>
        <v>6.2670849204570906</v>
      </c>
      <c r="U94" s="11">
        <f t="shared" si="18"/>
        <v>4.0264396146090071</v>
      </c>
      <c r="V94" s="11">
        <v>2.1511999999999998</v>
      </c>
      <c r="W94" s="11">
        <v>1.0708</v>
      </c>
      <c r="X94" s="11">
        <v>2.4956</v>
      </c>
      <c r="Y94" s="11">
        <v>0.70419999999999994</v>
      </c>
      <c r="Z94" s="11">
        <v>1.0640000000000001</v>
      </c>
      <c r="AA94" s="11">
        <v>-0.159</v>
      </c>
      <c r="AB94" s="11">
        <v>2.52</v>
      </c>
      <c r="AC94" s="11">
        <v>1.6948000000000001</v>
      </c>
      <c r="AD94" s="11">
        <v>1.7929999999999999</v>
      </c>
      <c r="AE94" s="11">
        <v>2.5177999999999998</v>
      </c>
      <c r="AF94" s="9" t="s">
        <v>139</v>
      </c>
      <c r="AG94" s="11">
        <f t="shared" si="21"/>
        <v>4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 x14ac:dyDescent="0.25">
      <c r="A95" s="11" t="s">
        <v>140</v>
      </c>
      <c r="B95" s="11" t="s">
        <v>42</v>
      </c>
      <c r="C95" s="11">
        <v>132</v>
      </c>
      <c r="D95" s="11">
        <v>40</v>
      </c>
      <c r="E95" s="11">
        <v>83</v>
      </c>
      <c r="F95" s="11">
        <v>88</v>
      </c>
      <c r="G95" s="7">
        <v>0.4</v>
      </c>
      <c r="H95" s="11">
        <v>55</v>
      </c>
      <c r="I95" s="11" t="s">
        <v>38</v>
      </c>
      <c r="J95" s="11"/>
      <c r="K95" s="11">
        <v>84</v>
      </c>
      <c r="L95" s="11">
        <f t="shared" si="15"/>
        <v>-1</v>
      </c>
      <c r="M95" s="11"/>
      <c r="N95" s="11"/>
      <c r="O95" s="11">
        <v>147.80000000000001</v>
      </c>
      <c r="P95" s="11">
        <f t="shared" si="16"/>
        <v>16.600000000000001</v>
      </c>
      <c r="Q95" s="4"/>
      <c r="R95" s="4"/>
      <c r="S95" s="11"/>
      <c r="T95" s="11">
        <f t="shared" si="17"/>
        <v>14.204819277108433</v>
      </c>
      <c r="U95" s="11">
        <f t="shared" si="18"/>
        <v>14.204819277108433</v>
      </c>
      <c r="V95" s="11">
        <v>24.6</v>
      </c>
      <c r="W95" s="11">
        <v>23.4</v>
      </c>
      <c r="X95" s="11">
        <v>29.2</v>
      </c>
      <c r="Y95" s="11">
        <v>25.8</v>
      </c>
      <c r="Z95" s="11">
        <v>23</v>
      </c>
      <c r="AA95" s="11">
        <v>30</v>
      </c>
      <c r="AB95" s="11">
        <v>22.6</v>
      </c>
      <c r="AC95" s="11">
        <v>24</v>
      </c>
      <c r="AD95" s="11">
        <v>19.2</v>
      </c>
      <c r="AE95" s="11">
        <v>20.399999999999999</v>
      </c>
      <c r="AF95" s="11"/>
      <c r="AG95" s="11">
        <f t="shared" si="21"/>
        <v>0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 x14ac:dyDescent="0.25">
      <c r="A96" s="11" t="s">
        <v>67</v>
      </c>
      <c r="B96" s="11" t="s">
        <v>37</v>
      </c>
      <c r="C96" s="11">
        <v>50.896000000000001</v>
      </c>
      <c r="D96" s="11">
        <v>10.805</v>
      </c>
      <c r="E96" s="20">
        <f>53.619+E28</f>
        <v>56.343000000000004</v>
      </c>
      <c r="F96" s="20">
        <f>8.082+F28</f>
        <v>54.529000000000003</v>
      </c>
      <c r="G96" s="7">
        <v>1</v>
      </c>
      <c r="H96" s="11">
        <v>55</v>
      </c>
      <c r="I96" s="11" t="s">
        <v>38</v>
      </c>
      <c r="J96" s="11"/>
      <c r="K96" s="11">
        <v>63.1</v>
      </c>
      <c r="L96" s="11">
        <f t="shared" si="15"/>
        <v>-6.7569999999999979</v>
      </c>
      <c r="M96" s="11"/>
      <c r="N96" s="11"/>
      <c r="O96" s="11">
        <v>20.286999999999988</v>
      </c>
      <c r="P96" s="11">
        <f t="shared" si="16"/>
        <v>11.268600000000001</v>
      </c>
      <c r="Q96" s="4">
        <f t="shared" si="20"/>
        <v>71.67580000000001</v>
      </c>
      <c r="R96" s="4"/>
      <c r="S96" s="11"/>
      <c r="T96" s="11">
        <f t="shared" si="17"/>
        <v>13</v>
      </c>
      <c r="U96" s="11">
        <f t="shared" si="18"/>
        <v>6.639334078767547</v>
      </c>
      <c r="V96" s="11">
        <v>10.189</v>
      </c>
      <c r="W96" s="11">
        <v>11.859400000000001</v>
      </c>
      <c r="X96" s="11">
        <v>15.7308</v>
      </c>
      <c r="Y96" s="11">
        <v>8.9509999999999987</v>
      </c>
      <c r="Z96" s="11">
        <v>7.5723999999999991</v>
      </c>
      <c r="AA96" s="11">
        <v>8.5624000000000002</v>
      </c>
      <c r="AB96" s="11">
        <v>16.1478</v>
      </c>
      <c r="AC96" s="11">
        <v>9.9450000000000003</v>
      </c>
      <c r="AD96" s="11">
        <v>5.9433999999999996</v>
      </c>
      <c r="AE96" s="11">
        <v>10.3622</v>
      </c>
      <c r="AF96" s="11"/>
      <c r="AG96" s="11">
        <f t="shared" si="21"/>
        <v>71.67580000000001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 x14ac:dyDescent="0.25">
      <c r="A97" s="11" t="s">
        <v>141</v>
      </c>
      <c r="B97" s="11" t="s">
        <v>42</v>
      </c>
      <c r="C97" s="11">
        <v>266</v>
      </c>
      <c r="D97" s="11">
        <v>97</v>
      </c>
      <c r="E97" s="11">
        <v>270</v>
      </c>
      <c r="F97" s="11">
        <v>5</v>
      </c>
      <c r="G97" s="7">
        <v>0.3</v>
      </c>
      <c r="H97" s="11">
        <v>40</v>
      </c>
      <c r="I97" s="11" t="s">
        <v>38</v>
      </c>
      <c r="J97" s="11"/>
      <c r="K97" s="11">
        <v>233</v>
      </c>
      <c r="L97" s="11">
        <f t="shared" si="15"/>
        <v>37</v>
      </c>
      <c r="M97" s="11"/>
      <c r="N97" s="11"/>
      <c r="O97" s="11">
        <v>625</v>
      </c>
      <c r="P97" s="11">
        <f t="shared" si="16"/>
        <v>54</v>
      </c>
      <c r="Q97" s="4">
        <f t="shared" si="20"/>
        <v>72</v>
      </c>
      <c r="R97" s="4"/>
      <c r="S97" s="11"/>
      <c r="T97" s="11">
        <f t="shared" si="17"/>
        <v>13</v>
      </c>
      <c r="U97" s="11">
        <f t="shared" si="18"/>
        <v>11.666666666666666</v>
      </c>
      <c r="V97" s="11">
        <v>62.6</v>
      </c>
      <c r="W97" s="11">
        <v>31.2</v>
      </c>
      <c r="X97" s="11">
        <v>72.2</v>
      </c>
      <c r="Y97" s="11">
        <v>18.600000000000001</v>
      </c>
      <c r="Z97" s="11">
        <v>36.200000000000003</v>
      </c>
      <c r="AA97" s="11">
        <v>69.400000000000006</v>
      </c>
      <c r="AB97" s="11">
        <v>15.4</v>
      </c>
      <c r="AC97" s="11">
        <v>40</v>
      </c>
      <c r="AD97" s="11">
        <v>43.6</v>
      </c>
      <c r="AE97" s="11">
        <v>35</v>
      </c>
      <c r="AF97" s="11"/>
      <c r="AG97" s="11">
        <f t="shared" si="21"/>
        <v>21.599999999999998</v>
      </c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 x14ac:dyDescent="0.25">
      <c r="A98" s="11" t="s">
        <v>142</v>
      </c>
      <c r="B98" s="11" t="s">
        <v>42</v>
      </c>
      <c r="C98" s="11">
        <v>95</v>
      </c>
      <c r="D98" s="11">
        <v>770</v>
      </c>
      <c r="E98" s="11">
        <v>231</v>
      </c>
      <c r="F98" s="11">
        <v>157</v>
      </c>
      <c r="G98" s="7">
        <v>0.3</v>
      </c>
      <c r="H98" s="11">
        <v>40</v>
      </c>
      <c r="I98" s="11" t="s">
        <v>38</v>
      </c>
      <c r="J98" s="11"/>
      <c r="K98" s="11">
        <v>210</v>
      </c>
      <c r="L98" s="11">
        <f t="shared" si="15"/>
        <v>21</v>
      </c>
      <c r="M98" s="11"/>
      <c r="N98" s="11"/>
      <c r="O98" s="11">
        <v>299</v>
      </c>
      <c r="P98" s="11">
        <f t="shared" si="16"/>
        <v>46.2</v>
      </c>
      <c r="Q98" s="4">
        <f t="shared" si="20"/>
        <v>144.60000000000002</v>
      </c>
      <c r="R98" s="4"/>
      <c r="S98" s="11"/>
      <c r="T98" s="11">
        <f t="shared" si="17"/>
        <v>13</v>
      </c>
      <c r="U98" s="11">
        <f t="shared" si="18"/>
        <v>9.870129870129869</v>
      </c>
      <c r="V98" s="11">
        <v>41</v>
      </c>
      <c r="W98" s="11">
        <v>43.2</v>
      </c>
      <c r="X98" s="11">
        <v>36.799999999999997</v>
      </c>
      <c r="Y98" s="11">
        <v>38.4</v>
      </c>
      <c r="Z98" s="11">
        <v>33.200000000000003</v>
      </c>
      <c r="AA98" s="11">
        <v>48.4</v>
      </c>
      <c r="AB98" s="11">
        <v>10.8</v>
      </c>
      <c r="AC98" s="11">
        <v>36.799999999999997</v>
      </c>
      <c r="AD98" s="11">
        <v>30.6</v>
      </c>
      <c r="AE98" s="11">
        <v>26.4</v>
      </c>
      <c r="AF98" s="11"/>
      <c r="AG98" s="11">
        <f t="shared" si="21"/>
        <v>43.38</v>
      </c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 x14ac:dyDescent="0.25">
      <c r="A99" s="11" t="s">
        <v>143</v>
      </c>
      <c r="B99" s="11" t="s">
        <v>42</v>
      </c>
      <c r="C99" s="11">
        <v>162</v>
      </c>
      <c r="D99" s="11">
        <v>133</v>
      </c>
      <c r="E99" s="11">
        <v>148</v>
      </c>
      <c r="F99" s="11">
        <v>131</v>
      </c>
      <c r="G99" s="7">
        <v>0.3</v>
      </c>
      <c r="H99" s="11">
        <v>40</v>
      </c>
      <c r="I99" s="11" t="s">
        <v>38</v>
      </c>
      <c r="J99" s="11"/>
      <c r="K99" s="11">
        <v>164</v>
      </c>
      <c r="L99" s="11">
        <f t="shared" si="15"/>
        <v>-16</v>
      </c>
      <c r="M99" s="11"/>
      <c r="N99" s="11"/>
      <c r="O99" s="11">
        <v>103.8</v>
      </c>
      <c r="P99" s="11">
        <f t="shared" si="16"/>
        <v>29.6</v>
      </c>
      <c r="Q99" s="4">
        <f t="shared" si="20"/>
        <v>150</v>
      </c>
      <c r="R99" s="4"/>
      <c r="S99" s="11"/>
      <c r="T99" s="11">
        <f t="shared" si="17"/>
        <v>13</v>
      </c>
      <c r="U99" s="11">
        <f t="shared" si="18"/>
        <v>7.9324324324324325</v>
      </c>
      <c r="V99" s="11">
        <v>30.6</v>
      </c>
      <c r="W99" s="11">
        <v>31.4</v>
      </c>
      <c r="X99" s="11">
        <v>34</v>
      </c>
      <c r="Y99" s="11">
        <v>33</v>
      </c>
      <c r="Z99" s="11">
        <v>32.200000000000003</v>
      </c>
      <c r="AA99" s="11">
        <v>35</v>
      </c>
      <c r="AB99" s="11">
        <v>11.2</v>
      </c>
      <c r="AC99" s="11">
        <v>27.6</v>
      </c>
      <c r="AD99" s="11">
        <v>21.8</v>
      </c>
      <c r="AE99" s="11">
        <v>25.4</v>
      </c>
      <c r="AF99" s="11"/>
      <c r="AG99" s="11">
        <f t="shared" si="21"/>
        <v>45</v>
      </c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25">
      <c r="A100" s="11" t="s">
        <v>144</v>
      </c>
      <c r="B100" s="11" t="s">
        <v>42</v>
      </c>
      <c r="C100" s="11">
        <v>127</v>
      </c>
      <c r="D100" s="11">
        <v>138</v>
      </c>
      <c r="E100" s="11">
        <v>85</v>
      </c>
      <c r="F100" s="11">
        <v>20</v>
      </c>
      <c r="G100" s="7">
        <v>0.12</v>
      </c>
      <c r="H100" s="11">
        <v>45</v>
      </c>
      <c r="I100" s="11" t="s">
        <v>38</v>
      </c>
      <c r="J100" s="11"/>
      <c r="K100" s="11">
        <v>93</v>
      </c>
      <c r="L100" s="11">
        <f t="shared" si="15"/>
        <v>-8</v>
      </c>
      <c r="M100" s="11"/>
      <c r="N100" s="11"/>
      <c r="O100" s="11">
        <v>126.2</v>
      </c>
      <c r="P100" s="11">
        <f t="shared" si="16"/>
        <v>17</v>
      </c>
      <c r="Q100" s="4">
        <f t="shared" si="20"/>
        <v>74.8</v>
      </c>
      <c r="R100" s="4"/>
      <c r="S100" s="11"/>
      <c r="T100" s="11">
        <f t="shared" si="17"/>
        <v>13</v>
      </c>
      <c r="U100" s="11">
        <f t="shared" si="18"/>
        <v>8.6</v>
      </c>
      <c r="V100" s="11">
        <v>13.8</v>
      </c>
      <c r="W100" s="11">
        <v>14.6</v>
      </c>
      <c r="X100" s="11">
        <v>19</v>
      </c>
      <c r="Y100" s="11">
        <v>16.8</v>
      </c>
      <c r="Z100" s="11">
        <v>21.4</v>
      </c>
      <c r="AA100" s="11">
        <v>17.8</v>
      </c>
      <c r="AB100" s="11">
        <v>7.8</v>
      </c>
      <c r="AC100" s="11">
        <v>17</v>
      </c>
      <c r="AD100" s="11">
        <v>11.8</v>
      </c>
      <c r="AE100" s="11">
        <v>11.2</v>
      </c>
      <c r="AF100" s="11"/>
      <c r="AG100" s="11">
        <f t="shared" si="21"/>
        <v>8.9759999999999991</v>
      </c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 x14ac:dyDescent="0.25">
      <c r="A101" s="11" t="s">
        <v>145</v>
      </c>
      <c r="B101" s="11" t="s">
        <v>42</v>
      </c>
      <c r="C101" s="11">
        <v>142</v>
      </c>
      <c r="D101" s="11">
        <v>116</v>
      </c>
      <c r="E101" s="11">
        <v>119</v>
      </c>
      <c r="F101" s="11">
        <v>61</v>
      </c>
      <c r="G101" s="7">
        <v>7.0000000000000007E-2</v>
      </c>
      <c r="H101" s="11">
        <v>60</v>
      </c>
      <c r="I101" s="11" t="s">
        <v>38</v>
      </c>
      <c r="J101" s="11"/>
      <c r="K101" s="11">
        <v>57</v>
      </c>
      <c r="L101" s="11">
        <f t="shared" si="15"/>
        <v>62</v>
      </c>
      <c r="M101" s="11"/>
      <c r="N101" s="11"/>
      <c r="O101" s="11">
        <v>147.6</v>
      </c>
      <c r="P101" s="11">
        <f t="shared" si="16"/>
        <v>23.8</v>
      </c>
      <c r="Q101" s="4">
        <f t="shared" si="20"/>
        <v>100.80000000000004</v>
      </c>
      <c r="R101" s="4"/>
      <c r="S101" s="11"/>
      <c r="T101" s="11">
        <f t="shared" si="17"/>
        <v>13.000000000000002</v>
      </c>
      <c r="U101" s="11">
        <f t="shared" si="18"/>
        <v>8.7647058823529402</v>
      </c>
      <c r="V101" s="11">
        <v>15.8</v>
      </c>
      <c r="W101" s="11">
        <v>15.2</v>
      </c>
      <c r="X101" s="11">
        <v>14.2</v>
      </c>
      <c r="Y101" s="11">
        <v>13.2</v>
      </c>
      <c r="Z101" s="11">
        <v>11.2</v>
      </c>
      <c r="AA101" s="11">
        <v>17.2</v>
      </c>
      <c r="AB101" s="11">
        <v>12</v>
      </c>
      <c r="AC101" s="11">
        <v>14.6</v>
      </c>
      <c r="AD101" s="11">
        <v>12.4</v>
      </c>
      <c r="AE101" s="11">
        <v>12.6</v>
      </c>
      <c r="AF101" s="11"/>
      <c r="AG101" s="11">
        <f t="shared" si="21"/>
        <v>7.0560000000000036</v>
      </c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 x14ac:dyDescent="0.25">
      <c r="A102" s="11" t="s">
        <v>146</v>
      </c>
      <c r="B102" s="11" t="s">
        <v>42</v>
      </c>
      <c r="C102" s="11">
        <v>126</v>
      </c>
      <c r="D102" s="11">
        <v>2</v>
      </c>
      <c r="E102" s="11">
        <v>71</v>
      </c>
      <c r="F102" s="11">
        <v>17</v>
      </c>
      <c r="G102" s="7">
        <v>0.12</v>
      </c>
      <c r="H102" s="11">
        <v>90</v>
      </c>
      <c r="I102" s="11" t="s">
        <v>38</v>
      </c>
      <c r="J102" s="11"/>
      <c r="K102" s="11">
        <v>47</v>
      </c>
      <c r="L102" s="11">
        <f t="shared" ref="L102:L118" si="22">E102-K102</f>
        <v>24</v>
      </c>
      <c r="M102" s="11"/>
      <c r="N102" s="11"/>
      <c r="O102" s="11">
        <v>37.399999999999991</v>
      </c>
      <c r="P102" s="11">
        <f t="shared" ref="P102:P119" si="23">E102/5</f>
        <v>14.2</v>
      </c>
      <c r="Q102" s="4">
        <f>12*P102-O102-F102</f>
        <v>116</v>
      </c>
      <c r="R102" s="4"/>
      <c r="S102" s="11"/>
      <c r="T102" s="11">
        <f t="shared" ref="T102:T119" si="24">(F102+O102+Q102)/P102</f>
        <v>11.999999999999998</v>
      </c>
      <c r="U102" s="11">
        <f t="shared" ref="U102:U119" si="25">(F102+O102)/P102</f>
        <v>3.8309859154929575</v>
      </c>
      <c r="V102" s="11">
        <v>7.8</v>
      </c>
      <c r="W102" s="11">
        <v>5.8</v>
      </c>
      <c r="X102" s="11">
        <v>9.8000000000000007</v>
      </c>
      <c r="Y102" s="11">
        <v>9.1999999999999993</v>
      </c>
      <c r="Z102" s="11">
        <v>7</v>
      </c>
      <c r="AA102" s="11">
        <v>12.6</v>
      </c>
      <c r="AB102" s="11">
        <v>8.4</v>
      </c>
      <c r="AC102" s="11">
        <v>15.4</v>
      </c>
      <c r="AD102" s="11">
        <v>9</v>
      </c>
      <c r="AE102" s="11">
        <v>9</v>
      </c>
      <c r="AF102" s="11"/>
      <c r="AG102" s="11">
        <f t="shared" si="21"/>
        <v>13.92</v>
      </c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 x14ac:dyDescent="0.25">
      <c r="A103" s="9" t="s">
        <v>147</v>
      </c>
      <c r="B103" s="11" t="s">
        <v>37</v>
      </c>
      <c r="C103" s="11"/>
      <c r="D103" s="11"/>
      <c r="E103" s="11"/>
      <c r="F103" s="11"/>
      <c r="G103" s="7">
        <v>1</v>
      </c>
      <c r="H103" s="11">
        <v>180</v>
      </c>
      <c r="I103" s="11" t="s">
        <v>38</v>
      </c>
      <c r="J103" s="11"/>
      <c r="K103" s="11"/>
      <c r="L103" s="11">
        <f t="shared" si="22"/>
        <v>0</v>
      </c>
      <c r="M103" s="11"/>
      <c r="N103" s="11"/>
      <c r="O103" s="9"/>
      <c r="P103" s="11">
        <f t="shared" si="23"/>
        <v>0</v>
      </c>
      <c r="Q103" s="19">
        <v>4</v>
      </c>
      <c r="R103" s="4"/>
      <c r="S103" s="11"/>
      <c r="T103" s="11" t="e">
        <f t="shared" si="24"/>
        <v>#DIV/0!</v>
      </c>
      <c r="U103" s="11" t="e">
        <f t="shared" si="25"/>
        <v>#DIV/0!</v>
      </c>
      <c r="V103" s="11">
        <v>0</v>
      </c>
      <c r="W103" s="11">
        <v>0</v>
      </c>
      <c r="X103" s="11">
        <v>0</v>
      </c>
      <c r="Y103" s="11">
        <v>0.14099999999999999</v>
      </c>
      <c r="Z103" s="11">
        <v>0.14099999999999999</v>
      </c>
      <c r="AA103" s="11">
        <v>0</v>
      </c>
      <c r="AB103" s="11">
        <v>6.3395999999999999</v>
      </c>
      <c r="AC103" s="11">
        <v>1.641</v>
      </c>
      <c r="AD103" s="11">
        <v>0.71399999999999997</v>
      </c>
      <c r="AE103" s="11">
        <v>0.71499999999999997</v>
      </c>
      <c r="AF103" s="9" t="s">
        <v>139</v>
      </c>
      <c r="AG103" s="11">
        <f t="shared" si="21"/>
        <v>4</v>
      </c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 x14ac:dyDescent="0.25">
      <c r="A104" s="11" t="s">
        <v>148</v>
      </c>
      <c r="B104" s="11" t="s">
        <v>42</v>
      </c>
      <c r="C104" s="11">
        <v>263</v>
      </c>
      <c r="D104" s="11">
        <v>23</v>
      </c>
      <c r="E104" s="11">
        <v>192</v>
      </c>
      <c r="F104" s="11"/>
      <c r="G104" s="7">
        <v>7.0000000000000007E-2</v>
      </c>
      <c r="H104" s="11">
        <v>90</v>
      </c>
      <c r="I104" s="11" t="s">
        <v>38</v>
      </c>
      <c r="J104" s="11"/>
      <c r="K104" s="11">
        <v>150</v>
      </c>
      <c r="L104" s="11">
        <f t="shared" si="22"/>
        <v>42</v>
      </c>
      <c r="M104" s="11"/>
      <c r="N104" s="11"/>
      <c r="O104" s="11">
        <v>298.60000000000002</v>
      </c>
      <c r="P104" s="11">
        <f t="shared" si="23"/>
        <v>38.4</v>
      </c>
      <c r="Q104" s="4">
        <f t="shared" si="20"/>
        <v>200.59999999999997</v>
      </c>
      <c r="R104" s="4"/>
      <c r="S104" s="11"/>
      <c r="T104" s="11">
        <f t="shared" si="24"/>
        <v>13</v>
      </c>
      <c r="U104" s="11">
        <f t="shared" si="25"/>
        <v>7.7760416666666679</v>
      </c>
      <c r="V104" s="11">
        <v>30.8</v>
      </c>
      <c r="W104" s="11">
        <v>22.2</v>
      </c>
      <c r="X104" s="11">
        <v>31</v>
      </c>
      <c r="Y104" s="11">
        <v>24</v>
      </c>
      <c r="Z104" s="11">
        <v>26.6</v>
      </c>
      <c r="AA104" s="11">
        <v>34.200000000000003</v>
      </c>
      <c r="AB104" s="11">
        <v>6.2</v>
      </c>
      <c r="AC104" s="11">
        <v>24</v>
      </c>
      <c r="AD104" s="11">
        <v>19.2</v>
      </c>
      <c r="AE104" s="11">
        <v>13</v>
      </c>
      <c r="AF104" s="11"/>
      <c r="AG104" s="11">
        <f t="shared" si="21"/>
        <v>14.042</v>
      </c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 x14ac:dyDescent="0.25">
      <c r="A105" s="11" t="s">
        <v>149</v>
      </c>
      <c r="B105" s="11" t="s">
        <v>42</v>
      </c>
      <c r="C105" s="11">
        <v>2</v>
      </c>
      <c r="D105" s="11">
        <v>129</v>
      </c>
      <c r="E105" s="11">
        <v>105</v>
      </c>
      <c r="F105" s="11"/>
      <c r="G105" s="7">
        <v>0.05</v>
      </c>
      <c r="H105" s="11">
        <v>90</v>
      </c>
      <c r="I105" s="11" t="s">
        <v>38</v>
      </c>
      <c r="J105" s="11"/>
      <c r="K105" s="11">
        <v>108</v>
      </c>
      <c r="L105" s="11">
        <f t="shared" si="22"/>
        <v>-3</v>
      </c>
      <c r="M105" s="11"/>
      <c r="N105" s="11"/>
      <c r="O105" s="11">
        <v>18.399999999999999</v>
      </c>
      <c r="P105" s="11">
        <f t="shared" si="23"/>
        <v>21</v>
      </c>
      <c r="Q105" s="4">
        <f>9*P105-O105-F105</f>
        <v>170.6</v>
      </c>
      <c r="R105" s="4"/>
      <c r="S105" s="11"/>
      <c r="T105" s="11">
        <f t="shared" si="24"/>
        <v>9</v>
      </c>
      <c r="U105" s="11">
        <f t="shared" si="25"/>
        <v>0.87619047619047608</v>
      </c>
      <c r="V105" s="11">
        <v>9.1999999999999993</v>
      </c>
      <c r="W105" s="11">
        <v>12.2</v>
      </c>
      <c r="X105" s="11">
        <v>16.600000000000001</v>
      </c>
      <c r="Y105" s="11">
        <v>20.8</v>
      </c>
      <c r="Z105" s="11">
        <v>22</v>
      </c>
      <c r="AA105" s="11">
        <v>20.399999999999999</v>
      </c>
      <c r="AB105" s="11">
        <v>10.4</v>
      </c>
      <c r="AC105" s="11">
        <v>20.8</v>
      </c>
      <c r="AD105" s="11">
        <v>15.4</v>
      </c>
      <c r="AE105" s="11">
        <v>11.2</v>
      </c>
      <c r="AF105" s="11"/>
      <c r="AG105" s="11">
        <f t="shared" si="21"/>
        <v>8.5299999999999994</v>
      </c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25">
      <c r="A106" s="11" t="s">
        <v>150</v>
      </c>
      <c r="B106" s="11" t="s">
        <v>42</v>
      </c>
      <c r="C106" s="11">
        <v>296</v>
      </c>
      <c r="D106" s="11">
        <v>213</v>
      </c>
      <c r="E106" s="11">
        <v>156</v>
      </c>
      <c r="F106" s="11">
        <v>66</v>
      </c>
      <c r="G106" s="7">
        <v>5.5E-2</v>
      </c>
      <c r="H106" s="11">
        <v>90</v>
      </c>
      <c r="I106" s="11" t="s">
        <v>38</v>
      </c>
      <c r="J106" s="11"/>
      <c r="K106" s="11">
        <v>111</v>
      </c>
      <c r="L106" s="11">
        <f t="shared" si="22"/>
        <v>45</v>
      </c>
      <c r="M106" s="11"/>
      <c r="N106" s="11"/>
      <c r="O106" s="11">
        <v>132.4</v>
      </c>
      <c r="P106" s="11">
        <f t="shared" si="23"/>
        <v>31.2</v>
      </c>
      <c r="Q106" s="4">
        <f t="shared" si="20"/>
        <v>207.19999999999993</v>
      </c>
      <c r="R106" s="4"/>
      <c r="S106" s="11"/>
      <c r="T106" s="11">
        <f t="shared" si="24"/>
        <v>12.999999999999998</v>
      </c>
      <c r="U106" s="11">
        <f t="shared" si="25"/>
        <v>6.3589743589743595</v>
      </c>
      <c r="V106" s="11">
        <v>23.8</v>
      </c>
      <c r="W106" s="11">
        <v>25</v>
      </c>
      <c r="X106" s="11">
        <v>31.4</v>
      </c>
      <c r="Y106" s="11">
        <v>24.8</v>
      </c>
      <c r="Z106" s="11">
        <v>32.6</v>
      </c>
      <c r="AA106" s="11">
        <v>35.799999999999997</v>
      </c>
      <c r="AB106" s="11">
        <v>15.8</v>
      </c>
      <c r="AC106" s="11">
        <v>26.2</v>
      </c>
      <c r="AD106" s="11">
        <v>21.4</v>
      </c>
      <c r="AE106" s="11">
        <v>18</v>
      </c>
      <c r="AF106" s="11"/>
      <c r="AG106" s="11">
        <f t="shared" si="21"/>
        <v>11.395999999999995</v>
      </c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 x14ac:dyDescent="0.25">
      <c r="A107" s="11" t="s">
        <v>151</v>
      </c>
      <c r="B107" s="11" t="s">
        <v>42</v>
      </c>
      <c r="C107" s="11">
        <v>33</v>
      </c>
      <c r="D107" s="11">
        <v>80</v>
      </c>
      <c r="E107" s="11">
        <v>55</v>
      </c>
      <c r="F107" s="11">
        <v>42</v>
      </c>
      <c r="G107" s="7">
        <v>5.5E-2</v>
      </c>
      <c r="H107" s="11">
        <v>90</v>
      </c>
      <c r="I107" s="11" t="s">
        <v>38</v>
      </c>
      <c r="J107" s="11"/>
      <c r="K107" s="11">
        <v>59</v>
      </c>
      <c r="L107" s="11">
        <f t="shared" si="22"/>
        <v>-4</v>
      </c>
      <c r="M107" s="11"/>
      <c r="N107" s="11"/>
      <c r="O107" s="11">
        <v>47.8</v>
      </c>
      <c r="P107" s="11">
        <f t="shared" si="23"/>
        <v>11</v>
      </c>
      <c r="Q107" s="4">
        <f t="shared" si="20"/>
        <v>53.2</v>
      </c>
      <c r="R107" s="4"/>
      <c r="S107" s="11"/>
      <c r="T107" s="11">
        <f t="shared" si="24"/>
        <v>13</v>
      </c>
      <c r="U107" s="11">
        <f t="shared" si="25"/>
        <v>8.163636363636364</v>
      </c>
      <c r="V107" s="11">
        <v>9.4</v>
      </c>
      <c r="W107" s="11">
        <v>10.199999999999999</v>
      </c>
      <c r="X107" s="11">
        <v>11</v>
      </c>
      <c r="Y107" s="11">
        <v>10.199999999999999</v>
      </c>
      <c r="Z107" s="11">
        <v>13</v>
      </c>
      <c r="AA107" s="11">
        <v>17</v>
      </c>
      <c r="AB107" s="11">
        <v>10.8</v>
      </c>
      <c r="AC107" s="11">
        <v>15.4</v>
      </c>
      <c r="AD107" s="11">
        <v>11.8</v>
      </c>
      <c r="AE107" s="11">
        <v>13.2</v>
      </c>
      <c r="AF107" s="11"/>
      <c r="AG107" s="11">
        <f t="shared" si="21"/>
        <v>2.9260000000000002</v>
      </c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 x14ac:dyDescent="0.25">
      <c r="A108" s="11" t="s">
        <v>152</v>
      </c>
      <c r="B108" s="11" t="s">
        <v>42</v>
      </c>
      <c r="C108" s="11">
        <v>243</v>
      </c>
      <c r="D108" s="11">
        <v>51</v>
      </c>
      <c r="E108" s="11">
        <v>75</v>
      </c>
      <c r="F108" s="11">
        <v>33</v>
      </c>
      <c r="G108" s="7">
        <v>5.5E-2</v>
      </c>
      <c r="H108" s="11">
        <v>90</v>
      </c>
      <c r="I108" s="11" t="s">
        <v>38</v>
      </c>
      <c r="J108" s="11"/>
      <c r="K108" s="11">
        <v>52</v>
      </c>
      <c r="L108" s="11">
        <f t="shared" si="22"/>
        <v>23</v>
      </c>
      <c r="M108" s="11"/>
      <c r="N108" s="11"/>
      <c r="O108" s="11">
        <v>34.599999999999987</v>
      </c>
      <c r="P108" s="11">
        <f t="shared" si="23"/>
        <v>15</v>
      </c>
      <c r="Q108" s="4">
        <f t="shared" si="20"/>
        <v>127.4</v>
      </c>
      <c r="R108" s="4"/>
      <c r="S108" s="11"/>
      <c r="T108" s="11">
        <f t="shared" si="24"/>
        <v>13</v>
      </c>
      <c r="U108" s="11">
        <f t="shared" si="25"/>
        <v>4.5066666666666659</v>
      </c>
      <c r="V108" s="11">
        <v>9.1999999999999993</v>
      </c>
      <c r="W108" s="11">
        <v>7.6</v>
      </c>
      <c r="X108" s="11">
        <v>12.2</v>
      </c>
      <c r="Y108" s="11">
        <v>7.8</v>
      </c>
      <c r="Z108" s="11">
        <v>8.8000000000000007</v>
      </c>
      <c r="AA108" s="11">
        <v>15.4</v>
      </c>
      <c r="AB108" s="11">
        <v>9.1999999999999993</v>
      </c>
      <c r="AC108" s="11">
        <v>16.8</v>
      </c>
      <c r="AD108" s="11">
        <v>11</v>
      </c>
      <c r="AE108" s="11">
        <v>12</v>
      </c>
      <c r="AF108" s="11"/>
      <c r="AG108" s="11">
        <f t="shared" si="21"/>
        <v>7.0070000000000006</v>
      </c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 x14ac:dyDescent="0.25">
      <c r="A109" s="11" t="s">
        <v>153</v>
      </c>
      <c r="B109" s="11" t="s">
        <v>42</v>
      </c>
      <c r="C109" s="11">
        <v>739</v>
      </c>
      <c r="D109" s="11">
        <v>11</v>
      </c>
      <c r="E109" s="11">
        <v>431</v>
      </c>
      <c r="F109" s="11">
        <v>313</v>
      </c>
      <c r="G109" s="7">
        <v>0.375</v>
      </c>
      <c r="H109" s="11">
        <v>50</v>
      </c>
      <c r="I109" s="11" t="s">
        <v>38</v>
      </c>
      <c r="J109" s="11"/>
      <c r="K109" s="11">
        <v>437</v>
      </c>
      <c r="L109" s="11">
        <f t="shared" si="22"/>
        <v>-6</v>
      </c>
      <c r="M109" s="11"/>
      <c r="N109" s="11"/>
      <c r="O109" s="11">
        <v>530.20000000000005</v>
      </c>
      <c r="P109" s="11">
        <f t="shared" si="23"/>
        <v>86.2</v>
      </c>
      <c r="Q109" s="4">
        <f t="shared" si="20"/>
        <v>277.40000000000009</v>
      </c>
      <c r="R109" s="4"/>
      <c r="S109" s="11"/>
      <c r="T109" s="11">
        <f t="shared" si="24"/>
        <v>13.000000000000002</v>
      </c>
      <c r="U109" s="11">
        <f t="shared" si="25"/>
        <v>9.7819025522041763</v>
      </c>
      <c r="V109" s="11">
        <v>98.4</v>
      </c>
      <c r="W109" s="11">
        <v>93</v>
      </c>
      <c r="X109" s="11">
        <v>102.8</v>
      </c>
      <c r="Y109" s="11">
        <v>83.8</v>
      </c>
      <c r="Z109" s="11">
        <v>101.4</v>
      </c>
      <c r="AA109" s="11">
        <v>111.4</v>
      </c>
      <c r="AB109" s="11">
        <v>31</v>
      </c>
      <c r="AC109" s="11">
        <v>86.4</v>
      </c>
      <c r="AD109" s="11">
        <v>74.8</v>
      </c>
      <c r="AE109" s="11">
        <v>65.400000000000006</v>
      </c>
      <c r="AF109" s="11"/>
      <c r="AG109" s="11">
        <f t="shared" si="21"/>
        <v>104.02500000000003</v>
      </c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 x14ac:dyDescent="0.25">
      <c r="A110" s="11" t="s">
        <v>154</v>
      </c>
      <c r="B110" s="11" t="s">
        <v>42</v>
      </c>
      <c r="C110" s="11">
        <v>321</v>
      </c>
      <c r="D110" s="11">
        <v>197</v>
      </c>
      <c r="E110" s="20">
        <f>167+E115</f>
        <v>239</v>
      </c>
      <c r="F110" s="11">
        <v>117</v>
      </c>
      <c r="G110" s="7">
        <v>7.0000000000000007E-2</v>
      </c>
      <c r="H110" s="11">
        <v>90</v>
      </c>
      <c r="I110" s="11" t="s">
        <v>38</v>
      </c>
      <c r="J110" s="11"/>
      <c r="K110" s="11">
        <v>161</v>
      </c>
      <c r="L110" s="11">
        <f t="shared" si="22"/>
        <v>78</v>
      </c>
      <c r="M110" s="11"/>
      <c r="N110" s="11"/>
      <c r="O110" s="11">
        <v>488.6</v>
      </c>
      <c r="P110" s="11">
        <f t="shared" si="23"/>
        <v>47.8</v>
      </c>
      <c r="Q110" s="4">
        <f t="shared" si="20"/>
        <v>15.799999999999955</v>
      </c>
      <c r="R110" s="4"/>
      <c r="S110" s="11"/>
      <c r="T110" s="11">
        <f t="shared" si="24"/>
        <v>13</v>
      </c>
      <c r="U110" s="11">
        <f t="shared" si="25"/>
        <v>12.669456066945608</v>
      </c>
      <c r="V110" s="11">
        <v>45.2</v>
      </c>
      <c r="W110" s="11">
        <v>42.8</v>
      </c>
      <c r="X110" s="11">
        <v>53</v>
      </c>
      <c r="Y110" s="11">
        <v>35</v>
      </c>
      <c r="Z110" s="11">
        <v>39.4</v>
      </c>
      <c r="AA110" s="11">
        <v>47</v>
      </c>
      <c r="AB110" s="11">
        <v>20</v>
      </c>
      <c r="AC110" s="11">
        <v>38.200000000000003</v>
      </c>
      <c r="AD110" s="11">
        <v>27.4</v>
      </c>
      <c r="AE110" s="11">
        <v>25.6</v>
      </c>
      <c r="AF110" s="11"/>
      <c r="AG110" s="11">
        <f t="shared" si="21"/>
        <v>1.105999999999997</v>
      </c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 x14ac:dyDescent="0.25">
      <c r="A111" s="11" t="s">
        <v>155</v>
      </c>
      <c r="B111" s="11" t="s">
        <v>42</v>
      </c>
      <c r="C111" s="11">
        <v>291</v>
      </c>
      <c r="D111" s="11">
        <v>142</v>
      </c>
      <c r="E111" s="11">
        <v>268</v>
      </c>
      <c r="F111" s="11">
        <v>82</v>
      </c>
      <c r="G111" s="7">
        <v>7.0000000000000007E-2</v>
      </c>
      <c r="H111" s="11">
        <v>90</v>
      </c>
      <c r="I111" s="11" t="s">
        <v>38</v>
      </c>
      <c r="J111" s="11"/>
      <c r="K111" s="11">
        <v>202</v>
      </c>
      <c r="L111" s="11">
        <f t="shared" si="22"/>
        <v>66</v>
      </c>
      <c r="M111" s="11"/>
      <c r="N111" s="11"/>
      <c r="O111" s="11">
        <v>461.19999999999987</v>
      </c>
      <c r="P111" s="11">
        <f t="shared" si="23"/>
        <v>53.6</v>
      </c>
      <c r="Q111" s="4">
        <f t="shared" si="20"/>
        <v>153.60000000000019</v>
      </c>
      <c r="R111" s="4"/>
      <c r="S111" s="11"/>
      <c r="T111" s="11">
        <f t="shared" si="24"/>
        <v>12.999999999999998</v>
      </c>
      <c r="U111" s="11">
        <f t="shared" si="25"/>
        <v>10.134328358208952</v>
      </c>
      <c r="V111" s="11">
        <v>47.8</v>
      </c>
      <c r="W111" s="11">
        <v>39.200000000000003</v>
      </c>
      <c r="X111" s="11">
        <v>47</v>
      </c>
      <c r="Y111" s="11">
        <v>38.799999999999997</v>
      </c>
      <c r="Z111" s="11">
        <v>41.6</v>
      </c>
      <c r="AA111" s="11">
        <v>47.8</v>
      </c>
      <c r="AB111" s="11">
        <v>17.2</v>
      </c>
      <c r="AC111" s="11">
        <v>35.6</v>
      </c>
      <c r="AD111" s="11">
        <v>26.2</v>
      </c>
      <c r="AE111" s="11">
        <v>24.8</v>
      </c>
      <c r="AF111" s="11"/>
      <c r="AG111" s="11">
        <f t="shared" si="21"/>
        <v>10.752000000000015</v>
      </c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 x14ac:dyDescent="0.25">
      <c r="A112" s="16" t="s">
        <v>156</v>
      </c>
      <c r="B112" s="16" t="s">
        <v>42</v>
      </c>
      <c r="C112" s="16">
        <v>-33</v>
      </c>
      <c r="D112" s="16">
        <v>64</v>
      </c>
      <c r="E112" s="20">
        <v>31</v>
      </c>
      <c r="F112" s="16"/>
      <c r="G112" s="17">
        <v>0</v>
      </c>
      <c r="H112" s="16" t="e">
        <v>#N/A</v>
      </c>
      <c r="I112" s="16" t="s">
        <v>157</v>
      </c>
      <c r="J112" s="16" t="s">
        <v>93</v>
      </c>
      <c r="K112" s="16">
        <v>10</v>
      </c>
      <c r="L112" s="16">
        <f t="shared" si="22"/>
        <v>21</v>
      </c>
      <c r="M112" s="16"/>
      <c r="N112" s="16"/>
      <c r="O112" s="16">
        <v>0</v>
      </c>
      <c r="P112" s="16">
        <f t="shared" si="23"/>
        <v>6.2</v>
      </c>
      <c r="Q112" s="18"/>
      <c r="R112" s="18"/>
      <c r="S112" s="16"/>
      <c r="T112" s="16">
        <f t="shared" si="24"/>
        <v>0</v>
      </c>
      <c r="U112" s="16">
        <f t="shared" si="25"/>
        <v>0</v>
      </c>
      <c r="V112" s="16">
        <v>2.2000000000000002</v>
      </c>
      <c r="W112" s="16">
        <v>0</v>
      </c>
      <c r="X112" s="16">
        <v>1.2</v>
      </c>
      <c r="Y112" s="16">
        <v>0.8</v>
      </c>
      <c r="Z112" s="16">
        <v>0.8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/>
      <c r="AG112" s="16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 x14ac:dyDescent="0.25">
      <c r="A113" s="16" t="s">
        <v>158</v>
      </c>
      <c r="B113" s="16" t="s">
        <v>42</v>
      </c>
      <c r="C113" s="16">
        <v>-291</v>
      </c>
      <c r="D113" s="16">
        <v>788</v>
      </c>
      <c r="E113" s="20">
        <v>497</v>
      </c>
      <c r="F113" s="16"/>
      <c r="G113" s="17">
        <v>0</v>
      </c>
      <c r="H113" s="16" t="e">
        <v>#N/A</v>
      </c>
      <c r="I113" s="16" t="s">
        <v>157</v>
      </c>
      <c r="J113" s="16" t="s">
        <v>100</v>
      </c>
      <c r="K113" s="16">
        <v>331</v>
      </c>
      <c r="L113" s="16">
        <f t="shared" si="22"/>
        <v>166</v>
      </c>
      <c r="M113" s="16"/>
      <c r="N113" s="16"/>
      <c r="O113" s="16">
        <v>0</v>
      </c>
      <c r="P113" s="16">
        <f t="shared" si="23"/>
        <v>99.4</v>
      </c>
      <c r="Q113" s="18"/>
      <c r="R113" s="18"/>
      <c r="S113" s="16"/>
      <c r="T113" s="16">
        <f t="shared" si="24"/>
        <v>0</v>
      </c>
      <c r="U113" s="16">
        <f t="shared" si="25"/>
        <v>0</v>
      </c>
      <c r="V113" s="16">
        <v>57.4</v>
      </c>
      <c r="W113" s="16">
        <v>52.6</v>
      </c>
      <c r="X113" s="16">
        <v>66.400000000000006</v>
      </c>
      <c r="Y113" s="16">
        <v>35</v>
      </c>
      <c r="Z113" s="16">
        <v>48.6</v>
      </c>
      <c r="AA113" s="16">
        <v>78.599999999999994</v>
      </c>
      <c r="AB113" s="16">
        <v>31</v>
      </c>
      <c r="AC113" s="16">
        <v>55.8</v>
      </c>
      <c r="AD113" s="16">
        <v>32.799999999999997</v>
      </c>
      <c r="AE113" s="16">
        <v>36</v>
      </c>
      <c r="AF113" s="16"/>
      <c r="AG113" s="16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1:49" x14ac:dyDescent="0.25">
      <c r="A114" s="16" t="s">
        <v>159</v>
      </c>
      <c r="B114" s="16" t="s">
        <v>42</v>
      </c>
      <c r="C114" s="16">
        <v>-279</v>
      </c>
      <c r="D114" s="16">
        <v>733</v>
      </c>
      <c r="E114" s="20">
        <v>454</v>
      </c>
      <c r="F114" s="16"/>
      <c r="G114" s="17">
        <v>0</v>
      </c>
      <c r="H114" s="16" t="e">
        <v>#N/A</v>
      </c>
      <c r="I114" s="16" t="s">
        <v>157</v>
      </c>
      <c r="J114" s="16" t="s">
        <v>123</v>
      </c>
      <c r="K114" s="16">
        <v>329</v>
      </c>
      <c r="L114" s="16">
        <f t="shared" si="22"/>
        <v>125</v>
      </c>
      <c r="M114" s="16"/>
      <c r="N114" s="16"/>
      <c r="O114" s="16">
        <v>0</v>
      </c>
      <c r="P114" s="16">
        <f t="shared" si="23"/>
        <v>90.8</v>
      </c>
      <c r="Q114" s="18"/>
      <c r="R114" s="18"/>
      <c r="S114" s="16"/>
      <c r="T114" s="16">
        <f t="shared" si="24"/>
        <v>0</v>
      </c>
      <c r="U114" s="16">
        <f t="shared" si="25"/>
        <v>0</v>
      </c>
      <c r="V114" s="16">
        <v>72</v>
      </c>
      <c r="W114" s="16">
        <v>47</v>
      </c>
      <c r="X114" s="16">
        <v>71.400000000000006</v>
      </c>
      <c r="Y114" s="16">
        <v>32.4</v>
      </c>
      <c r="Z114" s="16">
        <v>52.4</v>
      </c>
      <c r="AA114" s="16">
        <v>86</v>
      </c>
      <c r="AB114" s="16">
        <v>27</v>
      </c>
      <c r="AC114" s="16">
        <v>52.2</v>
      </c>
      <c r="AD114" s="16">
        <v>32</v>
      </c>
      <c r="AE114" s="16">
        <v>34.4</v>
      </c>
      <c r="AF114" s="16"/>
      <c r="AG114" s="16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5" spans="1:49" x14ac:dyDescent="0.25">
      <c r="A115" s="16" t="s">
        <v>160</v>
      </c>
      <c r="B115" s="16" t="s">
        <v>42</v>
      </c>
      <c r="C115" s="16">
        <v>-58</v>
      </c>
      <c r="D115" s="16">
        <v>130</v>
      </c>
      <c r="E115" s="20">
        <v>72</v>
      </c>
      <c r="F115" s="16"/>
      <c r="G115" s="17">
        <v>0</v>
      </c>
      <c r="H115" s="16" t="e">
        <v>#N/A</v>
      </c>
      <c r="I115" s="16" t="s">
        <v>157</v>
      </c>
      <c r="J115" s="16" t="s">
        <v>154</v>
      </c>
      <c r="K115" s="16">
        <v>72</v>
      </c>
      <c r="L115" s="16">
        <f t="shared" si="22"/>
        <v>0</v>
      </c>
      <c r="M115" s="16"/>
      <c r="N115" s="16"/>
      <c r="O115" s="16">
        <v>0</v>
      </c>
      <c r="P115" s="16">
        <f t="shared" si="23"/>
        <v>14.4</v>
      </c>
      <c r="Q115" s="18"/>
      <c r="R115" s="18"/>
      <c r="S115" s="16"/>
      <c r="T115" s="16">
        <f t="shared" si="24"/>
        <v>0</v>
      </c>
      <c r="U115" s="16">
        <f t="shared" si="25"/>
        <v>0</v>
      </c>
      <c r="V115" s="16">
        <v>9.4</v>
      </c>
      <c r="W115" s="16">
        <v>9.6</v>
      </c>
      <c r="X115" s="16">
        <v>10.6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/>
      <c r="AG115" s="16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spans="1:49" x14ac:dyDescent="0.25">
      <c r="A116" s="16" t="s">
        <v>161</v>
      </c>
      <c r="B116" s="16" t="s">
        <v>37</v>
      </c>
      <c r="C116" s="16">
        <v>-49.95</v>
      </c>
      <c r="D116" s="16">
        <v>408.20400000000001</v>
      </c>
      <c r="E116" s="20">
        <v>358.25400000000002</v>
      </c>
      <c r="F116" s="16"/>
      <c r="G116" s="17">
        <v>0</v>
      </c>
      <c r="H116" s="16" t="e">
        <v>#N/A</v>
      </c>
      <c r="I116" s="16" t="s">
        <v>157</v>
      </c>
      <c r="J116" s="16" t="s">
        <v>63</v>
      </c>
      <c r="K116" s="16">
        <v>257.5</v>
      </c>
      <c r="L116" s="16">
        <f t="shared" si="22"/>
        <v>100.75400000000002</v>
      </c>
      <c r="M116" s="16"/>
      <c r="N116" s="16"/>
      <c r="O116" s="16">
        <v>0</v>
      </c>
      <c r="P116" s="16">
        <f t="shared" si="23"/>
        <v>71.650800000000004</v>
      </c>
      <c r="Q116" s="18"/>
      <c r="R116" s="18"/>
      <c r="S116" s="16"/>
      <c r="T116" s="16">
        <f t="shared" si="24"/>
        <v>0</v>
      </c>
      <c r="U116" s="16">
        <f t="shared" si="25"/>
        <v>0</v>
      </c>
      <c r="V116" s="16">
        <v>41.696199999999997</v>
      </c>
      <c r="W116" s="16">
        <v>24.262</v>
      </c>
      <c r="X116" s="16">
        <v>51.949399999999997</v>
      </c>
      <c r="Y116" s="16">
        <v>7.8391999999999999</v>
      </c>
      <c r="Z116" s="16">
        <v>28.072600000000001</v>
      </c>
      <c r="AA116" s="16">
        <v>84.9238</v>
      </c>
      <c r="AB116" s="16">
        <v>13.0174</v>
      </c>
      <c r="AC116" s="16">
        <v>54.056600000000003</v>
      </c>
      <c r="AD116" s="16">
        <v>39.904200000000003</v>
      </c>
      <c r="AE116" s="16">
        <v>28.117799999999999</v>
      </c>
      <c r="AF116" s="16"/>
      <c r="AG116" s="16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spans="1:49" x14ac:dyDescent="0.25">
      <c r="A117" s="16" t="s">
        <v>162</v>
      </c>
      <c r="B117" s="16" t="s">
        <v>37</v>
      </c>
      <c r="C117" s="16"/>
      <c r="D117" s="16">
        <v>29.594999999999999</v>
      </c>
      <c r="E117" s="20">
        <v>29.594999999999999</v>
      </c>
      <c r="F117" s="16"/>
      <c r="G117" s="17">
        <v>0</v>
      </c>
      <c r="H117" s="16" t="e">
        <v>#N/A</v>
      </c>
      <c r="I117" s="16" t="s">
        <v>157</v>
      </c>
      <c r="J117" s="16" t="s">
        <v>91</v>
      </c>
      <c r="K117" s="16">
        <v>56.7</v>
      </c>
      <c r="L117" s="16">
        <f t="shared" si="22"/>
        <v>-27.105000000000004</v>
      </c>
      <c r="M117" s="16"/>
      <c r="N117" s="16"/>
      <c r="O117" s="16">
        <v>0</v>
      </c>
      <c r="P117" s="16">
        <f t="shared" si="23"/>
        <v>5.9189999999999996</v>
      </c>
      <c r="Q117" s="18"/>
      <c r="R117" s="18"/>
      <c r="S117" s="16"/>
      <c r="T117" s="16">
        <f t="shared" si="24"/>
        <v>0</v>
      </c>
      <c r="U117" s="16">
        <f t="shared" si="25"/>
        <v>0</v>
      </c>
      <c r="V117" s="16">
        <v>15.3132</v>
      </c>
      <c r="W117" s="16">
        <v>3.5230000000000001</v>
      </c>
      <c r="X117" s="16">
        <v>9.9413999999999998</v>
      </c>
      <c r="Y117" s="16">
        <v>1.3109999999999999</v>
      </c>
      <c r="Z117" s="16">
        <v>1.1656</v>
      </c>
      <c r="AA117" s="16">
        <v>0.72260000000000002</v>
      </c>
      <c r="AB117" s="16">
        <v>4.4859999999999998</v>
      </c>
      <c r="AC117" s="16">
        <v>4.6403999999999996</v>
      </c>
      <c r="AD117" s="16">
        <v>3.3311999999999999</v>
      </c>
      <c r="AE117" s="16">
        <v>3.1798000000000002</v>
      </c>
      <c r="AF117" s="16"/>
      <c r="AG117" s="16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spans="1:49" x14ac:dyDescent="0.25">
      <c r="A118" s="11" t="s">
        <v>163</v>
      </c>
      <c r="B118" s="11"/>
      <c r="C118" s="11"/>
      <c r="D118" s="11"/>
      <c r="E118" s="11"/>
      <c r="F118" s="11"/>
      <c r="G118" s="7">
        <v>1</v>
      </c>
      <c r="H118" s="11">
        <v>180</v>
      </c>
      <c r="I118" s="11" t="s">
        <v>38</v>
      </c>
      <c r="J118" s="11"/>
      <c r="K118" s="11"/>
      <c r="L118" s="11">
        <f t="shared" si="22"/>
        <v>0</v>
      </c>
      <c r="M118" s="11"/>
      <c r="N118" s="11"/>
      <c r="O118" s="11">
        <v>15</v>
      </c>
      <c r="P118" s="11">
        <f t="shared" si="23"/>
        <v>0</v>
      </c>
      <c r="Q118" s="4"/>
      <c r="R118" s="4"/>
      <c r="S118" s="11"/>
      <c r="T118" s="11" t="e">
        <f t="shared" si="24"/>
        <v>#DIV/0!</v>
      </c>
      <c r="U118" s="11" t="e">
        <f t="shared" si="25"/>
        <v>#DIV/0!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 t="s">
        <v>164</v>
      </c>
      <c r="AG118" s="11">
        <f t="shared" ref="AG118:AG119" si="26">G118*Q118</f>
        <v>0</v>
      </c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</row>
    <row r="119" spans="1:49" x14ac:dyDescent="0.25">
      <c r="A119" s="11" t="s">
        <v>165</v>
      </c>
      <c r="B119" s="11" t="s">
        <v>37</v>
      </c>
      <c r="C119" s="11"/>
      <c r="D119" s="11"/>
      <c r="E119" s="11"/>
      <c r="F119" s="11"/>
      <c r="G119" s="7">
        <v>1</v>
      </c>
      <c r="H119" s="11">
        <v>40</v>
      </c>
      <c r="I119" s="9" t="s">
        <v>99</v>
      </c>
      <c r="J119" s="11"/>
      <c r="K119" s="11"/>
      <c r="L119" s="11"/>
      <c r="M119" s="11"/>
      <c r="N119" s="11"/>
      <c r="O119" s="11"/>
      <c r="P119" s="11">
        <f t="shared" si="23"/>
        <v>0</v>
      </c>
      <c r="Q119" s="4">
        <v>0</v>
      </c>
      <c r="R119" s="4"/>
      <c r="S119" s="11"/>
      <c r="T119" s="11" t="e">
        <f t="shared" si="24"/>
        <v>#DIV/0!</v>
      </c>
      <c r="U119" s="11" t="e">
        <f t="shared" si="25"/>
        <v>#DIV/0!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0" t="s">
        <v>166</v>
      </c>
      <c r="AG119" s="11">
        <f t="shared" si="26"/>
        <v>0</v>
      </c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</row>
    <row r="120" spans="1:49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spans="1:49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</row>
    <row r="122" spans="1:49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</row>
    <row r="123" spans="1:49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</row>
    <row r="124" spans="1:49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</row>
    <row r="125" spans="1:49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</row>
    <row r="126" spans="1:49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</row>
    <row r="127" spans="1:49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</row>
    <row r="128" spans="1:49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</row>
    <row r="129" spans="1:49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</row>
    <row r="130" spans="1:49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</row>
    <row r="131" spans="1:49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</row>
    <row r="132" spans="1:49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</row>
    <row r="133" spans="1:49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spans="1:49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</row>
    <row r="135" spans="1:49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</row>
    <row r="136" spans="1:49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</row>
    <row r="137" spans="1:49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spans="1:49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</row>
    <row r="139" spans="1:49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</row>
    <row r="140" spans="1:49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 spans="1:49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 spans="1:49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 spans="1:49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 spans="1:49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 spans="1:49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</row>
    <row r="146" spans="1:49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</row>
    <row r="147" spans="1:49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</row>
    <row r="148" spans="1:49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</row>
    <row r="149" spans="1:49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</row>
    <row r="150" spans="1:49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 spans="1:49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 spans="1:49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</row>
    <row r="153" spans="1:49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</row>
    <row r="154" spans="1:49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 spans="1:49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 spans="1:49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</row>
    <row r="157" spans="1:49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 spans="1:49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 spans="1:49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</row>
    <row r="160" spans="1:49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</row>
    <row r="161" spans="1:49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 spans="1:49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 spans="1:49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</row>
    <row r="164" spans="1:49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</row>
    <row r="165" spans="1:49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 spans="1:49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 spans="1:49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</row>
    <row r="168" spans="1:49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</row>
    <row r="169" spans="1:49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</row>
    <row r="170" spans="1:49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 spans="1:49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 spans="1:49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 spans="1:49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 spans="1:49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</row>
    <row r="175" spans="1:49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</row>
    <row r="176" spans="1:49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</row>
    <row r="177" spans="1:49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</row>
    <row r="178" spans="1:49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</row>
    <row r="179" spans="1:49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</row>
    <row r="180" spans="1:49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</row>
    <row r="181" spans="1:49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</row>
    <row r="182" spans="1:49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</row>
    <row r="183" spans="1:49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</row>
    <row r="184" spans="1:49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</row>
    <row r="185" spans="1:49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</row>
    <row r="186" spans="1:49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</row>
    <row r="187" spans="1:49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</row>
    <row r="188" spans="1:49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</row>
    <row r="189" spans="1:49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</row>
    <row r="190" spans="1:49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</row>
    <row r="191" spans="1:49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</row>
    <row r="192" spans="1:49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</row>
    <row r="193" spans="1:49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</row>
    <row r="194" spans="1:49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</row>
    <row r="195" spans="1:49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</row>
    <row r="196" spans="1:49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</row>
    <row r="197" spans="1:49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</row>
    <row r="198" spans="1:49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</row>
    <row r="199" spans="1:49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</row>
    <row r="200" spans="1:49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</row>
    <row r="201" spans="1:49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</row>
    <row r="202" spans="1:49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</row>
    <row r="203" spans="1:49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</row>
    <row r="204" spans="1:49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</row>
    <row r="205" spans="1:49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</row>
    <row r="206" spans="1:49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</row>
    <row r="207" spans="1:49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</row>
    <row r="208" spans="1:49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</row>
    <row r="209" spans="1:49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</row>
    <row r="210" spans="1:49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</row>
    <row r="211" spans="1:49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</row>
    <row r="212" spans="1:49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</row>
    <row r="213" spans="1:49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</row>
    <row r="214" spans="1:49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</row>
    <row r="215" spans="1:49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</row>
    <row r="216" spans="1:49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</row>
    <row r="217" spans="1:49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</row>
    <row r="218" spans="1:49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</row>
    <row r="219" spans="1:49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</row>
    <row r="220" spans="1:49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</row>
    <row r="221" spans="1:49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</row>
    <row r="222" spans="1:49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</row>
    <row r="223" spans="1:49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</row>
    <row r="224" spans="1:49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</row>
    <row r="225" spans="1:49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</row>
    <row r="226" spans="1:49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</row>
    <row r="227" spans="1:49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</row>
    <row r="228" spans="1:49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</row>
    <row r="229" spans="1:49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</row>
    <row r="230" spans="1:49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</row>
    <row r="231" spans="1:49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</row>
    <row r="232" spans="1:49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</row>
    <row r="233" spans="1:49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</row>
    <row r="234" spans="1:49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</row>
    <row r="235" spans="1:49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</row>
    <row r="236" spans="1:49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</row>
    <row r="237" spans="1:49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</row>
    <row r="238" spans="1:49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</row>
    <row r="239" spans="1:49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</row>
    <row r="240" spans="1:49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</row>
    <row r="241" spans="1:49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</row>
    <row r="242" spans="1:49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</row>
    <row r="243" spans="1:49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</row>
    <row r="244" spans="1:49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</row>
    <row r="245" spans="1:49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</row>
    <row r="246" spans="1:49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</row>
    <row r="247" spans="1:49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</row>
    <row r="248" spans="1:49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</row>
    <row r="249" spans="1:49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</row>
    <row r="250" spans="1:49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</row>
    <row r="251" spans="1:49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</row>
    <row r="252" spans="1:49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</row>
    <row r="253" spans="1:49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</row>
    <row r="254" spans="1:49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</row>
    <row r="255" spans="1:49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</row>
    <row r="256" spans="1:49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</row>
    <row r="257" spans="1:49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</row>
    <row r="258" spans="1:49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</row>
    <row r="259" spans="1:49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</row>
    <row r="260" spans="1:49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</row>
    <row r="261" spans="1:49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</row>
    <row r="262" spans="1:49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</row>
    <row r="263" spans="1:49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</row>
    <row r="264" spans="1:49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</row>
    <row r="265" spans="1:49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</row>
    <row r="266" spans="1:49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</row>
    <row r="267" spans="1:49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</row>
    <row r="268" spans="1:49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</row>
    <row r="269" spans="1:49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</row>
    <row r="270" spans="1:49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</row>
    <row r="271" spans="1:49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</row>
    <row r="272" spans="1:49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</row>
    <row r="273" spans="1:49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</row>
    <row r="274" spans="1:49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</row>
    <row r="275" spans="1:49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</row>
    <row r="276" spans="1:49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</row>
    <row r="277" spans="1:49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</row>
    <row r="278" spans="1:49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</row>
    <row r="279" spans="1:49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</row>
    <row r="280" spans="1:49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</row>
    <row r="281" spans="1:49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</row>
    <row r="282" spans="1:49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</row>
    <row r="283" spans="1:49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</row>
    <row r="284" spans="1:49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</row>
    <row r="285" spans="1:49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</row>
    <row r="286" spans="1:49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</row>
    <row r="287" spans="1:49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</row>
    <row r="288" spans="1:49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</row>
    <row r="289" spans="1:49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</row>
    <row r="290" spans="1:49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</row>
    <row r="291" spans="1:49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</row>
    <row r="292" spans="1:49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</row>
    <row r="293" spans="1:49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</row>
    <row r="294" spans="1:49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</row>
    <row r="295" spans="1:49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</row>
    <row r="296" spans="1:49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</row>
    <row r="297" spans="1:49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</row>
    <row r="298" spans="1:49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</row>
    <row r="299" spans="1:49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</row>
    <row r="300" spans="1:49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</row>
    <row r="301" spans="1:49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</row>
    <row r="302" spans="1:49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</row>
    <row r="303" spans="1:49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</row>
    <row r="304" spans="1:49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</row>
    <row r="305" spans="1:49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</row>
    <row r="306" spans="1:49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</row>
    <row r="307" spans="1:49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</row>
    <row r="308" spans="1:49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</row>
    <row r="309" spans="1:49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</row>
    <row r="310" spans="1:49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</row>
    <row r="311" spans="1:49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</row>
    <row r="312" spans="1:49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</row>
    <row r="313" spans="1:49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</row>
    <row r="314" spans="1:49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</row>
    <row r="315" spans="1:49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</row>
    <row r="316" spans="1:49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</row>
    <row r="317" spans="1:49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</row>
    <row r="318" spans="1:49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</row>
    <row r="319" spans="1:49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</row>
    <row r="320" spans="1:49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</row>
    <row r="321" spans="1:49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</row>
    <row r="322" spans="1:49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</row>
    <row r="323" spans="1:49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</row>
    <row r="324" spans="1:49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</row>
    <row r="325" spans="1:49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</row>
    <row r="326" spans="1:49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</row>
    <row r="327" spans="1:49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</row>
    <row r="328" spans="1:49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</row>
    <row r="329" spans="1:49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</row>
    <row r="330" spans="1:49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</row>
    <row r="331" spans="1:49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</row>
    <row r="332" spans="1:49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</row>
    <row r="333" spans="1:49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</row>
    <row r="334" spans="1:49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</row>
    <row r="335" spans="1:49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</row>
    <row r="336" spans="1:49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</row>
    <row r="337" spans="1:49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</row>
    <row r="338" spans="1:49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</row>
    <row r="339" spans="1:49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</row>
    <row r="340" spans="1:49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</row>
    <row r="341" spans="1:49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</row>
    <row r="342" spans="1:49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</row>
    <row r="343" spans="1:49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</row>
    <row r="344" spans="1:49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</row>
    <row r="345" spans="1:49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</row>
    <row r="346" spans="1:49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</row>
    <row r="347" spans="1:49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</row>
    <row r="348" spans="1:49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</row>
    <row r="349" spans="1:49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</row>
    <row r="350" spans="1:49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</row>
    <row r="351" spans="1:49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</row>
    <row r="352" spans="1:49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</row>
    <row r="353" spans="1:49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</row>
    <row r="354" spans="1:49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</row>
    <row r="355" spans="1:49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</row>
    <row r="356" spans="1:49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</row>
    <row r="357" spans="1:49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</row>
    <row r="358" spans="1:49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</row>
    <row r="359" spans="1:49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</row>
    <row r="360" spans="1:49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</row>
    <row r="361" spans="1:49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</row>
    <row r="362" spans="1:49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</row>
    <row r="363" spans="1:49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</row>
    <row r="364" spans="1:49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</row>
    <row r="365" spans="1:49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</row>
    <row r="366" spans="1:49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</row>
    <row r="367" spans="1:49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</row>
    <row r="368" spans="1:49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</row>
    <row r="369" spans="1:49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</row>
    <row r="370" spans="1:49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</row>
    <row r="371" spans="1:49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</row>
    <row r="372" spans="1:49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</row>
    <row r="373" spans="1:49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</row>
    <row r="374" spans="1:49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</row>
    <row r="375" spans="1:49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</row>
    <row r="376" spans="1:49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</row>
    <row r="377" spans="1:49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</row>
    <row r="378" spans="1:49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</row>
    <row r="379" spans="1:49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</row>
    <row r="380" spans="1:49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</row>
    <row r="381" spans="1:49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</row>
    <row r="382" spans="1:49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</row>
    <row r="383" spans="1:49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</row>
    <row r="384" spans="1:49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</row>
    <row r="385" spans="1:49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</row>
    <row r="386" spans="1:49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</row>
    <row r="387" spans="1:49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</row>
    <row r="388" spans="1:49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</row>
    <row r="389" spans="1:49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</row>
    <row r="390" spans="1:49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</row>
    <row r="391" spans="1:49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</row>
    <row r="392" spans="1:49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</row>
    <row r="393" spans="1:49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</row>
    <row r="394" spans="1:49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</row>
    <row r="395" spans="1:49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</row>
    <row r="396" spans="1:49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</row>
    <row r="397" spans="1:49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</row>
    <row r="398" spans="1:49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</row>
    <row r="399" spans="1:49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</row>
    <row r="400" spans="1:49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</row>
    <row r="401" spans="1:49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</row>
    <row r="402" spans="1:49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</row>
    <row r="403" spans="1:49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</row>
    <row r="404" spans="1:49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</row>
    <row r="405" spans="1:49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</row>
    <row r="406" spans="1:49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</row>
    <row r="407" spans="1:49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</row>
    <row r="408" spans="1:49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</row>
    <row r="409" spans="1:49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</row>
    <row r="410" spans="1:49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</row>
    <row r="411" spans="1:49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</row>
    <row r="412" spans="1:49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</row>
    <row r="413" spans="1:49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</row>
    <row r="414" spans="1:49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</row>
    <row r="415" spans="1:49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</row>
    <row r="416" spans="1:49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</row>
    <row r="417" spans="1:49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</row>
    <row r="418" spans="1:49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</row>
    <row r="419" spans="1:49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</row>
    <row r="420" spans="1:49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</row>
    <row r="421" spans="1:49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</row>
    <row r="422" spans="1:49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</row>
    <row r="423" spans="1:49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</row>
    <row r="424" spans="1:49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</row>
    <row r="425" spans="1:49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</row>
    <row r="426" spans="1:49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</row>
    <row r="427" spans="1:49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</row>
    <row r="428" spans="1:49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</row>
    <row r="429" spans="1:49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</row>
    <row r="430" spans="1:49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</row>
    <row r="431" spans="1:49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</row>
    <row r="432" spans="1:49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</row>
    <row r="433" spans="1:49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</row>
    <row r="434" spans="1:49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</row>
    <row r="435" spans="1:49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</row>
    <row r="436" spans="1:49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</row>
    <row r="437" spans="1:49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</row>
    <row r="438" spans="1:49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</row>
    <row r="439" spans="1:49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</row>
    <row r="440" spans="1:49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</row>
    <row r="441" spans="1:49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</row>
    <row r="442" spans="1:49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</row>
    <row r="443" spans="1:49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</row>
    <row r="444" spans="1:49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</row>
    <row r="445" spans="1:49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</row>
    <row r="446" spans="1:49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</row>
    <row r="447" spans="1:49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</row>
    <row r="448" spans="1:49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</row>
    <row r="449" spans="1:49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</row>
    <row r="450" spans="1:49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</row>
    <row r="451" spans="1:49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</row>
    <row r="452" spans="1:49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</row>
    <row r="453" spans="1:49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</row>
    <row r="454" spans="1:49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</row>
    <row r="455" spans="1:49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</row>
    <row r="456" spans="1:49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</row>
    <row r="457" spans="1:49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</row>
    <row r="458" spans="1:49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</row>
    <row r="459" spans="1:49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</row>
    <row r="460" spans="1:49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</row>
    <row r="461" spans="1:49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</row>
    <row r="462" spans="1:49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</row>
    <row r="463" spans="1:49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</row>
    <row r="464" spans="1:49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</row>
    <row r="465" spans="1:49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</row>
    <row r="466" spans="1:49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</row>
    <row r="467" spans="1:49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</row>
    <row r="468" spans="1:49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</row>
    <row r="469" spans="1:49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</row>
    <row r="470" spans="1:49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</row>
    <row r="471" spans="1:49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</row>
    <row r="472" spans="1:49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</row>
    <row r="473" spans="1:49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</row>
    <row r="474" spans="1:49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</row>
    <row r="475" spans="1:49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</row>
    <row r="476" spans="1:49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</row>
    <row r="477" spans="1:49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</row>
    <row r="478" spans="1:49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</row>
    <row r="479" spans="1:49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</row>
    <row r="480" spans="1:49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</row>
    <row r="481" spans="1:49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</row>
    <row r="482" spans="1:49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</row>
    <row r="483" spans="1:49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</row>
    <row r="484" spans="1:49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</row>
    <row r="485" spans="1:49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</row>
    <row r="486" spans="1:49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</row>
    <row r="487" spans="1:49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</row>
    <row r="488" spans="1:49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</row>
    <row r="489" spans="1:49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</row>
    <row r="490" spans="1:49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</row>
    <row r="491" spans="1:49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</row>
    <row r="492" spans="1:49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</row>
    <row r="493" spans="1:49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</row>
    <row r="494" spans="1:49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</row>
    <row r="495" spans="1:49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</row>
    <row r="496" spans="1:49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</row>
    <row r="497" spans="1:49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</row>
  </sheetData>
  <autoFilter ref="A3:AG11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2025-09-01T09:51:50Z</dcterms:created>
  <dcterms:modified xsi:type="dcterms:W3CDTF">2025-09-02T08:09:33Z</dcterms:modified>
</cp:coreProperties>
</file>