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587060D-565B-4C54-B7A3-851BA00F61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92" i="1" l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Z231" i="1"/>
  <c r="BP225" i="1"/>
  <c r="BN225" i="1"/>
  <c r="Z225" i="1"/>
  <c r="Y231" i="1"/>
  <c r="BP229" i="1"/>
  <c r="BN229" i="1"/>
  <c r="Z229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Z371" i="1"/>
  <c r="BP369" i="1"/>
  <c r="BN369" i="1"/>
  <c r="Z369" i="1"/>
  <c r="Y371" i="1"/>
  <c r="Z404" i="1"/>
  <c r="F512" i="1"/>
  <c r="H9" i="1"/>
  <c r="B512" i="1"/>
  <c r="X503" i="1"/>
  <c r="X505" i="1" s="1"/>
  <c r="X504" i="1"/>
  <c r="X506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4" i="1" s="1"/>
  <c r="Z41" i="1"/>
  <c r="BN41" i="1"/>
  <c r="Y503" i="1" s="1"/>
  <c r="Y505" i="1" s="1"/>
  <c r="BP41" i="1"/>
  <c r="Z43" i="1"/>
  <c r="BN43" i="1"/>
  <c r="Y44" i="1"/>
  <c r="Y506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Z85" i="1" s="1"/>
  <c r="BN84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43" i="1"/>
  <c r="BN243" i="1"/>
  <c r="Z243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Z246" i="1" s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Y326" i="1"/>
  <c r="Z331" i="1"/>
  <c r="BP329" i="1"/>
  <c r="BN329" i="1"/>
  <c r="Z329" i="1"/>
  <c r="S512" i="1"/>
  <c r="BP344" i="1"/>
  <c r="BN344" i="1"/>
  <c r="Z344" i="1"/>
  <c r="Z350" i="1" s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4" i="1" s="1"/>
  <c r="BP437" i="1"/>
  <c r="BN437" i="1"/>
  <c r="Z437" i="1"/>
  <c r="BP440" i="1"/>
  <c r="BN440" i="1"/>
  <c r="Z440" i="1"/>
  <c r="Y444" i="1"/>
  <c r="Z450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74" i="1" l="1"/>
  <c r="Z399" i="1"/>
  <c r="Z171" i="1"/>
  <c r="Z304" i="1"/>
  <c r="Z416" i="1"/>
  <c r="Z255" i="1"/>
  <c r="Z80" i="1"/>
  <c r="Z44" i="1"/>
  <c r="Z507" i="1" s="1"/>
  <c r="Y502" i="1"/>
  <c r="Z108" i="1"/>
  <c r="Z100" i="1"/>
</calcChain>
</file>

<file path=xl/sharedStrings.xml><?xml version="1.0" encoding="utf-8"?>
<sst xmlns="http://schemas.openxmlformats.org/spreadsheetml/2006/main" count="2214" uniqueCount="793">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</sst>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92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7" t="s">
        <v>0</v>
      </c>
      <c r="E1" s="582"/>
      <c r="F1" s="582"/>
      <c r="G1" s="12" t="s">
        <v>1</v>
      </c>
      <c r="H1" s="627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65" t="s">
        <v>8</v>
      </c>
      <c r="B5" s="594"/>
      <c r="C5" s="595"/>
      <c r="D5" s="631"/>
      <c r="E5" s="632"/>
      <c r="F5" s="837" t="s">
        <v>9</v>
      </c>
      <c r="G5" s="595"/>
      <c r="H5" s="631"/>
      <c r="I5" s="772"/>
      <c r="J5" s="772"/>
      <c r="K5" s="772"/>
      <c r="L5" s="772"/>
      <c r="M5" s="632"/>
      <c r="N5" s="58"/>
      <c r="P5" s="24" t="s">
        <v>10</v>
      </c>
      <c r="Q5" s="849">
        <v>45904</v>
      </c>
      <c r="R5" s="664"/>
      <c r="T5" s="707" t="s">
        <v>11</v>
      </c>
      <c r="U5" s="698"/>
      <c r="V5" s="710" t="s">
        <v>12</v>
      </c>
      <c r="W5" s="664"/>
      <c r="AB5" s="51"/>
      <c r="AC5" s="51"/>
      <c r="AD5" s="51"/>
      <c r="AE5" s="51"/>
    </row>
    <row r="6" spans="1:32" s="545" customFormat="1" ht="24" customHeight="1" x14ac:dyDescent="0.2">
      <c r="A6" s="665" t="s">
        <v>13</v>
      </c>
      <c r="B6" s="594"/>
      <c r="C6" s="595"/>
      <c r="D6" s="776" t="s">
        <v>14</v>
      </c>
      <c r="E6" s="777"/>
      <c r="F6" s="777"/>
      <c r="G6" s="777"/>
      <c r="H6" s="777"/>
      <c r="I6" s="777"/>
      <c r="J6" s="777"/>
      <c r="K6" s="777"/>
      <c r="L6" s="777"/>
      <c r="M6" s="66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7" t="s">
        <v>16</v>
      </c>
      <c r="U6" s="698"/>
      <c r="V6" s="761" t="s">
        <v>17</v>
      </c>
      <c r="W6" s="603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698"/>
      <c r="V7" s="762"/>
      <c r="W7" s="763"/>
      <c r="AB7" s="51"/>
      <c r="AC7" s="51"/>
      <c r="AD7" s="51"/>
      <c r="AE7" s="51"/>
    </row>
    <row r="8" spans="1:32" s="545" customFormat="1" ht="25.5" customHeight="1" x14ac:dyDescent="0.2">
      <c r="A8" s="877" t="s">
        <v>18</v>
      </c>
      <c r="B8" s="567"/>
      <c r="C8" s="568"/>
      <c r="D8" s="619" t="s">
        <v>19</v>
      </c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20</v>
      </c>
      <c r="Q8" s="673">
        <v>0.41666666666666669</v>
      </c>
      <c r="R8" s="615"/>
      <c r="T8" s="565"/>
      <c r="U8" s="698"/>
      <c r="V8" s="762"/>
      <c r="W8" s="763"/>
      <c r="AB8" s="51"/>
      <c r="AC8" s="51"/>
      <c r="AD8" s="51"/>
      <c r="AE8" s="51"/>
    </row>
    <row r="9" spans="1:32" s="545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3"/>
      <c r="E9" s="570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0"/>
      <c r="R9" s="661"/>
      <c r="T9" s="565"/>
      <c r="U9" s="698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3"/>
      <c r="E10" s="570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5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18"/>
      <c r="R10" s="719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3"/>
      <c r="R12" s="615"/>
      <c r="S12" s="23"/>
      <c r="U12" s="24"/>
      <c r="V12" s="582"/>
      <c r="W12" s="565"/>
      <c r="AB12" s="51"/>
      <c r="AC12" s="51"/>
      <c r="AD12" s="51"/>
      <c r="AE12" s="51"/>
    </row>
    <row r="13" spans="1:32" s="545" customFormat="1" ht="23.25" customHeight="1" x14ac:dyDescent="0.2">
      <c r="A13" s="702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1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2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1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2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3"/>
      <c r="Q16" s="693"/>
      <c r="R16" s="693"/>
      <c r="S16" s="693"/>
      <c r="T16" s="6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1" t="s">
        <v>38</v>
      </c>
      <c r="D17" s="597" t="s">
        <v>39</v>
      </c>
      <c r="E17" s="648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47"/>
      <c r="R17" s="647"/>
      <c r="S17" s="647"/>
      <c r="T17" s="648"/>
      <c r="U17" s="875" t="s">
        <v>51</v>
      </c>
      <c r="V17" s="595"/>
      <c r="W17" s="597" t="s">
        <v>52</v>
      </c>
      <c r="X17" s="597" t="s">
        <v>53</v>
      </c>
      <c r="Y17" s="873" t="s">
        <v>54</v>
      </c>
      <c r="Z17" s="770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1"/>
      <c r="AF17" s="832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49"/>
      <c r="E18" s="651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8"/>
      <c r="X18" s="598"/>
      <c r="Y18" s="874"/>
      <c r="Z18" s="771"/>
      <c r="AA18" s="755"/>
      <c r="AB18" s="755"/>
      <c r="AC18" s="755"/>
      <c r="AD18" s="833"/>
      <c r="AE18" s="834"/>
      <c r="AF18" s="835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200</v>
      </c>
      <c r="Y41" s="55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20</v>
      </c>
      <c r="Y42" s="552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23.518518518518519</v>
      </c>
      <c r="Y44" s="553">
        <f>IFERROR(Y41/H41,"0")+IFERROR(Y42/H42,"0")+IFERROR(Y43/H43,"0")</f>
        <v>24</v>
      </c>
      <c r="Z44" s="553">
        <f>IFERROR(IF(Z41="",0,Z41),"0")+IFERROR(IF(Z42="",0,Z42),"0")+IFERROR(IF(Z43="",0,Z43),"0")</f>
        <v>0.40571999999999997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220</v>
      </c>
      <c r="Y45" s="553">
        <f>IFERROR(SUM(Y41:Y43),"0")</f>
        <v>225.20000000000002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691.2</v>
      </c>
      <c r="Y53" s="552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225</v>
      </c>
      <c r="Y57" s="552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114</v>
      </c>
      <c r="Y58" s="553">
        <f>IFERROR(Y52/H52,"0")+IFERROR(Y53/H53,"0")+IFERROR(Y54/H54,"0")+IFERROR(Y55/H55,"0")+IFERROR(Y56/H56,"0")+IFERROR(Y57/H57,"0")</f>
        <v>114</v>
      </c>
      <c r="Z58" s="553">
        <f>IFERROR(IF(Z52="",0,Z52),"0")+IFERROR(IF(Z53="",0,Z53),"0")+IFERROR(IF(Z54="",0,Z54),"0")+IFERROR(IF(Z55="",0,Z55),"0")+IFERROR(IF(Z56="",0,Z56),"0")+IFERROR(IF(Z57="",0,Z57),"0")</f>
        <v>1.6657200000000001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916.2</v>
      </c>
      <c r="Y59" s="553">
        <f>IFERROR(SUM(Y52:Y57),"0")</f>
        <v>916.2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691.2</v>
      </c>
      <c r="Y61" s="552">
        <f>IFERROR(IF(X61="",0,CEILING((X61/$H61),1)*$H61),"")</f>
        <v>691.2</v>
      </c>
      <c r="Z61" s="36">
        <f>IFERROR(IF(Y61=0,"",ROUNDUP(Y61/H61,0)*0.01898),"")</f>
        <v>1.21472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719.04</v>
      </c>
      <c r="BN61" s="64">
        <f>IFERROR(Y61*I61/H61,"0")</f>
        <v>719.04</v>
      </c>
      <c r="BO61" s="64">
        <f>IFERROR(1/J61*(X61/H61),"0")</f>
        <v>1</v>
      </c>
      <c r="BP61" s="64">
        <f>IFERROR(1/J61*(Y61/H61),"0")</f>
        <v>1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6"/>
      <c r="R64" s="556"/>
      <c r="S64" s="556"/>
      <c r="T64" s="557"/>
      <c r="U64" s="34"/>
      <c r="V64" s="34"/>
      <c r="W64" s="35" t="s">
        <v>69</v>
      </c>
      <c r="X64" s="551">
        <v>81</v>
      </c>
      <c r="Y64" s="552">
        <f>IFERROR(IF(X64="",0,CEILING((X64/$H64),1)*$H64),"")</f>
        <v>81</v>
      </c>
      <c r="Z64" s="36">
        <f>IFERROR(IF(Y64=0,"",ROUNDUP(Y64/H64,0)*0.00651),"")</f>
        <v>0.1953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86.399999999999991</v>
      </c>
      <c r="BN64" s="64">
        <f>IFERROR(Y64*I64/H64,"0")</f>
        <v>86.399999999999991</v>
      </c>
      <c r="BO64" s="64">
        <f>IFERROR(1/J64*(X64/H64),"0")</f>
        <v>0.16483516483516483</v>
      </c>
      <c r="BP64" s="64">
        <f>IFERROR(1/J64*(Y64/H64),"0")</f>
        <v>0.16483516483516483</v>
      </c>
    </row>
    <row r="65" spans="1:68" x14ac:dyDescent="0.2">
      <c r="A65" s="571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3">
        <f>IFERROR(X61/H61,"0")+IFERROR(X62/H62,"0")+IFERROR(X63/H63,"0")+IFERROR(X64/H64,"0")</f>
        <v>94</v>
      </c>
      <c r="Y65" s="553">
        <f>IFERROR(Y61/H61,"0")+IFERROR(Y62/H62,"0")+IFERROR(Y63/H63,"0")+IFERROR(Y64/H64,"0")</f>
        <v>94</v>
      </c>
      <c r="Z65" s="553">
        <f>IFERROR(IF(Z61="",0,Z61),"0")+IFERROR(IF(Z62="",0,Z62),"0")+IFERROR(IF(Z63="",0,Z63),"0")+IFERROR(IF(Z64="",0,Z64),"0")</f>
        <v>1.4100200000000001</v>
      </c>
      <c r="AA65" s="554"/>
      <c r="AB65" s="554"/>
      <c r="AC65" s="554"/>
    </row>
    <row r="66" spans="1:68" x14ac:dyDescent="0.2">
      <c r="A66" s="565"/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72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3">
        <f>IFERROR(SUM(X61:X64),"0")</f>
        <v>772.2</v>
      </c>
      <c r="Y66" s="553">
        <f>IFERROR(SUM(Y61:Y64),"0")</f>
        <v>772.2</v>
      </c>
      <c r="Z66" s="37"/>
      <c r="AA66" s="554"/>
      <c r="AB66" s="554"/>
      <c r="AC66" s="554"/>
    </row>
    <row r="67" spans="1:68" ht="14.25" customHeight="1" x14ac:dyDescent="0.25">
      <c r="A67" s="564" t="s">
        <v>64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547"/>
      <c r="AB67" s="547"/>
      <c r="AC67" s="54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6"/>
      <c r="R70" s="556"/>
      <c r="S70" s="556"/>
      <c r="T70" s="557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1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x14ac:dyDescent="0.2">
      <c r="A72" s="565"/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72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customHeight="1" x14ac:dyDescent="0.25">
      <c r="A73" s="564" t="s">
        <v>73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547"/>
      <c r="AB73" s="547"/>
      <c r="AC73" s="54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16.8</v>
      </c>
      <c r="Y76" s="552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17.814</v>
      </c>
      <c r="BN76" s="64">
        <f t="shared" si="13"/>
        <v>17.814</v>
      </c>
      <c r="BO76" s="64">
        <f t="shared" si="14"/>
        <v>3.125E-2</v>
      </c>
      <c r="BP76" s="64">
        <f t="shared" si="15"/>
        <v>3.125E-2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6"/>
      <c r="R78" s="556"/>
      <c r="S78" s="556"/>
      <c r="T78" s="557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6"/>
      <c r="R79" s="556"/>
      <c r="S79" s="556"/>
      <c r="T79" s="557"/>
      <c r="U79" s="34"/>
      <c r="V79" s="34"/>
      <c r="W79" s="35" t="s">
        <v>69</v>
      </c>
      <c r="X79" s="551">
        <v>3.6</v>
      </c>
      <c r="Y79" s="552">
        <f t="shared" si="11"/>
        <v>3.6</v>
      </c>
      <c r="Z79" s="36">
        <f>IFERROR(IF(Y79=0,"",ROUNDUP(Y79/H79,0)*0.00651),"")</f>
        <v>1.302E-2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3.96</v>
      </c>
      <c r="BN79" s="64">
        <f t="shared" si="13"/>
        <v>3.96</v>
      </c>
      <c r="BO79" s="64">
        <f t="shared" si="14"/>
        <v>1.098901098901099E-2</v>
      </c>
      <c r="BP79" s="64">
        <f t="shared" si="15"/>
        <v>1.098901098901099E-2</v>
      </c>
    </row>
    <row r="80" spans="1:68" x14ac:dyDescent="0.2">
      <c r="A80" s="571"/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72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3">
        <f>IFERROR(X74/H74,"0")+IFERROR(X75/H75,"0")+IFERROR(X76/H76,"0")+IFERROR(X77/H77,"0")+IFERROR(X78/H78,"0")+IFERROR(X79/H79,"0")</f>
        <v>4</v>
      </c>
      <c r="Y80" s="553">
        <f>IFERROR(Y74/H74,"0")+IFERROR(Y75/H75,"0")+IFERROR(Y76/H76,"0")+IFERROR(Y77/H77,"0")+IFERROR(Y78/H78,"0")+IFERROR(Y79/H79,"0")</f>
        <v>4</v>
      </c>
      <c r="Z80" s="553">
        <f>IFERROR(IF(Z74="",0,Z74),"0")+IFERROR(IF(Z75="",0,Z75),"0")+IFERROR(IF(Z76="",0,Z76),"0")+IFERROR(IF(Z77="",0,Z77),"0")+IFERROR(IF(Z78="",0,Z78),"0")+IFERROR(IF(Z79="",0,Z79),"0")</f>
        <v>5.0979999999999998E-2</v>
      </c>
      <c r="AA80" s="554"/>
      <c r="AB80" s="554"/>
      <c r="AC80" s="554"/>
    </row>
    <row r="81" spans="1:68" x14ac:dyDescent="0.2">
      <c r="A81" s="565"/>
      <c r="B81" s="565"/>
      <c r="C81" s="565"/>
      <c r="D81" s="565"/>
      <c r="E81" s="565"/>
      <c r="F81" s="565"/>
      <c r="G81" s="565"/>
      <c r="H81" s="565"/>
      <c r="I81" s="565"/>
      <c r="J81" s="565"/>
      <c r="K81" s="565"/>
      <c r="L81" s="565"/>
      <c r="M81" s="565"/>
      <c r="N81" s="565"/>
      <c r="O81" s="572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3">
        <f>IFERROR(SUM(X74:X79),"0")</f>
        <v>20.400000000000002</v>
      </c>
      <c r="Y81" s="553">
        <f>IFERROR(SUM(Y74:Y79),"0")</f>
        <v>20.400000000000002</v>
      </c>
      <c r="Z81" s="37"/>
      <c r="AA81" s="554"/>
      <c r="AB81" s="554"/>
      <c r="AC81" s="554"/>
    </row>
    <row r="82" spans="1:68" ht="14.25" customHeight="1" x14ac:dyDescent="0.25">
      <c r="A82" s="564" t="s">
        <v>174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547"/>
      <c r="AB82" s="547"/>
      <c r="AC82" s="54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6"/>
      <c r="R83" s="556"/>
      <c r="S83" s="556"/>
      <c r="T83" s="557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6"/>
      <c r="R84" s="556"/>
      <c r="S84" s="556"/>
      <c r="T84" s="557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1"/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72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x14ac:dyDescent="0.2">
      <c r="A86" s="565"/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72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customHeight="1" x14ac:dyDescent="0.25">
      <c r="A87" s="609" t="s">
        <v>181</v>
      </c>
      <c r="B87" s="565"/>
      <c r="C87" s="565"/>
      <c r="D87" s="565"/>
      <c r="E87" s="565"/>
      <c r="F87" s="565"/>
      <c r="G87" s="565"/>
      <c r="H87" s="565"/>
      <c r="I87" s="565"/>
      <c r="J87" s="565"/>
      <c r="K87" s="565"/>
      <c r="L87" s="565"/>
      <c r="M87" s="565"/>
      <c r="N87" s="565"/>
      <c r="O87" s="565"/>
      <c r="P87" s="565"/>
      <c r="Q87" s="565"/>
      <c r="R87" s="565"/>
      <c r="S87" s="565"/>
      <c r="T87" s="565"/>
      <c r="U87" s="565"/>
      <c r="V87" s="565"/>
      <c r="W87" s="565"/>
      <c r="X87" s="565"/>
      <c r="Y87" s="565"/>
      <c r="Z87" s="565"/>
      <c r="AA87" s="546"/>
      <c r="AB87" s="546"/>
      <c r="AC87" s="546"/>
    </row>
    <row r="88" spans="1:68" ht="14.25" customHeight="1" x14ac:dyDescent="0.25">
      <c r="A88" s="564" t="s">
        <v>103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32.4</v>
      </c>
      <c r="Y89" s="552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33.704999999999991</v>
      </c>
      <c r="BN89" s="64">
        <f>IFERROR(Y89*I89/H89,"0")</f>
        <v>33.705000000000005</v>
      </c>
      <c r="BO89" s="64">
        <f>IFERROR(1/J89*(X89/H89),"0")</f>
        <v>4.6874999999999993E-2</v>
      </c>
      <c r="BP89" s="64">
        <f>IFERROR(1/J89*(Y89/H89),"0")</f>
        <v>4.6875000000000007E-2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6"/>
      <c r="R90" s="556"/>
      <c r="S90" s="556"/>
      <c r="T90" s="557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6"/>
      <c r="R91" s="556"/>
      <c r="S91" s="556"/>
      <c r="T91" s="557"/>
      <c r="U91" s="34"/>
      <c r="V91" s="34"/>
      <c r="W91" s="35" t="s">
        <v>69</v>
      </c>
      <c r="X91" s="551">
        <v>13.5</v>
      </c>
      <c r="Y91" s="552">
        <f>IFERROR(IF(X91="",0,CEILING((X91/$H91),1)*$H91),"")</f>
        <v>13.5</v>
      </c>
      <c r="Z91" s="36">
        <f>IFERROR(IF(Y91=0,"",ROUNDUP(Y91/H91,0)*0.00902),"")</f>
        <v>2.7060000000000001E-2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14.13</v>
      </c>
      <c r="BN91" s="64">
        <f>IFERROR(Y91*I91/H91,"0")</f>
        <v>14.13</v>
      </c>
      <c r="BO91" s="64">
        <f>IFERROR(1/J91*(X91/H91),"0")</f>
        <v>2.2727272727272728E-2</v>
      </c>
      <c r="BP91" s="64">
        <f>IFERROR(1/J91*(Y91/H91),"0")</f>
        <v>2.2727272727272728E-2</v>
      </c>
    </row>
    <row r="92" spans="1:68" x14ac:dyDescent="0.2">
      <c r="A92" s="571"/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72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3">
        <f>IFERROR(X89/H89,"0")+IFERROR(X90/H90,"0")+IFERROR(X91/H91,"0")</f>
        <v>6</v>
      </c>
      <c r="Y92" s="553">
        <f>IFERROR(Y89/H89,"0")+IFERROR(Y90/H90,"0")+IFERROR(Y91/H91,"0")</f>
        <v>6</v>
      </c>
      <c r="Z92" s="553">
        <f>IFERROR(IF(Z89="",0,Z89),"0")+IFERROR(IF(Z90="",0,Z90),"0")+IFERROR(IF(Z91="",0,Z91),"0")</f>
        <v>8.4000000000000005E-2</v>
      </c>
      <c r="AA92" s="554"/>
      <c r="AB92" s="554"/>
      <c r="AC92" s="554"/>
    </row>
    <row r="93" spans="1:68" x14ac:dyDescent="0.2">
      <c r="A93" s="565"/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72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3">
        <f>IFERROR(SUM(X89:X91),"0")</f>
        <v>45.9</v>
      </c>
      <c r="Y93" s="553">
        <f>IFERROR(SUM(Y89:Y91),"0")</f>
        <v>45.900000000000006</v>
      </c>
      <c r="Z93" s="37"/>
      <c r="AA93" s="554"/>
      <c r="AB93" s="554"/>
      <c r="AC93" s="554"/>
    </row>
    <row r="94" spans="1:68" ht="14.25" customHeight="1" x14ac:dyDescent="0.25">
      <c r="A94" s="564" t="s">
        <v>73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6" t="s">
        <v>191</v>
      </c>
      <c r="Q95" s="556"/>
      <c r="R95" s="556"/>
      <c r="S95" s="556"/>
      <c r="T95" s="557"/>
      <c r="U95" s="34"/>
      <c r="V95" s="34"/>
      <c r="W95" s="35" t="s">
        <v>69</v>
      </c>
      <c r="X95" s="551">
        <v>50</v>
      </c>
      <c r="Y95" s="552">
        <f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53.203703703703702</v>
      </c>
      <c r="BN95" s="64">
        <f>IFERROR(Y95*I95/H95,"0")</f>
        <v>60.332999999999991</v>
      </c>
      <c r="BO95" s="64">
        <f>IFERROR(1/J95*(X95/H95),"0")</f>
        <v>9.6450617283950615E-2</v>
      </c>
      <c r="BP95" s="64">
        <f>IFERROR(1/J95*(Y95/H95),"0")</f>
        <v>0.109375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6"/>
      <c r="R98" s="556"/>
      <c r="S98" s="556"/>
      <c r="T98" s="557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6"/>
      <c r="R99" s="556"/>
      <c r="S99" s="556"/>
      <c r="T99" s="557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1"/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72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3">
        <f>IFERROR(X95/H95,"0")+IFERROR(X96/H96,"0")+IFERROR(X97/H97,"0")+IFERROR(X98/H98,"0")+IFERROR(X99/H99,"0")</f>
        <v>6.1728395061728394</v>
      </c>
      <c r="Y100" s="553">
        <f>IFERROR(Y95/H95,"0")+IFERROR(Y96/H96,"0")+IFERROR(Y97/H97,"0")+IFERROR(Y98/H98,"0")+IFERROR(Y99/H99,"0")</f>
        <v>7</v>
      </c>
      <c r="Z100" s="553">
        <f>IFERROR(IF(Z95="",0,Z95),"0")+IFERROR(IF(Z96="",0,Z96),"0")+IFERROR(IF(Z97="",0,Z97),"0")+IFERROR(IF(Z98="",0,Z98),"0")+IFERROR(IF(Z99="",0,Z99),"0")</f>
        <v>0.13286000000000001</v>
      </c>
      <c r="AA100" s="554"/>
      <c r="AB100" s="554"/>
      <c r="AC100" s="554"/>
    </row>
    <row r="101" spans="1:68" x14ac:dyDescent="0.2">
      <c r="A101" s="565"/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72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3">
        <f>IFERROR(SUM(X95:X99),"0")</f>
        <v>50</v>
      </c>
      <c r="Y101" s="553">
        <f>IFERROR(SUM(Y95:Y99),"0")</f>
        <v>56.699999999999996</v>
      </c>
      <c r="Z101" s="37"/>
      <c r="AA101" s="554"/>
      <c r="AB101" s="554"/>
      <c r="AC101" s="554"/>
    </row>
    <row r="102" spans="1:68" ht="16.5" customHeight="1" x14ac:dyDescent="0.25">
      <c r="A102" s="609" t="s">
        <v>203</v>
      </c>
      <c r="B102" s="565"/>
      <c r="C102" s="565"/>
      <c r="D102" s="565"/>
      <c r="E102" s="565"/>
      <c r="F102" s="565"/>
      <c r="G102" s="565"/>
      <c r="H102" s="565"/>
      <c r="I102" s="565"/>
      <c r="J102" s="565"/>
      <c r="K102" s="565"/>
      <c r="L102" s="565"/>
      <c r="M102" s="565"/>
      <c r="N102" s="565"/>
      <c r="O102" s="565"/>
      <c r="P102" s="565"/>
      <c r="Q102" s="565"/>
      <c r="R102" s="565"/>
      <c r="S102" s="565"/>
      <c r="T102" s="565"/>
      <c r="U102" s="565"/>
      <c r="V102" s="565"/>
      <c r="W102" s="565"/>
      <c r="X102" s="565"/>
      <c r="Y102" s="565"/>
      <c r="Z102" s="565"/>
      <c r="AA102" s="546"/>
      <c r="AB102" s="546"/>
      <c r="AC102" s="546"/>
    </row>
    <row r="103" spans="1:68" ht="14.25" customHeight="1" x14ac:dyDescent="0.25">
      <c r="A103" s="564" t="s">
        <v>103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547"/>
      <c r="AB103" s="547"/>
      <c r="AC103" s="547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6"/>
      <c r="R106" s="556"/>
      <c r="S106" s="556"/>
      <c r="T106" s="557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6"/>
      <c r="R107" s="556"/>
      <c r="S107" s="556"/>
      <c r="T107" s="557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1"/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72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3">
        <f>IFERROR(X104/H104,"0")+IFERROR(X105/H105,"0")+IFERROR(X106/H106,"0")+IFERROR(X107/H107,"0")</f>
        <v>0</v>
      </c>
      <c r="Y108" s="553">
        <f>IFERROR(Y104/H104,"0")+IFERROR(Y105/H105,"0")+IFERROR(Y106/H106,"0")+IFERROR(Y107/H107,"0")</f>
        <v>0</v>
      </c>
      <c r="Z108" s="553">
        <f>IFERROR(IF(Z104="",0,Z104),"0")+IFERROR(IF(Z105="",0,Z105),"0")+IFERROR(IF(Z106="",0,Z106),"0")+IFERROR(IF(Z107="",0,Z107),"0")</f>
        <v>0</v>
      </c>
      <c r="AA108" s="554"/>
      <c r="AB108" s="554"/>
      <c r="AC108" s="554"/>
    </row>
    <row r="109" spans="1:68" x14ac:dyDescent="0.2">
      <c r="A109" s="565"/>
      <c r="B109" s="565"/>
      <c r="C109" s="565"/>
      <c r="D109" s="565"/>
      <c r="E109" s="565"/>
      <c r="F109" s="565"/>
      <c r="G109" s="565"/>
      <c r="H109" s="565"/>
      <c r="I109" s="565"/>
      <c r="J109" s="565"/>
      <c r="K109" s="565"/>
      <c r="L109" s="565"/>
      <c r="M109" s="565"/>
      <c r="N109" s="565"/>
      <c r="O109" s="572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3">
        <f>IFERROR(SUM(X104:X107),"0")</f>
        <v>0</v>
      </c>
      <c r="Y109" s="553">
        <f>IFERROR(SUM(Y104:Y107),"0")</f>
        <v>0</v>
      </c>
      <c r="Z109" s="37"/>
      <c r="AA109" s="554"/>
      <c r="AB109" s="554"/>
      <c r="AC109" s="554"/>
    </row>
    <row r="110" spans="1:68" ht="14.25" customHeight="1" x14ac:dyDescent="0.25">
      <c r="A110" s="564" t="s">
        <v>139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547"/>
      <c r="AB110" s="547"/>
      <c r="AC110" s="54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6"/>
      <c r="R112" s="556"/>
      <c r="S112" s="556"/>
      <c r="T112" s="557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6"/>
      <c r="R113" s="556"/>
      <c r="S113" s="556"/>
      <c r="T113" s="557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1"/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72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x14ac:dyDescent="0.2">
      <c r="A115" s="565"/>
      <c r="B115" s="565"/>
      <c r="C115" s="565"/>
      <c r="D115" s="565"/>
      <c r="E115" s="565"/>
      <c r="F115" s="565"/>
      <c r="G115" s="565"/>
      <c r="H115" s="565"/>
      <c r="I115" s="565"/>
      <c r="J115" s="565"/>
      <c r="K115" s="565"/>
      <c r="L115" s="565"/>
      <c r="M115" s="565"/>
      <c r="N115" s="565"/>
      <c r="O115" s="572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customHeight="1" x14ac:dyDescent="0.25">
      <c r="A116" s="564" t="s">
        <v>73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50</v>
      </c>
      <c r="Y117" s="552">
        <f>IFERROR(IF(X117="",0,CEILING((X117/$H117),1)*$H117),"")</f>
        <v>56.699999999999996</v>
      </c>
      <c r="Z117" s="36">
        <f>IFERROR(IF(Y117=0,"",ROUNDUP(Y117/H117,0)*0.01898),"")</f>
        <v>0.13286000000000001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53.166666666666664</v>
      </c>
      <c r="BN117" s="64">
        <f>IFERROR(Y117*I117/H117,"0")</f>
        <v>60.290999999999997</v>
      </c>
      <c r="BO117" s="64">
        <f>IFERROR(1/J117*(X117/H117),"0")</f>
        <v>9.6450617283950615E-2</v>
      </c>
      <c r="BP117" s="64">
        <f>IFERROR(1/J117*(Y117/H117),"0")</f>
        <v>0.109375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6"/>
      <c r="R119" s="556"/>
      <c r="S119" s="556"/>
      <c r="T119" s="557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6"/>
      <c r="R120" s="556"/>
      <c r="S120" s="556"/>
      <c r="T120" s="557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1"/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72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3">
        <f>IFERROR(X117/H117,"0")+IFERROR(X118/H118,"0")+IFERROR(X119/H119,"0")+IFERROR(X120/H120,"0")</f>
        <v>6.1728395061728394</v>
      </c>
      <c r="Y121" s="553">
        <f>IFERROR(Y117/H117,"0")+IFERROR(Y118/H118,"0")+IFERROR(Y119/H119,"0")+IFERROR(Y120/H120,"0")</f>
        <v>7</v>
      </c>
      <c r="Z121" s="553">
        <f>IFERROR(IF(Z117="",0,Z117),"0")+IFERROR(IF(Z118="",0,Z118),"0")+IFERROR(IF(Z119="",0,Z119),"0")+IFERROR(IF(Z120="",0,Z120),"0")</f>
        <v>0.13286000000000001</v>
      </c>
      <c r="AA121" s="554"/>
      <c r="AB121" s="554"/>
      <c r="AC121" s="554"/>
    </row>
    <row r="122" spans="1:68" x14ac:dyDescent="0.2">
      <c r="A122" s="565"/>
      <c r="B122" s="565"/>
      <c r="C122" s="565"/>
      <c r="D122" s="565"/>
      <c r="E122" s="565"/>
      <c r="F122" s="565"/>
      <c r="G122" s="565"/>
      <c r="H122" s="565"/>
      <c r="I122" s="565"/>
      <c r="J122" s="565"/>
      <c r="K122" s="565"/>
      <c r="L122" s="565"/>
      <c r="M122" s="565"/>
      <c r="N122" s="565"/>
      <c r="O122" s="572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3">
        <f>IFERROR(SUM(X117:X120),"0")</f>
        <v>50</v>
      </c>
      <c r="Y122" s="553">
        <f>IFERROR(SUM(Y117:Y120),"0")</f>
        <v>56.699999999999996</v>
      </c>
      <c r="Z122" s="37"/>
      <c r="AA122" s="554"/>
      <c r="AB122" s="554"/>
      <c r="AC122" s="554"/>
    </row>
    <row r="123" spans="1:68" ht="14.25" customHeight="1" x14ac:dyDescent="0.25">
      <c r="A123" s="564" t="s">
        <v>174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547"/>
      <c r="AB123" s="547"/>
      <c r="AC123" s="54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6"/>
      <c r="R124" s="556"/>
      <c r="S124" s="556"/>
      <c r="T124" s="557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6"/>
      <c r="R125" s="556"/>
      <c r="S125" s="556"/>
      <c r="T125" s="557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1"/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72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x14ac:dyDescent="0.2">
      <c r="A127" s="565"/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72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customHeight="1" x14ac:dyDescent="0.25">
      <c r="A128" s="609" t="s">
        <v>236</v>
      </c>
      <c r="B128" s="565"/>
      <c r="C128" s="565"/>
      <c r="D128" s="565"/>
      <c r="E128" s="565"/>
      <c r="F128" s="565"/>
      <c r="G128" s="565"/>
      <c r="H128" s="565"/>
      <c r="I128" s="565"/>
      <c r="J128" s="565"/>
      <c r="K128" s="565"/>
      <c r="L128" s="565"/>
      <c r="M128" s="565"/>
      <c r="N128" s="565"/>
      <c r="O128" s="565"/>
      <c r="P128" s="565"/>
      <c r="Q128" s="565"/>
      <c r="R128" s="565"/>
      <c r="S128" s="565"/>
      <c r="T128" s="565"/>
      <c r="U128" s="565"/>
      <c r="V128" s="565"/>
      <c r="W128" s="565"/>
      <c r="X128" s="565"/>
      <c r="Y128" s="565"/>
      <c r="Z128" s="565"/>
      <c r="AA128" s="546"/>
      <c r="AB128" s="546"/>
      <c r="AC128" s="546"/>
    </row>
    <row r="129" spans="1:68" ht="14.25" customHeight="1" x14ac:dyDescent="0.25">
      <c r="A129" s="564" t="s">
        <v>103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6"/>
      <c r="R130" s="556"/>
      <c r="S130" s="556"/>
      <c r="T130" s="557"/>
      <c r="U130" s="34"/>
      <c r="V130" s="34"/>
      <c r="W130" s="35" t="s">
        <v>69</v>
      </c>
      <c r="X130" s="551">
        <v>0</v>
      </c>
      <c r="Y130" s="55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6"/>
      <c r="R131" s="556"/>
      <c r="S131" s="556"/>
      <c r="T131" s="557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1"/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72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3">
        <f>IFERROR(X130/H130,"0")+IFERROR(X131/H131,"0")</f>
        <v>0</v>
      </c>
      <c r="Y132" s="553">
        <f>IFERROR(Y130/H130,"0")+IFERROR(Y131/H131,"0")</f>
        <v>0</v>
      </c>
      <c r="Z132" s="553">
        <f>IFERROR(IF(Z130="",0,Z130),"0")+IFERROR(IF(Z131="",0,Z131),"0")</f>
        <v>0</v>
      </c>
      <c r="AA132" s="554"/>
      <c r="AB132" s="554"/>
      <c r="AC132" s="554"/>
    </row>
    <row r="133" spans="1:68" x14ac:dyDescent="0.2">
      <c r="A133" s="565"/>
      <c r="B133" s="565"/>
      <c r="C133" s="565"/>
      <c r="D133" s="565"/>
      <c r="E133" s="565"/>
      <c r="F133" s="565"/>
      <c r="G133" s="565"/>
      <c r="H133" s="565"/>
      <c r="I133" s="565"/>
      <c r="J133" s="565"/>
      <c r="K133" s="565"/>
      <c r="L133" s="565"/>
      <c r="M133" s="565"/>
      <c r="N133" s="565"/>
      <c r="O133" s="572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3">
        <f>IFERROR(SUM(X130:X131),"0")</f>
        <v>0</v>
      </c>
      <c r="Y133" s="553">
        <f>IFERROR(SUM(Y130:Y131),"0")</f>
        <v>0</v>
      </c>
      <c r="Z133" s="37"/>
      <c r="AA133" s="554"/>
      <c r="AB133" s="554"/>
      <c r="AC133" s="554"/>
    </row>
    <row r="134" spans="1:68" ht="14.25" customHeight="1" x14ac:dyDescent="0.25">
      <c r="A134" s="564" t="s">
        <v>64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547"/>
      <c r="AB134" s="547"/>
      <c r="AC134" s="54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6"/>
      <c r="R135" s="556"/>
      <c r="S135" s="556"/>
      <c r="T135" s="557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6"/>
      <c r="R136" s="556"/>
      <c r="S136" s="556"/>
      <c r="T136" s="557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1"/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72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x14ac:dyDescent="0.2">
      <c r="A138" s="565"/>
      <c r="B138" s="565"/>
      <c r="C138" s="565"/>
      <c r="D138" s="565"/>
      <c r="E138" s="565"/>
      <c r="F138" s="565"/>
      <c r="G138" s="565"/>
      <c r="H138" s="565"/>
      <c r="I138" s="565"/>
      <c r="J138" s="565"/>
      <c r="K138" s="565"/>
      <c r="L138" s="565"/>
      <c r="M138" s="565"/>
      <c r="N138" s="565"/>
      <c r="O138" s="572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customHeight="1" x14ac:dyDescent="0.25">
      <c r="A139" s="564" t="s">
        <v>73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547"/>
      <c r="AB139" s="547"/>
      <c r="AC139" s="54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6"/>
      <c r="R140" s="556"/>
      <c r="S140" s="556"/>
      <c r="T140" s="557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6"/>
      <c r="R141" s="556"/>
      <c r="S141" s="556"/>
      <c r="T141" s="557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1"/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72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x14ac:dyDescent="0.2">
      <c r="A143" s="565"/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72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customHeight="1" x14ac:dyDescent="0.25">
      <c r="A144" s="609" t="s">
        <v>101</v>
      </c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546"/>
      <c r="AB144" s="546"/>
      <c r="AC144" s="546"/>
    </row>
    <row r="145" spans="1:68" ht="14.25" customHeight="1" x14ac:dyDescent="0.25">
      <c r="A145" s="564" t="s">
        <v>103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547"/>
      <c r="AB145" s="547"/>
      <c r="AC145" s="54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6"/>
      <c r="R146" s="556"/>
      <c r="S146" s="556"/>
      <c r="T146" s="557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1"/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72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x14ac:dyDescent="0.2">
      <c r="A148" s="565"/>
      <c r="B148" s="565"/>
      <c r="C148" s="565"/>
      <c r="D148" s="565"/>
      <c r="E148" s="565"/>
      <c r="F148" s="565"/>
      <c r="G148" s="565"/>
      <c r="H148" s="565"/>
      <c r="I148" s="565"/>
      <c r="J148" s="565"/>
      <c r="K148" s="565"/>
      <c r="L148" s="565"/>
      <c r="M148" s="565"/>
      <c r="N148" s="565"/>
      <c r="O148" s="572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customHeight="1" x14ac:dyDescent="0.25">
      <c r="A149" s="564" t="s">
        <v>64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6"/>
      <c r="R151" s="556"/>
      <c r="S151" s="556"/>
      <c r="T151" s="557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6"/>
      <c r="R152" s="556"/>
      <c r="S152" s="556"/>
      <c r="T152" s="557"/>
      <c r="U152" s="34"/>
      <c r="V152" s="34"/>
      <c r="W152" s="35" t="s">
        <v>69</v>
      </c>
      <c r="X152" s="551">
        <v>50</v>
      </c>
      <c r="Y152" s="552">
        <f>IFERROR(IF(X152="",0,CEILING((X152/$H152),1)*$H152),"")</f>
        <v>54</v>
      </c>
      <c r="Z152" s="36">
        <f>IFERROR(IF(Y152=0,"",ROUNDUP(Y152/H152,0)*0.01898),"")</f>
        <v>0.11388000000000001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53.250000000000007</v>
      </c>
      <c r="BN152" s="64">
        <f>IFERROR(Y152*I152/H152,"0")</f>
        <v>57.510000000000005</v>
      </c>
      <c r="BO152" s="64">
        <f>IFERROR(1/J152*(X152/H152),"0")</f>
        <v>8.6805555555555552E-2</v>
      </c>
      <c r="BP152" s="64">
        <f>IFERROR(1/J152*(Y152/H152),"0")</f>
        <v>9.375E-2</v>
      </c>
    </row>
    <row r="153" spans="1:68" x14ac:dyDescent="0.2">
      <c r="A153" s="571"/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72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3">
        <f>IFERROR(X150/H150,"0")+IFERROR(X151/H151,"0")+IFERROR(X152/H152,"0")</f>
        <v>5.5555555555555554</v>
      </c>
      <c r="Y153" s="553">
        <f>IFERROR(Y150/H150,"0")+IFERROR(Y151/H151,"0")+IFERROR(Y152/H152,"0")</f>
        <v>6</v>
      </c>
      <c r="Z153" s="553">
        <f>IFERROR(IF(Z150="",0,Z150),"0")+IFERROR(IF(Z151="",0,Z151),"0")+IFERROR(IF(Z152="",0,Z152),"0")</f>
        <v>0.11388000000000001</v>
      </c>
      <c r="AA153" s="554"/>
      <c r="AB153" s="554"/>
      <c r="AC153" s="554"/>
    </row>
    <row r="154" spans="1:68" x14ac:dyDescent="0.2">
      <c r="A154" s="565"/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72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3">
        <f>IFERROR(SUM(X150:X152),"0")</f>
        <v>50</v>
      </c>
      <c r="Y154" s="553">
        <f>IFERROR(SUM(Y150:Y152),"0")</f>
        <v>54</v>
      </c>
      <c r="Z154" s="37"/>
      <c r="AA154" s="554"/>
      <c r="AB154" s="554"/>
      <c r="AC154" s="554"/>
    </row>
    <row r="155" spans="1:68" ht="27.75" customHeight="1" x14ac:dyDescent="0.2">
      <c r="A155" s="611" t="s">
        <v>260</v>
      </c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2"/>
      <c r="P155" s="612"/>
      <c r="Q155" s="612"/>
      <c r="R155" s="612"/>
      <c r="S155" s="612"/>
      <c r="T155" s="612"/>
      <c r="U155" s="612"/>
      <c r="V155" s="612"/>
      <c r="W155" s="612"/>
      <c r="X155" s="612"/>
      <c r="Y155" s="612"/>
      <c r="Z155" s="612"/>
      <c r="AA155" s="48"/>
      <c r="AB155" s="48"/>
      <c r="AC155" s="48"/>
    </row>
    <row r="156" spans="1:68" ht="16.5" customHeight="1" x14ac:dyDescent="0.25">
      <c r="A156" s="609" t="s">
        <v>261</v>
      </c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5"/>
      <c r="P156" s="565"/>
      <c r="Q156" s="565"/>
      <c r="R156" s="565"/>
      <c r="S156" s="565"/>
      <c r="T156" s="565"/>
      <c r="U156" s="565"/>
      <c r="V156" s="565"/>
      <c r="W156" s="565"/>
      <c r="X156" s="565"/>
      <c r="Y156" s="565"/>
      <c r="Z156" s="565"/>
      <c r="AA156" s="546"/>
      <c r="AB156" s="546"/>
      <c r="AC156" s="546"/>
    </row>
    <row r="157" spans="1:68" ht="14.25" customHeight="1" x14ac:dyDescent="0.25">
      <c r="A157" s="564" t="s">
        <v>139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547"/>
      <c r="AB157" s="547"/>
      <c r="AC157" s="54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6"/>
      <c r="R158" s="556"/>
      <c r="S158" s="556"/>
      <c r="T158" s="557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1"/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72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x14ac:dyDescent="0.2">
      <c r="A160" s="565"/>
      <c r="B160" s="565"/>
      <c r="C160" s="565"/>
      <c r="D160" s="565"/>
      <c r="E160" s="565"/>
      <c r="F160" s="565"/>
      <c r="G160" s="565"/>
      <c r="H160" s="565"/>
      <c r="I160" s="565"/>
      <c r="J160" s="565"/>
      <c r="K160" s="565"/>
      <c r="L160" s="565"/>
      <c r="M160" s="565"/>
      <c r="N160" s="565"/>
      <c r="O160" s="572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customHeight="1" x14ac:dyDescent="0.25">
      <c r="A161" s="564" t="s">
        <v>64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547"/>
      <c r="AB161" s="547"/>
      <c r="AC161" s="54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6"/>
      <c r="R169" s="556"/>
      <c r="S169" s="556"/>
      <c r="T169" s="557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6"/>
      <c r="R170" s="556"/>
      <c r="S170" s="556"/>
      <c r="T170" s="557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1"/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72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0</v>
      </c>
      <c r="Y171" s="553">
        <f>IFERROR(Y162/H162,"0")+IFERROR(Y163/H163,"0")+IFERROR(Y164/H164,"0")+IFERROR(Y165/H165,"0")+IFERROR(Y166/H166,"0")+IFERROR(Y167/H167,"0")+IFERROR(Y168/H168,"0")+IFERROR(Y169/H169,"0")+IFERROR(Y170/H170,"0")</f>
        <v>0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4"/>
      <c r="AB171" s="554"/>
      <c r="AC171" s="554"/>
    </row>
    <row r="172" spans="1:68" x14ac:dyDescent="0.2">
      <c r="A172" s="565"/>
      <c r="B172" s="565"/>
      <c r="C172" s="565"/>
      <c r="D172" s="565"/>
      <c r="E172" s="565"/>
      <c r="F172" s="565"/>
      <c r="G172" s="565"/>
      <c r="H172" s="565"/>
      <c r="I172" s="565"/>
      <c r="J172" s="565"/>
      <c r="K172" s="565"/>
      <c r="L172" s="565"/>
      <c r="M172" s="565"/>
      <c r="N172" s="565"/>
      <c r="O172" s="572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3">
        <f>IFERROR(SUM(X162:X170),"0")</f>
        <v>0</v>
      </c>
      <c r="Y172" s="553">
        <f>IFERROR(SUM(Y162:Y170),"0")</f>
        <v>0</v>
      </c>
      <c r="Z172" s="37"/>
      <c r="AA172" s="554"/>
      <c r="AB172" s="554"/>
      <c r="AC172" s="554"/>
    </row>
    <row r="173" spans="1:68" ht="14.25" customHeight="1" x14ac:dyDescent="0.25">
      <c r="A173" s="564" t="s">
        <v>95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547"/>
      <c r="AB173" s="547"/>
      <c r="AC173" s="54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6"/>
      <c r="R175" s="556"/>
      <c r="S175" s="556"/>
      <c r="T175" s="557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6"/>
      <c r="R176" s="556"/>
      <c r="S176" s="556"/>
      <c r="T176" s="557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1"/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72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x14ac:dyDescent="0.2">
      <c r="A178" s="565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customHeight="1" x14ac:dyDescent="0.25">
      <c r="A179" s="564" t="s">
        <v>298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547"/>
      <c r="AB179" s="547"/>
      <c r="AC179" s="54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6"/>
      <c r="R180" s="556"/>
      <c r="S180" s="556"/>
      <c r="T180" s="557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1"/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72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x14ac:dyDescent="0.2">
      <c r="A182" s="565"/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72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customHeight="1" x14ac:dyDescent="0.25">
      <c r="A183" s="609" t="s">
        <v>301</v>
      </c>
      <c r="B183" s="565"/>
      <c r="C183" s="565"/>
      <c r="D183" s="565"/>
      <c r="E183" s="565"/>
      <c r="F183" s="565"/>
      <c r="G183" s="565"/>
      <c r="H183" s="565"/>
      <c r="I183" s="565"/>
      <c r="J183" s="565"/>
      <c r="K183" s="565"/>
      <c r="L183" s="565"/>
      <c r="M183" s="565"/>
      <c r="N183" s="565"/>
      <c r="O183" s="565"/>
      <c r="P183" s="565"/>
      <c r="Q183" s="565"/>
      <c r="R183" s="565"/>
      <c r="S183" s="565"/>
      <c r="T183" s="565"/>
      <c r="U183" s="565"/>
      <c r="V183" s="565"/>
      <c r="W183" s="565"/>
      <c r="X183" s="565"/>
      <c r="Y183" s="565"/>
      <c r="Z183" s="565"/>
      <c r="AA183" s="546"/>
      <c r="AB183" s="546"/>
      <c r="AC183" s="546"/>
    </row>
    <row r="184" spans="1:68" ht="14.25" customHeight="1" x14ac:dyDescent="0.25">
      <c r="A184" s="564" t="s">
        <v>103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547"/>
      <c r="AB184" s="547"/>
      <c r="AC184" s="54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6"/>
      <c r="R185" s="556"/>
      <c r="S185" s="556"/>
      <c r="T185" s="557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6"/>
      <c r="R186" s="556"/>
      <c r="S186" s="556"/>
      <c r="T186" s="557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1"/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72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x14ac:dyDescent="0.2">
      <c r="A188" s="565"/>
      <c r="B188" s="565"/>
      <c r="C188" s="565"/>
      <c r="D188" s="565"/>
      <c r="E188" s="565"/>
      <c r="F188" s="565"/>
      <c r="G188" s="565"/>
      <c r="H188" s="565"/>
      <c r="I188" s="565"/>
      <c r="J188" s="565"/>
      <c r="K188" s="565"/>
      <c r="L188" s="565"/>
      <c r="M188" s="565"/>
      <c r="N188" s="565"/>
      <c r="O188" s="572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customHeight="1" x14ac:dyDescent="0.25">
      <c r="A189" s="564" t="s">
        <v>139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547"/>
      <c r="AB189" s="547"/>
      <c r="AC189" s="54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6"/>
      <c r="R190" s="556"/>
      <c r="S190" s="556"/>
      <c r="T190" s="557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6"/>
      <c r="R191" s="556"/>
      <c r="S191" s="556"/>
      <c r="T191" s="557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1"/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72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x14ac:dyDescent="0.2">
      <c r="A193" s="565"/>
      <c r="B193" s="565"/>
      <c r="C193" s="565"/>
      <c r="D193" s="565"/>
      <c r="E193" s="565"/>
      <c r="F193" s="565"/>
      <c r="G193" s="565"/>
      <c r="H193" s="565"/>
      <c r="I193" s="565"/>
      <c r="J193" s="565"/>
      <c r="K193" s="565"/>
      <c r="L193" s="565"/>
      <c r="M193" s="565"/>
      <c r="N193" s="565"/>
      <c r="O193" s="572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customHeight="1" x14ac:dyDescent="0.25">
      <c r="A194" s="564" t="s">
        <v>64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547"/>
      <c r="AB194" s="547"/>
      <c r="AC194" s="54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6"/>
      <c r="R201" s="556"/>
      <c r="S201" s="556"/>
      <c r="T201" s="557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6"/>
      <c r="R202" s="556"/>
      <c r="S202" s="556"/>
      <c r="T202" s="557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1"/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72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x14ac:dyDescent="0.2">
      <c r="A204" s="565"/>
      <c r="B204" s="565"/>
      <c r="C204" s="565"/>
      <c r="D204" s="565"/>
      <c r="E204" s="565"/>
      <c r="F204" s="565"/>
      <c r="G204" s="565"/>
      <c r="H204" s="565"/>
      <c r="I204" s="565"/>
      <c r="J204" s="565"/>
      <c r="K204" s="565"/>
      <c r="L204" s="565"/>
      <c r="M204" s="565"/>
      <c r="N204" s="565"/>
      <c r="O204" s="572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customHeight="1" x14ac:dyDescent="0.25">
      <c r="A205" s="564" t="s">
        <v>73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547"/>
      <c r="AB205" s="547"/>
      <c r="AC205" s="54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6"/>
      <c r="R213" s="556"/>
      <c r="S213" s="556"/>
      <c r="T213" s="557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6"/>
      <c r="R214" s="556"/>
      <c r="S214" s="556"/>
      <c r="T214" s="557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1"/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72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0</v>
      </c>
      <c r="Y215" s="553">
        <f>IFERROR(Y206/H206,"0")+IFERROR(Y207/H207,"0")+IFERROR(Y208/H208,"0")+IFERROR(Y209/H209,"0")+IFERROR(Y210/H210,"0")+IFERROR(Y211/H211,"0")+IFERROR(Y212/H212,"0")+IFERROR(Y213/H213,"0")+IFERROR(Y214/H214,"0")</f>
        <v>0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4"/>
      <c r="AB215" s="554"/>
      <c r="AC215" s="554"/>
    </row>
    <row r="216" spans="1:68" x14ac:dyDescent="0.2">
      <c r="A216" s="565"/>
      <c r="B216" s="565"/>
      <c r="C216" s="565"/>
      <c r="D216" s="565"/>
      <c r="E216" s="565"/>
      <c r="F216" s="565"/>
      <c r="G216" s="565"/>
      <c r="H216" s="565"/>
      <c r="I216" s="565"/>
      <c r="J216" s="565"/>
      <c r="K216" s="565"/>
      <c r="L216" s="565"/>
      <c r="M216" s="565"/>
      <c r="N216" s="565"/>
      <c r="O216" s="572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3">
        <f>IFERROR(SUM(X206:X214),"0")</f>
        <v>0</v>
      </c>
      <c r="Y216" s="553">
        <f>IFERROR(SUM(Y206:Y214),"0")</f>
        <v>0</v>
      </c>
      <c r="Z216" s="37"/>
      <c r="AA216" s="554"/>
      <c r="AB216" s="554"/>
      <c r="AC216" s="554"/>
    </row>
    <row r="217" spans="1:68" ht="14.25" customHeight="1" x14ac:dyDescent="0.25">
      <c r="A217" s="564" t="s">
        <v>174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547"/>
      <c r="AB217" s="547"/>
      <c r="AC217" s="547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6"/>
      <c r="R218" s="556"/>
      <c r="S218" s="556"/>
      <c r="T218" s="557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6"/>
      <c r="R219" s="556"/>
      <c r="S219" s="556"/>
      <c r="T219" s="557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1"/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72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x14ac:dyDescent="0.2">
      <c r="A221" s="565"/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72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customHeight="1" x14ac:dyDescent="0.25">
      <c r="A222" s="609" t="s">
        <v>361</v>
      </c>
      <c r="B222" s="565"/>
      <c r="C222" s="565"/>
      <c r="D222" s="565"/>
      <c r="E222" s="565"/>
      <c r="F222" s="565"/>
      <c r="G222" s="565"/>
      <c r="H222" s="565"/>
      <c r="I222" s="565"/>
      <c r="J222" s="565"/>
      <c r="K222" s="565"/>
      <c r="L222" s="565"/>
      <c r="M222" s="565"/>
      <c r="N222" s="565"/>
      <c r="O222" s="565"/>
      <c r="P222" s="565"/>
      <c r="Q222" s="565"/>
      <c r="R222" s="565"/>
      <c r="S222" s="565"/>
      <c r="T222" s="565"/>
      <c r="U222" s="565"/>
      <c r="V222" s="565"/>
      <c r="W222" s="565"/>
      <c r="X222" s="565"/>
      <c r="Y222" s="565"/>
      <c r="Z222" s="565"/>
      <c r="AA222" s="546"/>
      <c r="AB222" s="546"/>
      <c r="AC222" s="546"/>
    </row>
    <row r="223" spans="1:68" ht="14.25" customHeight="1" x14ac:dyDescent="0.25">
      <c r="A223" s="564" t="s">
        <v>103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547"/>
      <c r="AB223" s="547"/>
      <c r="AC223" s="547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1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72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customHeight="1" x14ac:dyDescent="0.25">
      <c r="A233" s="564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1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72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4" t="s">
        <v>384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0" t="s">
        <v>387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1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72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4" t="s">
        <v>389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5" t="s">
        <v>395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300</v>
      </c>
      <c r="Y252" s="552">
        <f>IFERROR(IF(X252="",0,CEILING((X252/$H252),1)*$H252),"")</f>
        <v>302.40000000000003</v>
      </c>
      <c r="Z252" s="36">
        <f>IFERROR(IF(Y252=0,"",ROUNDUP(Y252/H252,0)*0.01898),"")</f>
        <v>0.53144000000000002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312.08333333333331</v>
      </c>
      <c r="BN252" s="64">
        <f>IFERROR(Y252*I252/H252,"0")</f>
        <v>314.58000000000004</v>
      </c>
      <c r="BO252" s="64">
        <f>IFERROR(1/J252*(X252/H252),"0")</f>
        <v>0.43402777777777773</v>
      </c>
      <c r="BP252" s="64">
        <f>IFERROR(1/J252*(Y252/H252),"0")</f>
        <v>0.4375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27.777777777777775</v>
      </c>
      <c r="Y255" s="553">
        <f>IFERROR(Y250/H250,"0")+IFERROR(Y251/H251,"0")+IFERROR(Y252/H252,"0")+IFERROR(Y253/H253,"0")+IFERROR(Y254/H254,"0")</f>
        <v>28</v>
      </c>
      <c r="Z255" s="553">
        <f>IFERROR(IF(Z250="",0,Z250),"0")+IFERROR(IF(Z251="",0,Z251),"0")+IFERROR(IF(Z252="",0,Z252),"0")+IFERROR(IF(Z253="",0,Z253),"0")+IFERROR(IF(Z254="",0,Z254),"0")</f>
        <v>0.53144000000000002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300</v>
      </c>
      <c r="Y256" s="553">
        <f>IFERROR(SUM(Y250:Y254),"0")</f>
        <v>302.40000000000003</v>
      </c>
      <c r="Z256" s="37"/>
      <c r="AA256" s="554"/>
      <c r="AB256" s="554"/>
      <c r="AC256" s="554"/>
    </row>
    <row r="257" spans="1:68" ht="16.5" customHeight="1" x14ac:dyDescent="0.25">
      <c r="A257" s="609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8" t="s">
        <v>428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32.4</v>
      </c>
      <c r="Y289" s="552">
        <f t="shared" si="37"/>
        <v>32.400000000000006</v>
      </c>
      <c r="Z289" s="36">
        <f>IFERROR(IF(Y289=0,"",ROUNDUP(Y289/H289,0)*0.01898),"")</f>
        <v>5.6940000000000004E-2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33.704999999999991</v>
      </c>
      <c r="BN289" s="64">
        <f t="shared" si="39"/>
        <v>33.705000000000005</v>
      </c>
      <c r="BO289" s="64">
        <f t="shared" si="40"/>
        <v>4.6874999999999993E-2</v>
      </c>
      <c r="BP289" s="64">
        <f t="shared" si="41"/>
        <v>4.6875000000000007E-2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54</v>
      </c>
      <c r="Y290" s="552">
        <f t="shared" si="37"/>
        <v>54</v>
      </c>
      <c r="Z290" s="36">
        <f>IFERROR(IF(Y290=0,"",ROUNDUP(Y290/H290,0)*0.01898),"")</f>
        <v>9.4899999999999998E-2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56.17499999999999</v>
      </c>
      <c r="BN290" s="64">
        <f t="shared" si="39"/>
        <v>56.17499999999999</v>
      </c>
      <c r="BO290" s="64">
        <f t="shared" si="40"/>
        <v>7.8125E-2</v>
      </c>
      <c r="BP290" s="64">
        <f t="shared" si="41"/>
        <v>7.8125E-2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691.2</v>
      </c>
      <c r="Y291" s="552">
        <f t="shared" si="37"/>
        <v>691.2</v>
      </c>
      <c r="Z291" s="36">
        <f>IFERROR(IF(Y291=0,"",ROUNDUP(Y291/H291,0)*0.01898),"")</f>
        <v>1.21472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719.04</v>
      </c>
      <c r="BN291" s="64">
        <f t="shared" si="39"/>
        <v>719.04</v>
      </c>
      <c r="BO291" s="64">
        <f t="shared" si="40"/>
        <v>1</v>
      </c>
      <c r="BP291" s="64">
        <f t="shared" si="41"/>
        <v>1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12</v>
      </c>
      <c r="Y292" s="552">
        <f t="shared" si="37"/>
        <v>12</v>
      </c>
      <c r="Z292" s="36">
        <f>IFERROR(IF(Y292=0,"",ROUNDUP(Y292/H292,0)*0.00902),"")</f>
        <v>2.7060000000000001E-2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12.629999999999999</v>
      </c>
      <c r="BN292" s="64">
        <f t="shared" si="39"/>
        <v>12.629999999999999</v>
      </c>
      <c r="BO292" s="64">
        <f t="shared" si="40"/>
        <v>2.2727272727272728E-2</v>
      </c>
      <c r="BP292" s="64">
        <f t="shared" si="41"/>
        <v>2.2727272727272728E-2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20</v>
      </c>
      <c r="Y293" s="552">
        <f t="shared" si="37"/>
        <v>20</v>
      </c>
      <c r="Z293" s="36">
        <f>IFERROR(IF(Y293=0,"",ROUNDUP(Y293/H293,0)*0.00902),"")</f>
        <v>4.5100000000000001E-2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21.05</v>
      </c>
      <c r="BN293" s="64">
        <f t="shared" si="39"/>
        <v>21.05</v>
      </c>
      <c r="BO293" s="64">
        <f t="shared" si="40"/>
        <v>3.787878787878788E-2</v>
      </c>
      <c r="BP293" s="64">
        <f t="shared" si="41"/>
        <v>3.787878787878788E-2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80</v>
      </c>
      <c r="Y294" s="553">
        <f>IFERROR(Y288/H288,"0")+IFERROR(Y289/H289,"0")+IFERROR(Y290/H290,"0")+IFERROR(Y291/H291,"0")+IFERROR(Y292/H292,"0")+IFERROR(Y293/H293,"0")</f>
        <v>80</v>
      </c>
      <c r="Z294" s="553">
        <f>IFERROR(IF(Z288="",0,Z288),"0")+IFERROR(IF(Z289="",0,Z289),"0")+IFERROR(IF(Z290="",0,Z290),"0")+IFERROR(IF(Z291="",0,Z291),"0")+IFERROR(IF(Z292="",0,Z292),"0")+IFERROR(IF(Z293="",0,Z293),"0")</f>
        <v>1.43872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809.6</v>
      </c>
      <c r="Y295" s="553">
        <f>IFERROR(SUM(Y288:Y293),"0")</f>
        <v>809.6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50</v>
      </c>
      <c r="Y297" s="552">
        <f t="shared" ref="Y297:Y303" si="42">IFERROR(IF(X297="",0,CEILING((X297/$H297),1)*$H297),"")</f>
        <v>50.400000000000006</v>
      </c>
      <c r="Z297" s="36">
        <f>IFERROR(IF(Y297=0,"",ROUNDUP(Y297/H297,0)*0.00902),"")</f>
        <v>0.10824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53.214285714285715</v>
      </c>
      <c r="BN297" s="64">
        <f t="shared" ref="BN297:BN303" si="44">IFERROR(Y297*I297/H297,"0")</f>
        <v>53.64</v>
      </c>
      <c r="BO297" s="64">
        <f t="shared" ref="BO297:BO303" si="45">IFERROR(1/J297*(X297/H297),"0")</f>
        <v>9.0187590187590191E-2</v>
      </c>
      <c r="BP297" s="64">
        <f t="shared" ref="BP297:BP303" si="46">IFERROR(1/J297*(Y297/H297),"0")</f>
        <v>9.0909090909090912E-2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50</v>
      </c>
      <c r="Y298" s="552">
        <f t="shared" si="42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53.214285714285715</v>
      </c>
      <c r="BN298" s="64">
        <f t="shared" si="44"/>
        <v>53.64</v>
      </c>
      <c r="BO298" s="64">
        <f t="shared" si="45"/>
        <v>9.0187590187590191E-2</v>
      </c>
      <c r="BP298" s="64">
        <f t="shared" si="46"/>
        <v>9.0909090909090912E-2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0</v>
      </c>
      <c r="Y300" s="552">
        <f t="shared" si="42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23.80952380952381</v>
      </c>
      <c r="Y304" s="553">
        <f>IFERROR(Y297/H297,"0")+IFERROR(Y298/H298,"0")+IFERROR(Y299/H299,"0")+IFERROR(Y300/H300,"0")+IFERROR(Y301/H301,"0")+IFERROR(Y302/H302,"0")+IFERROR(Y303/H303,"0")</f>
        <v>24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0.21648000000000001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100</v>
      </c>
      <c r="Y305" s="553">
        <f>IFERROR(SUM(Y297:Y303),"0")</f>
        <v>100.80000000000001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3000</v>
      </c>
      <c r="Y307" s="552">
        <f>IFERROR(IF(X307="",0,CEILING((X307/$H307),1)*$H307),"")</f>
        <v>3003</v>
      </c>
      <c r="Z307" s="36">
        <f>IFERROR(IF(Y307=0,"",ROUNDUP(Y307/H307,0)*0.01898),"")</f>
        <v>7.3073000000000006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3197.3076923076928</v>
      </c>
      <c r="BN307" s="64">
        <f>IFERROR(Y307*I307/H307,"0")</f>
        <v>3200.5050000000006</v>
      </c>
      <c r="BO307" s="64">
        <f>IFERROR(1/J307*(X307/H307),"0")</f>
        <v>6.009615384615385</v>
      </c>
      <c r="BP307" s="64">
        <f>IFERROR(1/J307*(Y307/H307),"0")</f>
        <v>6.015625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6</v>
      </c>
      <c r="Y310" s="552">
        <f>IFERROR(IF(X310="",0,CEILING((X310/$H310),1)*$H310),"")</f>
        <v>6</v>
      </c>
      <c r="Z310" s="36">
        <f>IFERROR(IF(Y310=0,"",ROUNDUP(Y310/H310,0)*0.00651),"")</f>
        <v>1.302E-2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6.492</v>
      </c>
      <c r="BN310" s="64">
        <f>IFERROR(Y310*I310/H310,"0")</f>
        <v>6.492</v>
      </c>
      <c r="BO310" s="64">
        <f>IFERROR(1/J310*(X310/H310),"0")</f>
        <v>1.098901098901099E-2</v>
      </c>
      <c r="BP310" s="64">
        <f>IFERROR(1/J310*(Y310/H310),"0")</f>
        <v>1.098901098901099E-2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386.61538461538464</v>
      </c>
      <c r="Y312" s="553">
        <f>IFERROR(Y307/H307,"0")+IFERROR(Y308/H308,"0")+IFERROR(Y309/H309,"0")+IFERROR(Y310/H310,"0")+IFERROR(Y311/H311,"0")</f>
        <v>387</v>
      </c>
      <c r="Z312" s="553">
        <f>IFERROR(IF(Z307="",0,Z307),"0")+IFERROR(IF(Z308="",0,Z308),"0")+IFERROR(IF(Z309="",0,Z309),"0")+IFERROR(IF(Z310="",0,Z310),"0")+IFERROR(IF(Z311="",0,Z311),"0")</f>
        <v>7.3203200000000006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3006</v>
      </c>
      <c r="Y313" s="553">
        <f>IFERROR(SUM(Y307:Y311),"0")</f>
        <v>3009</v>
      </c>
      <c r="Z313" s="37"/>
      <c r="AA313" s="554"/>
      <c r="AB313" s="554"/>
      <c r="AC313" s="554"/>
    </row>
    <row r="314" spans="1:68" ht="14.25" customHeight="1" x14ac:dyDescent="0.25">
      <c r="A314" s="564" t="s">
        <v>174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3.9</v>
      </c>
      <c r="Y316" s="552">
        <f>IFERROR(IF(X316="",0,CEILING((X316/$H316),1)*$H316),"")</f>
        <v>7.8</v>
      </c>
      <c r="Z316" s="36">
        <f>IFERROR(IF(Y316=0,"",ROUNDUP(Y316/H316,0)*0.01898),"")</f>
        <v>1.898E-2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4.1595000000000004</v>
      </c>
      <c r="BN316" s="64">
        <f>IFERROR(Y316*I316/H316,"0")</f>
        <v>8.3190000000000008</v>
      </c>
      <c r="BO316" s="64">
        <f>IFERROR(1/J316*(X316/H316),"0")</f>
        <v>7.8125E-3</v>
      </c>
      <c r="BP316" s="64">
        <f>IFERROR(1/J316*(Y316/H316),"0")</f>
        <v>1.5625E-2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0.5</v>
      </c>
      <c r="Y318" s="553">
        <f>IFERROR(Y315/H315,"0")+IFERROR(Y316/H316,"0")+IFERROR(Y317/H317,"0")</f>
        <v>1</v>
      </c>
      <c r="Z318" s="553">
        <f>IFERROR(IF(Z315="",0,Z315),"0")+IFERROR(IF(Z316="",0,Z316),"0")+IFERROR(IF(Z317="",0,Z317),"0")</f>
        <v>1.898E-2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3.9</v>
      </c>
      <c r="Y319" s="553">
        <f>IFERROR(SUM(Y315:Y317),"0")</f>
        <v>7.8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6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3" t="s">
        <v>519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2.5499999999999998</v>
      </c>
      <c r="Y323" s="552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2.9550000000000001</v>
      </c>
      <c r="BN323" s="64">
        <f>IFERROR(Y323*I323/H323,"0")</f>
        <v>2.9550000000000001</v>
      </c>
      <c r="BO323" s="64">
        <f>IFERROR(1/J323*(X323/H323),"0")</f>
        <v>5.4945054945054949E-3</v>
      </c>
      <c r="BP323" s="64">
        <f>IFERROR(1/J323*(Y323/H323),"0")</f>
        <v>5.4945054945054949E-3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2.5499999999999998</v>
      </c>
      <c r="Y324" s="552">
        <f>IFERROR(IF(X324="",0,CEILING((X324/$H324),1)*$H324),"")</f>
        <v>2.5499999999999998</v>
      </c>
      <c r="Z324" s="36">
        <f>IFERROR(IF(Y324=0,"",ROUNDUP(Y324/H324,0)*0.00651),"")</f>
        <v>6.5100000000000002E-3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2.88</v>
      </c>
      <c r="BN324" s="64">
        <f>IFERROR(Y324*I324/H324,"0")</f>
        <v>2.88</v>
      </c>
      <c r="BO324" s="64">
        <f>IFERROR(1/J324*(X324/H324),"0")</f>
        <v>5.4945054945054949E-3</v>
      </c>
      <c r="BP324" s="64">
        <f>IFERROR(1/J324*(Y324/H324),"0")</f>
        <v>5.4945054945054949E-3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2</v>
      </c>
      <c r="Y325" s="553">
        <f>IFERROR(Y321/H321,"0")+IFERROR(Y322/H322,"0")+IFERROR(Y323/H323,"0")+IFERROR(Y324/H324,"0")</f>
        <v>2</v>
      </c>
      <c r="Z325" s="553">
        <f>IFERROR(IF(Z321="",0,Z321),"0")+IFERROR(IF(Z322="",0,Z322),"0")+IFERROR(IF(Z323="",0,Z323),"0")+IFERROR(IF(Z324="",0,Z324),"0")</f>
        <v>1.302E-2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5.0999999999999996</v>
      </c>
      <c r="Y326" s="553">
        <f>IFERROR(SUM(Y321:Y324),"0")</f>
        <v>5.0999999999999996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customHeight="1" x14ac:dyDescent="0.2">
      <c r="A340" s="611" t="s">
        <v>544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50</v>
      </c>
      <c r="Y343" s="552">
        <f t="shared" ref="Y343:Y349" si="47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51.6</v>
      </c>
      <c r="BN343" s="64">
        <f t="shared" ref="BN343:BN349" si="49">IFERROR(Y343*I343/H343,"0")</f>
        <v>61.92</v>
      </c>
      <c r="BO343" s="64">
        <f t="shared" ref="BO343:BO349" si="50">IFERROR(1/J343*(X343/H343),"0")</f>
        <v>6.9444444444444448E-2</v>
      </c>
      <c r="BP343" s="64">
        <f t="shared" ref="BP343:BP349" si="51">IFERROR(1/J343*(Y343/H343),"0")</f>
        <v>8.3333333333333329E-2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200</v>
      </c>
      <c r="Y344" s="552">
        <f t="shared" si="47"/>
        <v>210</v>
      </c>
      <c r="Z344" s="36">
        <f>IFERROR(IF(Y344=0,"",ROUNDUP(Y344/H344,0)*0.02175),"")</f>
        <v>0.30449999999999999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206.4</v>
      </c>
      <c r="BN344" s="64">
        <f t="shared" si="49"/>
        <v>216.72</v>
      </c>
      <c r="BO344" s="64">
        <f t="shared" si="50"/>
        <v>0.27777777777777779</v>
      </c>
      <c r="BP344" s="64">
        <f t="shared" si="51"/>
        <v>0.29166666666666663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0</v>
      </c>
      <c r="Y345" s="552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720</v>
      </c>
      <c r="Y346" s="552">
        <f t="shared" si="47"/>
        <v>720</v>
      </c>
      <c r="Z346" s="36">
        <f>IFERROR(IF(Y346=0,"",ROUNDUP(Y346/H346,0)*0.02175),"")</f>
        <v>1.044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743.04000000000008</v>
      </c>
      <c r="BN346" s="64">
        <f t="shared" si="49"/>
        <v>743.04000000000008</v>
      </c>
      <c r="BO346" s="64">
        <f t="shared" si="50"/>
        <v>1</v>
      </c>
      <c r="BP346" s="64">
        <f t="shared" si="51"/>
        <v>1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64.666666666666671</v>
      </c>
      <c r="Y350" s="553">
        <f>IFERROR(Y343/H343,"0")+IFERROR(Y344/H344,"0")+IFERROR(Y345/H345,"0")+IFERROR(Y346/H346,"0")+IFERROR(Y347/H347,"0")+IFERROR(Y348/H348,"0")+IFERROR(Y349/H349,"0")</f>
        <v>66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1.4355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970</v>
      </c>
      <c r="Y351" s="553">
        <f>IFERROR(SUM(Y343:Y349),"0")</f>
        <v>990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1440</v>
      </c>
      <c r="Y353" s="552">
        <f>IFERROR(IF(X353="",0,CEILING((X353/$H353),1)*$H353),"")</f>
        <v>1440</v>
      </c>
      <c r="Z353" s="36">
        <f>IFERROR(IF(Y353=0,"",ROUNDUP(Y353/H353,0)*0.02175),"")</f>
        <v>2.0880000000000001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1486.0800000000002</v>
      </c>
      <c r="BN353" s="64">
        <f>IFERROR(Y353*I353/H353,"0")</f>
        <v>1486.0800000000002</v>
      </c>
      <c r="BO353" s="64">
        <f>IFERROR(1/J353*(X353/H353),"0")</f>
        <v>2</v>
      </c>
      <c r="BP353" s="64">
        <f>IFERROR(1/J353*(Y353/H353),"0")</f>
        <v>2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96</v>
      </c>
      <c r="Y355" s="553">
        <f>IFERROR(Y353/H353,"0")+IFERROR(Y354/H354,"0")</f>
        <v>96</v>
      </c>
      <c r="Z355" s="553">
        <f>IFERROR(IF(Z353="",0,Z353),"0")+IFERROR(IF(Z354="",0,Z354),"0")</f>
        <v>2.0880000000000001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1440</v>
      </c>
      <c r="Y356" s="553">
        <f>IFERROR(SUM(Y353:Y354),"0")</f>
        <v>1440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50</v>
      </c>
      <c r="Y359" s="552">
        <f>IFERROR(IF(X359="",0,CEILING((X359/$H359),1)*$H359),"")</f>
        <v>54</v>
      </c>
      <c r="Z359" s="36">
        <f>IFERROR(IF(Y359=0,"",ROUNDUP(Y359/H359,0)*0.01898),"")</f>
        <v>0.11388000000000001</v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52.883333333333333</v>
      </c>
      <c r="BN359" s="64">
        <f>IFERROR(Y359*I359/H359,"0")</f>
        <v>57.113999999999997</v>
      </c>
      <c r="BO359" s="64">
        <f>IFERROR(1/J359*(X359/H359),"0")</f>
        <v>8.6805555555555552E-2</v>
      </c>
      <c r="BP359" s="64">
        <f>IFERROR(1/J359*(Y359/H359),"0")</f>
        <v>9.375E-2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5.5555555555555554</v>
      </c>
      <c r="Y360" s="553">
        <f>IFERROR(Y358/H358,"0")+IFERROR(Y359/H359,"0")</f>
        <v>6</v>
      </c>
      <c r="Z360" s="553">
        <f>IFERROR(IF(Z358="",0,Z358),"0")+IFERROR(IF(Z359="",0,Z359),"0")</f>
        <v>0.11388000000000001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50</v>
      </c>
      <c r="Y361" s="553">
        <f>IFERROR(SUM(Y358:Y359),"0")</f>
        <v>54</v>
      </c>
      <c r="Z361" s="37"/>
      <c r="AA361" s="554"/>
      <c r="AB361" s="554"/>
      <c r="AC361" s="554"/>
    </row>
    <row r="362" spans="1:68" ht="14.25" customHeight="1" x14ac:dyDescent="0.25">
      <c r="A362" s="564" t="s">
        <v>174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1" t="s">
        <v>578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4" t="s">
        <v>174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600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656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100</v>
      </c>
      <c r="Y431" s="552">
        <f t="shared" ref="Y431:Y443" si="58">IFERROR(IF(X431="",0,CEILING((X431/$H431),1)*$H431),"")</f>
        <v>100.32000000000001</v>
      </c>
      <c r="Z431" s="36">
        <f t="shared" ref="Z431:Z437" si="59">IFERROR(IF(Y431=0,"",ROUNDUP(Y431/H431,0)*0.01196),"")</f>
        <v>0.22724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106.81818181818181</v>
      </c>
      <c r="BN431" s="64">
        <f t="shared" ref="BN431:BN443" si="61">IFERROR(Y431*I431/H431,"0")</f>
        <v>107.16</v>
      </c>
      <c r="BO431" s="64">
        <f t="shared" ref="BO431:BO443" si="62">IFERROR(1/J431*(X431/H431),"0")</f>
        <v>0.18210955710955709</v>
      </c>
      <c r="BP431" s="64">
        <f t="shared" ref="BP431:BP443" si="63">IFERROR(1/J431*(Y431/H431),"0")</f>
        <v>0.18269230769230771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9" t="s">
        <v>668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100</v>
      </c>
      <c r="Y436" s="552">
        <f t="shared" si="58"/>
        <v>100.32000000000001</v>
      </c>
      <c r="Z436" s="36">
        <f t="shared" si="59"/>
        <v>0.22724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106.81818181818181</v>
      </c>
      <c r="BN436" s="64">
        <f t="shared" si="61"/>
        <v>107.16</v>
      </c>
      <c r="BO436" s="64">
        <f t="shared" si="62"/>
        <v>0.18210955710955709</v>
      </c>
      <c r="BP436" s="64">
        <f t="shared" si="63"/>
        <v>0.18269230769230771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4" t="s">
        <v>685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37.878787878787875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38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0.45448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200</v>
      </c>
      <c r="Y445" s="553">
        <f>IFERROR(SUM(Y431:Y443),"0")</f>
        <v>200.64000000000001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300</v>
      </c>
      <c r="Y447" s="552">
        <f>IFERROR(IF(X447="",0,CEILING((X447/$H447),1)*$H447),"")</f>
        <v>300.96000000000004</v>
      </c>
      <c r="Z447" s="36">
        <f>IFERROR(IF(Y447=0,"",ROUNDUP(Y447/H447,0)*0.01196),"")</f>
        <v>0.68171999999999999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320.45454545454544</v>
      </c>
      <c r="BN447" s="64">
        <f>IFERROR(Y447*I447/H447,"0")</f>
        <v>321.48</v>
      </c>
      <c r="BO447" s="64">
        <f>IFERROR(1/J447*(X447/H447),"0")</f>
        <v>0.54632867132867136</v>
      </c>
      <c r="BP447" s="64">
        <f>IFERROR(1/J447*(Y447/H447),"0")</f>
        <v>0.54807692307692313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56.818181818181813</v>
      </c>
      <c r="Y450" s="553">
        <f>IFERROR(Y447/H447,"0")+IFERROR(Y448/H448,"0")+IFERROR(Y449/H449,"0")</f>
        <v>57.000000000000007</v>
      </c>
      <c r="Z450" s="553">
        <f>IFERROR(IF(Z447="",0,Z447),"0")+IFERROR(IF(Z448="",0,Z448),"0")+IFERROR(IF(Z449="",0,Z449),"0")</f>
        <v>0.68171999999999999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300</v>
      </c>
      <c r="Y451" s="553">
        <f>IFERROR(SUM(Y447:Y449),"0")</f>
        <v>300.96000000000004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50</v>
      </c>
      <c r="Y453" s="552">
        <f t="shared" ref="Y453:Y458" si="64">IFERROR(IF(X453="",0,CEILING((X453/$H453),1)*$H453),"")</f>
        <v>52.800000000000004</v>
      </c>
      <c r="Z453" s="36">
        <f>IFERROR(IF(Y453=0,"",ROUNDUP(Y453/H453,0)*0.01196),"")</f>
        <v>0.1196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53.409090909090907</v>
      </c>
      <c r="BN453" s="64">
        <f t="shared" ref="BN453:BN458" si="66">IFERROR(Y453*I453/H453,"0")</f>
        <v>56.400000000000006</v>
      </c>
      <c r="BO453" s="64">
        <f t="shared" ref="BO453:BO458" si="67">IFERROR(1/J453*(X453/H453),"0")</f>
        <v>9.1054778554778545E-2</v>
      </c>
      <c r="BP453" s="64">
        <f t="shared" ref="BP453:BP458" si="68">IFERROR(1/J453*(Y453/H453),"0")</f>
        <v>9.6153846153846159E-2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50</v>
      </c>
      <c r="Y454" s="552">
        <f t="shared" si="64"/>
        <v>52.800000000000004</v>
      </c>
      <c r="Z454" s="36">
        <f>IFERROR(IF(Y454=0,"",ROUNDUP(Y454/H454,0)*0.01196),"")</f>
        <v>0.1196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53.409090909090907</v>
      </c>
      <c r="BN454" s="64">
        <f t="shared" si="66"/>
        <v>56.400000000000006</v>
      </c>
      <c r="BO454" s="64">
        <f t="shared" si="67"/>
        <v>9.1054778554778545E-2</v>
      </c>
      <c r="BP454" s="64">
        <f t="shared" si="68"/>
        <v>9.6153846153846159E-2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100</v>
      </c>
      <c r="Y455" s="552">
        <f t="shared" si="64"/>
        <v>100.32000000000001</v>
      </c>
      <c r="Z455" s="36">
        <f>IFERROR(IF(Y455=0,"",ROUNDUP(Y455/H455,0)*0.01196),"")</f>
        <v>0.22724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106.81818181818181</v>
      </c>
      <c r="BN455" s="64">
        <f t="shared" si="66"/>
        <v>107.16</v>
      </c>
      <c r="BO455" s="64">
        <f t="shared" si="67"/>
        <v>0.18210955710955709</v>
      </c>
      <c r="BP455" s="64">
        <f t="shared" si="68"/>
        <v>0.18269230769230771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37.878787878787875</v>
      </c>
      <c r="Y459" s="553">
        <f>IFERROR(Y453/H453,"0")+IFERROR(Y454/H454,"0")+IFERROR(Y455/H455,"0")+IFERROR(Y456/H456,"0")+IFERROR(Y457/H457,"0")+IFERROR(Y458/H458,"0")</f>
        <v>39</v>
      </c>
      <c r="Z459" s="553">
        <f>IFERROR(IF(Z453="",0,Z453),"0")+IFERROR(IF(Z454="",0,Z454),"0")+IFERROR(IF(Z455="",0,Z455),"0")+IFERROR(IF(Z456="",0,Z456),"0")+IFERROR(IF(Z457="",0,Z457),"0")+IFERROR(IF(Z458="",0,Z458),"0")</f>
        <v>0.46643999999999997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200</v>
      </c>
      <c r="Y460" s="553">
        <f>IFERROR(SUM(Y453:Y458),"0")</f>
        <v>205.92000000000002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723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100</v>
      </c>
      <c r="Y477" s="552">
        <f>IFERROR(IF(X477="",0,CEILING((X477/$H477),1)*$H477),"")</f>
        <v>108</v>
      </c>
      <c r="Z477" s="36">
        <f>IFERROR(IF(Y477=0,"",ROUNDUP(Y477/H477,0)*0.01898),"")</f>
        <v>0.17082</v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103.625</v>
      </c>
      <c r="BN477" s="64">
        <f>IFERROR(Y477*I477/H477,"0")</f>
        <v>111.91500000000001</v>
      </c>
      <c r="BO477" s="64">
        <f>IFERROR(1/J477*(X477/H477),"0")</f>
        <v>0.13020833333333334</v>
      </c>
      <c r="BP477" s="64">
        <f>IFERROR(1/J477*(Y477/H477),"0")</f>
        <v>0.140625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1" t="s">
        <v>740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8.3333333333333339</v>
      </c>
      <c r="Y480" s="553">
        <f>IFERROR(Y477/H477,"0")+IFERROR(Y478/H478,"0")+IFERROR(Y479/H479,"0")</f>
        <v>9</v>
      </c>
      <c r="Z480" s="553">
        <f>IFERROR(IF(Z477="",0,Z477),"0")+IFERROR(IF(Z478="",0,Z478),"0")+IFERROR(IF(Z479="",0,Z479),"0")</f>
        <v>0.17082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100</v>
      </c>
      <c r="Y481" s="553">
        <f>IFERROR(SUM(Y477:Y479),"0")</f>
        <v>108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50</v>
      </c>
      <c r="Y483" s="552">
        <f>IFERROR(IF(X483="",0,CEILING((X483/$H483),1)*$H483),"")</f>
        <v>50.400000000000006</v>
      </c>
      <c r="Z483" s="36">
        <f>IFERROR(IF(Y483=0,"",ROUNDUP(Y483/H483,0)*0.00902),"")</f>
        <v>0.10824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53.214285714285715</v>
      </c>
      <c r="BN483" s="64">
        <f>IFERROR(Y483*I483/H483,"0")</f>
        <v>53.64</v>
      </c>
      <c r="BO483" s="64">
        <f>IFERROR(1/J483*(X483/H483),"0")</f>
        <v>9.0187590187590191E-2</v>
      </c>
      <c r="BP483" s="64">
        <f>IFERROR(1/J483*(Y483/H483),"0")</f>
        <v>9.0909090909090912E-2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50</v>
      </c>
      <c r="Y484" s="552">
        <f>IFERROR(IF(X484="",0,CEILING((X484/$H484),1)*$H484),"")</f>
        <v>50.400000000000006</v>
      </c>
      <c r="Z484" s="36">
        <f>IFERROR(IF(Y484=0,"",ROUNDUP(Y484/H484,0)*0.00902),"")</f>
        <v>0.10824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53.214285714285715</v>
      </c>
      <c r="BN484" s="64">
        <f>IFERROR(Y484*I484/H484,"0")</f>
        <v>53.64</v>
      </c>
      <c r="BO484" s="64">
        <f>IFERROR(1/J484*(X484/H484),"0")</f>
        <v>9.0187590187590191E-2</v>
      </c>
      <c r="BP484" s="64">
        <f>IFERROR(1/J484*(Y484/H484),"0")</f>
        <v>9.0909090909090912E-2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23.80952380952381</v>
      </c>
      <c r="Y485" s="553">
        <f>IFERROR(Y483/H483,"0")+IFERROR(Y484/H484,"0")</f>
        <v>24</v>
      </c>
      <c r="Z485" s="553">
        <f>IFERROR(IF(Z483="",0,Z483),"0")+IFERROR(IF(Z484="",0,Z484),"0")</f>
        <v>0.21648000000000001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100</v>
      </c>
      <c r="Y486" s="553">
        <f>IFERROR(SUM(Y483:Y484),"0")</f>
        <v>100.80000000000001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174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1" t="s">
        <v>765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97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698"/>
      <c r="P502" s="593" t="s">
        <v>767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9709.2999999999993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9782.3199999999979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698"/>
      <c r="P503" s="593" t="s">
        <v>768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10191.005200484702</v>
      </c>
      <c r="Y503" s="553">
        <f>IFERROR(SUM(BN22:BN499),"0")</f>
        <v>10267.678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698"/>
      <c r="P504" s="593" t="s">
        <v>769</v>
      </c>
      <c r="Q504" s="594"/>
      <c r="R504" s="594"/>
      <c r="S504" s="594"/>
      <c r="T504" s="594"/>
      <c r="U504" s="594"/>
      <c r="V504" s="595"/>
      <c r="W504" s="37" t="s">
        <v>770</v>
      </c>
      <c r="X504" s="38">
        <f>ROUNDUP(SUM(BO22:BO499),0)</f>
        <v>17</v>
      </c>
      <c r="Y504" s="38">
        <f>ROUNDUP(SUM(BP22:BP499),0)</f>
        <v>17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698"/>
      <c r="P505" s="593" t="s">
        <v>771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10616.005200484702</v>
      </c>
      <c r="Y505" s="553">
        <f>GrossWeightTotalR+PalletQtyTotalR*25</f>
        <v>10692.678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698"/>
      <c r="P506" s="593" t="s">
        <v>772</v>
      </c>
      <c r="Q506" s="594"/>
      <c r="R506" s="594"/>
      <c r="S506" s="594"/>
      <c r="T506" s="594"/>
      <c r="U506" s="594"/>
      <c r="V506" s="595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1111.0632762299426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1119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698"/>
      <c r="P507" s="593" t="s">
        <v>773</v>
      </c>
      <c r="Q507" s="594"/>
      <c r="R507" s="594"/>
      <c r="S507" s="594"/>
      <c r="T507" s="594"/>
      <c r="U507" s="594"/>
      <c r="V507" s="595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19.162319999999998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5"/>
      <c r="E509" s="645"/>
      <c r="F509" s="645"/>
      <c r="G509" s="645"/>
      <c r="H509" s="592"/>
      <c r="I509" s="573" t="s">
        <v>260</v>
      </c>
      <c r="J509" s="645"/>
      <c r="K509" s="645"/>
      <c r="L509" s="645"/>
      <c r="M509" s="645"/>
      <c r="N509" s="645"/>
      <c r="O509" s="645"/>
      <c r="P509" s="645"/>
      <c r="Q509" s="645"/>
      <c r="R509" s="645"/>
      <c r="S509" s="592"/>
      <c r="T509" s="573" t="s">
        <v>544</v>
      </c>
      <c r="U509" s="592"/>
      <c r="V509" s="573" t="s">
        <v>600</v>
      </c>
      <c r="W509" s="645"/>
      <c r="X509" s="645"/>
      <c r="Y509" s="592"/>
      <c r="Z509" s="548" t="s">
        <v>656</v>
      </c>
      <c r="AA509" s="573" t="s">
        <v>723</v>
      </c>
      <c r="AB509" s="592"/>
      <c r="AC509" s="52"/>
      <c r="AF509" s="549"/>
    </row>
    <row r="510" spans="1:68" ht="14.25" customHeight="1" thickTop="1" x14ac:dyDescent="0.2">
      <c r="A510" s="751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52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225.20000000000002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1708.8</v>
      </c>
      <c r="E512" s="46">
        <f>IFERROR(Y89*1,"0")+IFERROR(Y90*1,"0")+IFERROR(Y91*1,"0")+IFERROR(Y95*1,"0")+IFERROR(Y96*1,"0")+IFERROR(Y97*1,"0")+IFERROR(Y98*1,"0")+IFERROR(Y99*1,"0")</f>
        <v>102.6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56.699999999999996</v>
      </c>
      <c r="G512" s="46">
        <f>IFERROR(Y130*1,"0")+IFERROR(Y131*1,"0")+IFERROR(Y135*1,"0")+IFERROR(Y136*1,"0")+IFERROR(Y140*1,"0")+IFERROR(Y141*1,"0")</f>
        <v>0</v>
      </c>
      <c r="H512" s="46">
        <f>IFERROR(Y146*1,"0")+IFERROR(Y150*1,"0")+IFERROR(Y151*1,"0")+IFERROR(Y152*1,"0")</f>
        <v>54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302.40000000000003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3932.3000000000006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2484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707.52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208.8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471:E471"/>
    <mergeCell ref="P202:T202"/>
    <mergeCell ref="P307:T30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P138:V138"/>
    <mergeCell ref="A128:Z128"/>
    <mergeCell ref="D97:E97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A39:Z39"/>
    <mergeCell ref="P285:V285"/>
    <mergeCell ref="A215:O216"/>
    <mergeCell ref="A44:O45"/>
    <mergeCell ref="P383:T383"/>
    <mergeCell ref="A142:O143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95:V495"/>
    <mergeCell ref="A320:Z320"/>
    <mergeCell ref="P351:V351"/>
    <mergeCell ref="P422:V422"/>
    <mergeCell ref="A314:Z314"/>
    <mergeCell ref="P239:V239"/>
    <mergeCell ref="A257:Z257"/>
    <mergeCell ref="P439:T439"/>
    <mergeCell ref="P433:T433"/>
    <mergeCell ref="P262:T262"/>
    <mergeCell ref="A476:Z476"/>
    <mergeCell ref="P370:T370"/>
    <mergeCell ref="D242:E242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P305:V305"/>
    <mergeCell ref="D244:E244"/>
    <mergeCell ref="D458:E458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D252:E252"/>
    <mergeCell ref="P408:T408"/>
    <mergeCell ref="P66:V6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D170:E170"/>
    <mergeCell ref="P132:V132"/>
    <mergeCell ref="N17:N18"/>
    <mergeCell ref="A58:O59"/>
    <mergeCell ref="Q5:R5"/>
    <mergeCell ref="F17:F18"/>
    <mergeCell ref="P199:T199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A450:O451"/>
    <mergeCell ref="P171:V171"/>
    <mergeCell ref="P121:V121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D83:E83"/>
    <mergeCell ref="S510:S511"/>
    <mergeCell ref="D441:E441"/>
    <mergeCell ref="P398:T398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A100:O101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D6:M6"/>
    <mergeCell ref="P175:T175"/>
    <mergeCell ref="P162:T162"/>
    <mergeCell ref="A231:O232"/>
    <mergeCell ref="P35:T35"/>
    <mergeCell ref="G17:G18"/>
    <mergeCell ref="A114:O115"/>
    <mergeCell ref="P111:T111"/>
    <mergeCell ref="P61:T61"/>
    <mergeCell ref="D227:E227"/>
    <mergeCell ref="P321:T321"/>
    <mergeCell ref="P125:T125"/>
    <mergeCell ref="M17:M18"/>
    <mergeCell ref="O17:O18"/>
    <mergeCell ref="D234:E234"/>
    <mergeCell ref="D163:E163"/>
    <mergeCell ref="D107:E107"/>
    <mergeCell ref="P136:T136"/>
    <mergeCell ref="AB17:AB18"/>
    <mergeCell ref="P271:V271"/>
    <mergeCell ref="P100:V100"/>
    <mergeCell ref="A388:Z388"/>
    <mergeCell ref="K17:K18"/>
    <mergeCell ref="A277:Z277"/>
    <mergeCell ref="P44:V4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J9:M9"/>
    <mergeCell ref="D348:E348"/>
    <mergeCell ref="P141:T141"/>
    <mergeCell ref="D62:E62"/>
    <mergeCell ref="A65:O66"/>
    <mergeCell ref="D56:E56"/>
    <mergeCell ref="P206:T206"/>
    <mergeCell ref="P448:T448"/>
    <mergeCell ref="D347:E347"/>
    <mergeCell ref="D176:E176"/>
    <mergeCell ref="D412:E412"/>
    <mergeCell ref="P220:V220"/>
    <mergeCell ref="D64:E64"/>
    <mergeCell ref="P441:T441"/>
    <mergeCell ref="H17:H18"/>
    <mergeCell ref="P27:T27"/>
    <mergeCell ref="V6:W9"/>
    <mergeCell ref="P22:T22"/>
    <mergeCell ref="P236:V236"/>
    <mergeCell ref="P92:V92"/>
    <mergeCell ref="A88:Z88"/>
    <mergeCell ref="D415:E415"/>
    <mergeCell ref="Z17:Z18"/>
    <mergeCell ref="D439:E439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T5:U5"/>
    <mergeCell ref="D119:E119"/>
    <mergeCell ref="P76:T76"/>
    <mergeCell ref="D190:E190"/>
    <mergeCell ref="P374:T374"/>
    <mergeCell ref="V5:W5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P163:T163"/>
    <mergeCell ref="D345:E345"/>
    <mergeCell ref="P318:V318"/>
    <mergeCell ref="P211:T211"/>
    <mergeCell ref="P89:T89"/>
    <mergeCell ref="P309:T309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D456:E456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D454:E454"/>
    <mergeCell ref="P308:T308"/>
    <mergeCell ref="P185:T185"/>
    <mergeCell ref="D106:E106"/>
    <mergeCell ref="P283:T283"/>
    <mergeCell ref="P72:V72"/>
    <mergeCell ref="D391:E391"/>
    <mergeCell ref="P43:T43"/>
    <mergeCell ref="D328:E328"/>
    <mergeCell ref="P65:V65"/>
    <mergeCell ref="P263:V263"/>
    <mergeCell ref="A424:Z424"/>
    <mergeCell ref="D251:E251"/>
    <mergeCell ref="D63:E63"/>
    <mergeCell ref="D330:E330"/>
    <mergeCell ref="P304:V304"/>
    <mergeCell ref="P181:V181"/>
    <mergeCell ref="D96:E96"/>
    <mergeCell ref="D52:E52"/>
    <mergeCell ref="D27:E27"/>
    <mergeCell ref="A338:O339"/>
    <mergeCell ref="P208:T208"/>
    <mergeCell ref="D112:E1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P59:V59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A50:Z50"/>
    <mergeCell ref="W17:W18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D303:E303"/>
    <mergeCell ref="P453:T453"/>
    <mergeCell ref="P42:T42"/>
    <mergeCell ref="A32:O33"/>
    <mergeCell ref="A474:O475"/>
    <mergeCell ref="D290:E290"/>
    <mergeCell ref="D479:E479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D473:E473"/>
    <mergeCell ref="P244:T244"/>
    <mergeCell ref="P437:T437"/>
    <mergeCell ref="P315:T315"/>
    <mergeCell ref="P302:T302"/>
    <mergeCell ref="D174:E174"/>
    <mergeCell ref="D472:E472"/>
    <mergeCell ref="A352:Z352"/>
    <mergeCell ref="P451:V451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P97:T97"/>
    <mergeCell ref="D158:E1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2025-09-02T08:28:07Z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