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3B5898CA-4FC4-45DE-8E82-B5AED1C67A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2" i="1" l="1"/>
  <c r="X501" i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92" i="1" l="1"/>
  <c r="Y33" i="1"/>
  <c r="Y37" i="1"/>
  <c r="Y45" i="1"/>
  <c r="Y49" i="1"/>
  <c r="Y58" i="1"/>
  <c r="Y66" i="1"/>
  <c r="Y72" i="1"/>
  <c r="Y80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2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2" i="1"/>
  <c r="Y188" i="1"/>
  <c r="BP185" i="1"/>
  <c r="BN185" i="1"/>
  <c r="Z185" i="1"/>
  <c r="Z187" i="1" s="1"/>
  <c r="BP197" i="1"/>
  <c r="BN197" i="1"/>
  <c r="Z197" i="1"/>
  <c r="BP201" i="1"/>
  <c r="BN201" i="1"/>
  <c r="Z201" i="1"/>
  <c r="BP212" i="1"/>
  <c r="BN212" i="1"/>
  <c r="Z212" i="1"/>
  <c r="Z231" i="1"/>
  <c r="BP225" i="1"/>
  <c r="BN225" i="1"/>
  <c r="Z225" i="1"/>
  <c r="Y231" i="1"/>
  <c r="BP229" i="1"/>
  <c r="BN229" i="1"/>
  <c r="Z229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Z325" i="1"/>
  <c r="BP323" i="1"/>
  <c r="BN323" i="1"/>
  <c r="Z323" i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Z371" i="1"/>
  <c r="BP369" i="1"/>
  <c r="BN369" i="1"/>
  <c r="Z369" i="1"/>
  <c r="Y371" i="1"/>
  <c r="Z404" i="1"/>
  <c r="F512" i="1"/>
  <c r="H9" i="1"/>
  <c r="B512" i="1"/>
  <c r="X503" i="1"/>
  <c r="X505" i="1" s="1"/>
  <c r="X504" i="1"/>
  <c r="X506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04" i="1" s="1"/>
  <c r="Z41" i="1"/>
  <c r="BN41" i="1"/>
  <c r="Y503" i="1" s="1"/>
  <c r="Y505" i="1" s="1"/>
  <c r="BP41" i="1"/>
  <c r="Z43" i="1"/>
  <c r="BN43" i="1"/>
  <c r="Y44" i="1"/>
  <c r="Y506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6" i="1"/>
  <c r="Z84" i="1"/>
  <c r="Z85" i="1" s="1"/>
  <c r="BN84" i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2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Z215" i="1" s="1"/>
  <c r="BP243" i="1"/>
  <c r="BN243" i="1"/>
  <c r="Z243" i="1"/>
  <c r="BP252" i="1"/>
  <c r="BN252" i="1"/>
  <c r="Z252" i="1"/>
  <c r="BP260" i="1"/>
  <c r="BN260" i="1"/>
  <c r="Z260" i="1"/>
  <c r="Z338" i="1"/>
  <c r="BP336" i="1"/>
  <c r="BN336" i="1"/>
  <c r="Z336" i="1"/>
  <c r="Y338" i="1"/>
  <c r="AB512" i="1"/>
  <c r="Y500" i="1"/>
  <c r="BP499" i="1"/>
  <c r="BN499" i="1"/>
  <c r="Z499" i="1"/>
  <c r="Z500" i="1" s="1"/>
  <c r="Y501" i="1"/>
  <c r="E512" i="1"/>
  <c r="Y93" i="1"/>
  <c r="G512" i="1"/>
  <c r="Y132" i="1"/>
  <c r="Y215" i="1"/>
  <c r="BP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6" i="1"/>
  <c r="BP242" i="1"/>
  <c r="BN242" i="1"/>
  <c r="Z242" i="1"/>
  <c r="Z246" i="1" s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Z263" i="1" s="1"/>
  <c r="Y263" i="1"/>
  <c r="Z270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Z312" i="1" s="1"/>
  <c r="BP311" i="1"/>
  <c r="BN311" i="1"/>
  <c r="Z311" i="1"/>
  <c r="Y313" i="1"/>
  <c r="Y318" i="1"/>
  <c r="BP315" i="1"/>
  <c r="BN315" i="1"/>
  <c r="Z315" i="1"/>
  <c r="Z318" i="1" s="1"/>
  <c r="Y326" i="1"/>
  <c r="Z331" i="1"/>
  <c r="BP329" i="1"/>
  <c r="BN329" i="1"/>
  <c r="Z329" i="1"/>
  <c r="S512" i="1"/>
  <c r="BP344" i="1"/>
  <c r="BN344" i="1"/>
  <c r="Z344" i="1"/>
  <c r="Z350" i="1" s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Z444" i="1" s="1"/>
  <c r="BP437" i="1"/>
  <c r="BN437" i="1"/>
  <c r="Z437" i="1"/>
  <c r="BP440" i="1"/>
  <c r="BN440" i="1"/>
  <c r="Z440" i="1"/>
  <c r="Y444" i="1"/>
  <c r="Z450" i="1"/>
  <c r="BP448" i="1"/>
  <c r="BN448" i="1"/>
  <c r="Z448" i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74" i="1" l="1"/>
  <c r="Z399" i="1"/>
  <c r="Z171" i="1"/>
  <c r="Z304" i="1"/>
  <c r="Z416" i="1"/>
  <c r="Z255" i="1"/>
  <c r="Z80" i="1"/>
  <c r="Z44" i="1"/>
  <c r="Z507" i="1" s="1"/>
  <c r="Y502" i="1"/>
  <c r="Z108" i="1"/>
  <c r="Z100" i="1"/>
</calcChain>
</file>

<file path=xl/sharedStrings.xml><?xml version="1.0" encoding="utf-8"?>
<sst xmlns="http://schemas.openxmlformats.org/spreadsheetml/2006/main" count="2214" uniqueCount="793">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</sst>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9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7" t="s">
        <v>0</v>
      </c>
      <c r="E1" s="582"/>
      <c r="F1" s="582"/>
      <c r="G1" s="12" t="s">
        <v>1</v>
      </c>
      <c r="H1" s="627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65" t="s">
        <v>8</v>
      </c>
      <c r="B5" s="594"/>
      <c r="C5" s="595"/>
      <c r="D5" s="631"/>
      <c r="E5" s="632"/>
      <c r="F5" s="837" t="s">
        <v>9</v>
      </c>
      <c r="G5" s="595"/>
      <c r="H5" s="631"/>
      <c r="I5" s="772"/>
      <c r="J5" s="772"/>
      <c r="K5" s="772"/>
      <c r="L5" s="772"/>
      <c r="M5" s="632"/>
      <c r="N5" s="58"/>
      <c r="P5" s="24" t="s">
        <v>10</v>
      </c>
      <c r="Q5" s="849">
        <v>45904</v>
      </c>
      <c r="R5" s="664"/>
      <c r="T5" s="707" t="s">
        <v>11</v>
      </c>
      <c r="U5" s="698"/>
      <c r="V5" s="710" t="s">
        <v>12</v>
      </c>
      <c r="W5" s="664"/>
      <c r="AB5" s="51"/>
      <c r="AC5" s="51"/>
      <c r="AD5" s="51"/>
      <c r="AE5" s="51"/>
    </row>
    <row r="6" spans="1:32" s="545" customFormat="1" ht="24" customHeight="1" x14ac:dyDescent="0.2">
      <c r="A6" s="665" t="s">
        <v>13</v>
      </c>
      <c r="B6" s="594"/>
      <c r="C6" s="595"/>
      <c r="D6" s="776" t="s">
        <v>14</v>
      </c>
      <c r="E6" s="777"/>
      <c r="F6" s="777"/>
      <c r="G6" s="777"/>
      <c r="H6" s="777"/>
      <c r="I6" s="777"/>
      <c r="J6" s="777"/>
      <c r="K6" s="777"/>
      <c r="L6" s="777"/>
      <c r="M6" s="66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7" t="s">
        <v>16</v>
      </c>
      <c r="U6" s="698"/>
      <c r="V6" s="761" t="s">
        <v>17</v>
      </c>
      <c r="W6" s="603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698"/>
      <c r="V7" s="762"/>
      <c r="W7" s="763"/>
      <c r="AB7" s="51"/>
      <c r="AC7" s="51"/>
      <c r="AD7" s="51"/>
      <c r="AE7" s="51"/>
    </row>
    <row r="8" spans="1:32" s="545" customFormat="1" ht="25.5" customHeight="1" x14ac:dyDescent="0.2">
      <c r="A8" s="877" t="s">
        <v>18</v>
      </c>
      <c r="B8" s="567"/>
      <c r="C8" s="568"/>
      <c r="D8" s="619" t="s">
        <v>19</v>
      </c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20</v>
      </c>
      <c r="Q8" s="673">
        <v>0.41666666666666669</v>
      </c>
      <c r="R8" s="615"/>
      <c r="T8" s="565"/>
      <c r="U8" s="698"/>
      <c r="V8" s="762"/>
      <c r="W8" s="763"/>
      <c r="AB8" s="51"/>
      <c r="AC8" s="51"/>
      <c r="AD8" s="51"/>
      <c r="AE8" s="51"/>
    </row>
    <row r="9" spans="1:32" s="545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3"/>
      <c r="E9" s="570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3"/>
      <c r="P9" s="26" t="s">
        <v>21</v>
      </c>
      <c r="Q9" s="660"/>
      <c r="R9" s="661"/>
      <c r="T9" s="565"/>
      <c r="U9" s="698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3"/>
      <c r="E10" s="570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56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18"/>
      <c r="R10" s="719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2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3"/>
      <c r="R12" s="615"/>
      <c r="S12" s="23"/>
      <c r="U12" s="24"/>
      <c r="V12" s="582"/>
      <c r="W12" s="565"/>
      <c r="AB12" s="51"/>
      <c r="AC12" s="51"/>
      <c r="AD12" s="51"/>
      <c r="AE12" s="51"/>
    </row>
    <row r="13" spans="1:32" s="545" customFormat="1" ht="23.25" customHeight="1" x14ac:dyDescent="0.2">
      <c r="A13" s="702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1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2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1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2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3"/>
      <c r="Q16" s="693"/>
      <c r="R16" s="693"/>
      <c r="S16" s="693"/>
      <c r="T16" s="6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1" t="s">
        <v>38</v>
      </c>
      <c r="D17" s="597" t="s">
        <v>39</v>
      </c>
      <c r="E17" s="648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47"/>
      <c r="R17" s="647"/>
      <c r="S17" s="647"/>
      <c r="T17" s="648"/>
      <c r="U17" s="875" t="s">
        <v>51</v>
      </c>
      <c r="V17" s="595"/>
      <c r="W17" s="597" t="s">
        <v>52</v>
      </c>
      <c r="X17" s="597" t="s">
        <v>53</v>
      </c>
      <c r="Y17" s="873" t="s">
        <v>54</v>
      </c>
      <c r="Z17" s="770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1"/>
      <c r="AF17" s="832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49"/>
      <c r="E18" s="651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49"/>
      <c r="Q18" s="650"/>
      <c r="R18" s="650"/>
      <c r="S18" s="650"/>
      <c r="T18" s="651"/>
      <c r="U18" s="67" t="s">
        <v>61</v>
      </c>
      <c r="V18" s="67" t="s">
        <v>62</v>
      </c>
      <c r="W18" s="598"/>
      <c r="X18" s="598"/>
      <c r="Y18" s="874"/>
      <c r="Z18" s="771"/>
      <c r="AA18" s="755"/>
      <c r="AB18" s="755"/>
      <c r="AC18" s="755"/>
      <c r="AD18" s="833"/>
      <c r="AE18" s="834"/>
      <c r="AF18" s="835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51">
        <v>80</v>
      </c>
      <c r="Y41" s="552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83.222222222222214</v>
      </c>
      <c r="BN41" s="64">
        <f>IFERROR(Y41*I41/H41,"0")</f>
        <v>89.88</v>
      </c>
      <c r="BO41" s="64">
        <f>IFERROR(1/J41*(X41/H41),"0")</f>
        <v>0.11574074074074073</v>
      </c>
      <c r="BP41" s="64">
        <f>IFERROR(1/J41*(Y41/H41),"0")</f>
        <v>0.125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51">
        <v>20</v>
      </c>
      <c r="Y42" s="552">
        <f>IFERROR(IF(X42="",0,CEILING((X42/$H42),1)*$H42),"")</f>
        <v>20</v>
      </c>
      <c r="Z42" s="36">
        <f>IFERROR(IF(Y42=0,"",ROUNDUP(Y42/H42,0)*0.00902),"")</f>
        <v>4.5100000000000001E-2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21.05</v>
      </c>
      <c r="BN42" s="64">
        <f>IFERROR(Y42*I42/H42,"0")</f>
        <v>21.05</v>
      </c>
      <c r="BO42" s="64">
        <f>IFERROR(1/J42*(X42/H42),"0")</f>
        <v>3.787878787878788E-2</v>
      </c>
      <c r="BP42" s="64">
        <f>IFERROR(1/J42*(Y42/H42),"0")</f>
        <v>3.787878787878788E-2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12.407407407407407</v>
      </c>
      <c r="Y44" s="553">
        <f>IFERROR(Y41/H41,"0")+IFERROR(Y42/H42,"0")+IFERROR(Y43/H43,"0")</f>
        <v>13</v>
      </c>
      <c r="Z44" s="553">
        <f>IFERROR(IF(Z41="",0,Z41),"0")+IFERROR(IF(Z42="",0,Z42),"0")+IFERROR(IF(Z43="",0,Z43),"0")</f>
        <v>0.19694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100</v>
      </c>
      <c r="Y45" s="553">
        <f>IFERROR(SUM(Y41:Y43),"0")</f>
        <v>106.4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0</v>
      </c>
      <c r="Y58" s="553">
        <f>IFERROR(Y52/H52,"0")+IFERROR(Y53/H53,"0")+IFERROR(Y54/H54,"0")+IFERROR(Y55/H55,"0")+IFERROR(Y56/H56,"0")+IFERROR(Y57/H57,"0")</f>
        <v>0</v>
      </c>
      <c r="Z58" s="553">
        <f>IFERROR(IF(Z52="",0,Z52),"0")+IFERROR(IF(Z53="",0,Z53),"0")+IFERROR(IF(Z54="",0,Z54),"0")+IFERROR(IF(Z55="",0,Z55),"0")+IFERROR(IF(Z56="",0,Z56),"0")+IFERROR(IF(Z57="",0,Z57),"0")</f>
        <v>0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0</v>
      </c>
      <c r="Y59" s="553">
        <f>IFERROR(SUM(Y52:Y57),"0")</f>
        <v>0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51">
        <v>170</v>
      </c>
      <c r="Y61" s="552">
        <f>IFERROR(IF(X61="",0,CEILING((X61/$H61),1)*$H61),"")</f>
        <v>172.8</v>
      </c>
      <c r="Z61" s="36">
        <f>IFERROR(IF(Y61=0,"",ROUNDUP(Y61/H61,0)*0.01898),"")</f>
        <v>0.30368000000000001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176.8472222222222</v>
      </c>
      <c r="BN61" s="64">
        <f>IFERROR(Y61*I61/H61,"0")</f>
        <v>179.76</v>
      </c>
      <c r="BO61" s="64">
        <f>IFERROR(1/J61*(X61/H61),"0")</f>
        <v>0.24594907407407407</v>
      </c>
      <c r="BP61" s="64">
        <f>IFERROR(1/J61*(Y61/H61),"0")</f>
        <v>0.25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58">
        <v>4680115882751</v>
      </c>
      <c r="E62" s="559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58">
        <v>4680115885950</v>
      </c>
      <c r="E63" s="559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58">
        <v>4680115881433</v>
      </c>
      <c r="E64" s="559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6"/>
      <c r="R64" s="556"/>
      <c r="S64" s="556"/>
      <c r="T64" s="557"/>
      <c r="U64" s="34"/>
      <c r="V64" s="34"/>
      <c r="W64" s="35" t="s">
        <v>69</v>
      </c>
      <c r="X64" s="551">
        <v>0</v>
      </c>
      <c r="Y64" s="55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1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72</v>
      </c>
      <c r="X65" s="553">
        <f>IFERROR(X61/H61,"0")+IFERROR(X62/H62,"0")+IFERROR(X63/H63,"0")+IFERROR(X64/H64,"0")</f>
        <v>15.74074074074074</v>
      </c>
      <c r="Y65" s="553">
        <f>IFERROR(Y61/H61,"0")+IFERROR(Y62/H62,"0")+IFERROR(Y63/H63,"0")+IFERROR(Y64/H64,"0")</f>
        <v>16</v>
      </c>
      <c r="Z65" s="553">
        <f>IFERROR(IF(Z61="",0,Z61),"0")+IFERROR(IF(Z62="",0,Z62),"0")+IFERROR(IF(Z63="",0,Z63),"0")+IFERROR(IF(Z64="",0,Z64),"0")</f>
        <v>0.30368000000000001</v>
      </c>
      <c r="AA65" s="554"/>
      <c r="AB65" s="554"/>
      <c r="AC65" s="554"/>
    </row>
    <row r="66" spans="1:68" x14ac:dyDescent="0.2">
      <c r="A66" s="565"/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72"/>
      <c r="P66" s="566" t="s">
        <v>71</v>
      </c>
      <c r="Q66" s="567"/>
      <c r="R66" s="567"/>
      <c r="S66" s="567"/>
      <c r="T66" s="567"/>
      <c r="U66" s="567"/>
      <c r="V66" s="568"/>
      <c r="W66" s="37" t="s">
        <v>69</v>
      </c>
      <c r="X66" s="553">
        <f>IFERROR(SUM(X61:X64),"0")</f>
        <v>170</v>
      </c>
      <c r="Y66" s="553">
        <f>IFERROR(SUM(Y61:Y64),"0")</f>
        <v>172.8</v>
      </c>
      <c r="Z66" s="37"/>
      <c r="AA66" s="554"/>
      <c r="AB66" s="554"/>
      <c r="AC66" s="554"/>
    </row>
    <row r="67" spans="1:68" ht="14.25" customHeight="1" x14ac:dyDescent="0.25">
      <c r="A67" s="564" t="s">
        <v>64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547"/>
      <c r="AB67" s="547"/>
      <c r="AC67" s="54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58">
        <v>4680115885073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58">
        <v>4680115885059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58">
        <v>4680115885097</v>
      </c>
      <c r="E70" s="559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6"/>
      <c r="R70" s="556"/>
      <c r="S70" s="556"/>
      <c r="T70" s="557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1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x14ac:dyDescent="0.2">
      <c r="A72" s="565"/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72"/>
      <c r="P72" s="566" t="s">
        <v>71</v>
      </c>
      <c r="Q72" s="567"/>
      <c r="R72" s="567"/>
      <c r="S72" s="567"/>
      <c r="T72" s="567"/>
      <c r="U72" s="567"/>
      <c r="V72" s="568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customHeight="1" x14ac:dyDescent="0.25">
      <c r="A73" s="564" t="s">
        <v>73</v>
      </c>
      <c r="B73" s="565"/>
      <c r="C73" s="565"/>
      <c r="D73" s="565"/>
      <c r="E73" s="565"/>
      <c r="F73" s="565"/>
      <c r="G73" s="565"/>
      <c r="H73" s="565"/>
      <c r="I73" s="565"/>
      <c r="J73" s="565"/>
      <c r="K73" s="565"/>
      <c r="L73" s="565"/>
      <c r="M73" s="565"/>
      <c r="N73" s="565"/>
      <c r="O73" s="565"/>
      <c r="P73" s="565"/>
      <c r="Q73" s="565"/>
      <c r="R73" s="565"/>
      <c r="S73" s="565"/>
      <c r="T73" s="565"/>
      <c r="U73" s="565"/>
      <c r="V73" s="565"/>
      <c r="W73" s="565"/>
      <c r="X73" s="565"/>
      <c r="Y73" s="565"/>
      <c r="Z73" s="565"/>
      <c r="AA73" s="547"/>
      <c r="AB73" s="547"/>
      <c r="AC73" s="54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58">
        <v>4680115881891</v>
      </c>
      <c r="E74" s="559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58">
        <v>4680115885769</v>
      </c>
      <c r="E75" s="559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58">
        <v>4680115884410</v>
      </c>
      <c r="E76" s="559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51">
        <v>0</v>
      </c>
      <c r="Y76" s="55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58">
        <v>4680115884311</v>
      </c>
      <c r="E77" s="559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58">
        <v>4680115885929</v>
      </c>
      <c r="E78" s="559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6"/>
      <c r="R78" s="556"/>
      <c r="S78" s="556"/>
      <c r="T78" s="557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58">
        <v>4680115884403</v>
      </c>
      <c r="E79" s="559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6"/>
      <c r="R79" s="556"/>
      <c r="S79" s="556"/>
      <c r="T79" s="557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1"/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72"/>
      <c r="P80" s="566" t="s">
        <v>71</v>
      </c>
      <c r="Q80" s="567"/>
      <c r="R80" s="567"/>
      <c r="S80" s="567"/>
      <c r="T80" s="567"/>
      <c r="U80" s="567"/>
      <c r="V80" s="568"/>
      <c r="W80" s="37" t="s">
        <v>72</v>
      </c>
      <c r="X80" s="553">
        <f>IFERROR(X74/H74,"0")+IFERROR(X75/H75,"0")+IFERROR(X76/H76,"0")+IFERROR(X77/H77,"0")+IFERROR(X78/H78,"0")+IFERROR(X79/H79,"0")</f>
        <v>0</v>
      </c>
      <c r="Y80" s="553">
        <f>IFERROR(Y74/H74,"0")+IFERROR(Y75/H75,"0")+IFERROR(Y76/H76,"0")+IFERROR(Y77/H77,"0")+IFERROR(Y78/H78,"0")+IFERROR(Y79/H79,"0")</f>
        <v>0</v>
      </c>
      <c r="Z80" s="553">
        <f>IFERROR(IF(Z74="",0,Z74),"0")+IFERROR(IF(Z75="",0,Z75),"0")+IFERROR(IF(Z76="",0,Z76),"0")+IFERROR(IF(Z77="",0,Z77),"0")+IFERROR(IF(Z78="",0,Z78),"0")+IFERROR(IF(Z79="",0,Z79),"0")</f>
        <v>0</v>
      </c>
      <c r="AA80" s="554"/>
      <c r="AB80" s="554"/>
      <c r="AC80" s="554"/>
    </row>
    <row r="81" spans="1:68" x14ac:dyDescent="0.2">
      <c r="A81" s="565"/>
      <c r="B81" s="565"/>
      <c r="C81" s="565"/>
      <c r="D81" s="565"/>
      <c r="E81" s="565"/>
      <c r="F81" s="565"/>
      <c r="G81" s="565"/>
      <c r="H81" s="565"/>
      <c r="I81" s="565"/>
      <c r="J81" s="565"/>
      <c r="K81" s="565"/>
      <c r="L81" s="565"/>
      <c r="M81" s="565"/>
      <c r="N81" s="565"/>
      <c r="O81" s="572"/>
      <c r="P81" s="566" t="s">
        <v>71</v>
      </c>
      <c r="Q81" s="567"/>
      <c r="R81" s="567"/>
      <c r="S81" s="567"/>
      <c r="T81" s="567"/>
      <c r="U81" s="567"/>
      <c r="V81" s="568"/>
      <c r="W81" s="37" t="s">
        <v>69</v>
      </c>
      <c r="X81" s="553">
        <f>IFERROR(SUM(X74:X79),"0")</f>
        <v>0</v>
      </c>
      <c r="Y81" s="553">
        <f>IFERROR(SUM(Y74:Y79),"0")</f>
        <v>0</v>
      </c>
      <c r="Z81" s="37"/>
      <c r="AA81" s="554"/>
      <c r="AB81" s="554"/>
      <c r="AC81" s="554"/>
    </row>
    <row r="82" spans="1:68" ht="14.25" customHeight="1" x14ac:dyDescent="0.25">
      <c r="A82" s="564" t="s">
        <v>174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547"/>
      <c r="AB82" s="547"/>
      <c r="AC82" s="54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58">
        <v>4680115881532</v>
      </c>
      <c r="E83" s="559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6"/>
      <c r="R83" s="556"/>
      <c r="S83" s="556"/>
      <c r="T83" s="557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58">
        <v>4680115881464</v>
      </c>
      <c r="E84" s="559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6"/>
      <c r="R84" s="556"/>
      <c r="S84" s="556"/>
      <c r="T84" s="557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1"/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72"/>
      <c r="P85" s="566" t="s">
        <v>71</v>
      </c>
      <c r="Q85" s="567"/>
      <c r="R85" s="567"/>
      <c r="S85" s="567"/>
      <c r="T85" s="567"/>
      <c r="U85" s="567"/>
      <c r="V85" s="568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x14ac:dyDescent="0.2">
      <c r="A86" s="565"/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72"/>
      <c r="P86" s="566" t="s">
        <v>71</v>
      </c>
      <c r="Q86" s="567"/>
      <c r="R86" s="567"/>
      <c r="S86" s="567"/>
      <c r="T86" s="567"/>
      <c r="U86" s="567"/>
      <c r="V86" s="568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customHeight="1" x14ac:dyDescent="0.25">
      <c r="A87" s="609" t="s">
        <v>181</v>
      </c>
      <c r="B87" s="565"/>
      <c r="C87" s="565"/>
      <c r="D87" s="565"/>
      <c r="E87" s="565"/>
      <c r="F87" s="565"/>
      <c r="G87" s="565"/>
      <c r="H87" s="565"/>
      <c r="I87" s="565"/>
      <c r="J87" s="565"/>
      <c r="K87" s="565"/>
      <c r="L87" s="565"/>
      <c r="M87" s="565"/>
      <c r="N87" s="565"/>
      <c r="O87" s="565"/>
      <c r="P87" s="565"/>
      <c r="Q87" s="565"/>
      <c r="R87" s="565"/>
      <c r="S87" s="565"/>
      <c r="T87" s="565"/>
      <c r="U87" s="565"/>
      <c r="V87" s="565"/>
      <c r="W87" s="565"/>
      <c r="X87" s="565"/>
      <c r="Y87" s="565"/>
      <c r="Z87" s="565"/>
      <c r="AA87" s="546"/>
      <c r="AB87" s="546"/>
      <c r="AC87" s="546"/>
    </row>
    <row r="88" spans="1:68" ht="14.25" customHeight="1" x14ac:dyDescent="0.25">
      <c r="A88" s="564" t="s">
        <v>103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547"/>
      <c r="AB88" s="547"/>
      <c r="AC88" s="54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58">
        <v>4680115881327</v>
      </c>
      <c r="E89" s="559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2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6"/>
      <c r="R89" s="556"/>
      <c r="S89" s="556"/>
      <c r="T89" s="557"/>
      <c r="U89" s="34"/>
      <c r="V89" s="34"/>
      <c r="W89" s="35" t="s">
        <v>69</v>
      </c>
      <c r="X89" s="551">
        <v>130</v>
      </c>
      <c r="Y89" s="552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135.23611111111109</v>
      </c>
      <c r="BN89" s="64">
        <f>IFERROR(Y89*I89/H89,"0")</f>
        <v>146.05499999999998</v>
      </c>
      <c r="BO89" s="64">
        <f>IFERROR(1/J89*(X89/H89),"0")</f>
        <v>0.18807870370370369</v>
      </c>
      <c r="BP89" s="64">
        <f>IFERROR(1/J89*(Y89/H89),"0")</f>
        <v>0.203125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58">
        <v>4680115881518</v>
      </c>
      <c r="E90" s="559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6"/>
      <c r="R90" s="556"/>
      <c r="S90" s="556"/>
      <c r="T90" s="557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58">
        <v>4680115881303</v>
      </c>
      <c r="E91" s="559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6"/>
      <c r="R91" s="556"/>
      <c r="S91" s="556"/>
      <c r="T91" s="557"/>
      <c r="U91" s="34"/>
      <c r="V91" s="34"/>
      <c r="W91" s="35" t="s">
        <v>69</v>
      </c>
      <c r="X91" s="551">
        <v>0</v>
      </c>
      <c r="Y91" s="55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1"/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72"/>
      <c r="P92" s="566" t="s">
        <v>71</v>
      </c>
      <c r="Q92" s="567"/>
      <c r="R92" s="567"/>
      <c r="S92" s="567"/>
      <c r="T92" s="567"/>
      <c r="U92" s="567"/>
      <c r="V92" s="568"/>
      <c r="W92" s="37" t="s">
        <v>72</v>
      </c>
      <c r="X92" s="553">
        <f>IFERROR(X89/H89,"0")+IFERROR(X90/H90,"0")+IFERROR(X91/H91,"0")</f>
        <v>12.037037037037036</v>
      </c>
      <c r="Y92" s="553">
        <f>IFERROR(Y89/H89,"0")+IFERROR(Y90/H90,"0")+IFERROR(Y91/H91,"0")</f>
        <v>13</v>
      </c>
      <c r="Z92" s="553">
        <f>IFERROR(IF(Z89="",0,Z89),"0")+IFERROR(IF(Z90="",0,Z90),"0")+IFERROR(IF(Z91="",0,Z91),"0")</f>
        <v>0.24674000000000001</v>
      </c>
      <c r="AA92" s="554"/>
      <c r="AB92" s="554"/>
      <c r="AC92" s="554"/>
    </row>
    <row r="93" spans="1:68" x14ac:dyDescent="0.2">
      <c r="A93" s="565"/>
      <c r="B93" s="565"/>
      <c r="C93" s="565"/>
      <c r="D93" s="565"/>
      <c r="E93" s="565"/>
      <c r="F93" s="565"/>
      <c r="G93" s="565"/>
      <c r="H93" s="565"/>
      <c r="I93" s="565"/>
      <c r="J93" s="565"/>
      <c r="K93" s="565"/>
      <c r="L93" s="565"/>
      <c r="M93" s="565"/>
      <c r="N93" s="565"/>
      <c r="O93" s="572"/>
      <c r="P93" s="566" t="s">
        <v>71</v>
      </c>
      <c r="Q93" s="567"/>
      <c r="R93" s="567"/>
      <c r="S93" s="567"/>
      <c r="T93" s="567"/>
      <c r="U93" s="567"/>
      <c r="V93" s="568"/>
      <c r="W93" s="37" t="s">
        <v>69</v>
      </c>
      <c r="X93" s="553">
        <f>IFERROR(SUM(X89:X91),"0")</f>
        <v>130</v>
      </c>
      <c r="Y93" s="553">
        <f>IFERROR(SUM(Y89:Y91),"0")</f>
        <v>140.4</v>
      </c>
      <c r="Z93" s="37"/>
      <c r="AA93" s="554"/>
      <c r="AB93" s="554"/>
      <c r="AC93" s="554"/>
    </row>
    <row r="94" spans="1:68" ht="14.25" customHeight="1" x14ac:dyDescent="0.25">
      <c r="A94" s="564" t="s">
        <v>73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547"/>
      <c r="AB94" s="547"/>
      <c r="AC94" s="54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58">
        <v>4607091386967</v>
      </c>
      <c r="E95" s="559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6" t="s">
        <v>191</v>
      </c>
      <c r="Q95" s="556"/>
      <c r="R95" s="556"/>
      <c r="S95" s="556"/>
      <c r="T95" s="557"/>
      <c r="U95" s="34"/>
      <c r="V95" s="34"/>
      <c r="W95" s="35" t="s">
        <v>69</v>
      </c>
      <c r="X95" s="551">
        <v>80</v>
      </c>
      <c r="Y95" s="552">
        <f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85.125925925925927</v>
      </c>
      <c r="BN95" s="64">
        <f>IFERROR(Y95*I95/H95,"0")</f>
        <v>86.190000000000012</v>
      </c>
      <c r="BO95" s="64">
        <f>IFERROR(1/J95*(X95/H95),"0")</f>
        <v>0.15432098765432101</v>
      </c>
      <c r="BP95" s="64">
        <f>IFERROR(1/J95*(Y95/H95),"0")</f>
        <v>0.15625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58">
        <v>4680115884953</v>
      </c>
      <c r="E96" s="559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58">
        <v>4607091385731</v>
      </c>
      <c r="E97" s="559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6"/>
      <c r="R97" s="556"/>
      <c r="S97" s="556"/>
      <c r="T97" s="557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58">
        <v>4607091385731</v>
      </c>
      <c r="E98" s="559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6"/>
      <c r="R98" s="556"/>
      <c r="S98" s="556"/>
      <c r="T98" s="557"/>
      <c r="U98" s="34"/>
      <c r="V98" s="34"/>
      <c r="W98" s="35" t="s">
        <v>69</v>
      </c>
      <c r="X98" s="551">
        <v>0</v>
      </c>
      <c r="Y98" s="55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58">
        <v>4680115880894</v>
      </c>
      <c r="E99" s="559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6"/>
      <c r="R99" s="556"/>
      <c r="S99" s="556"/>
      <c r="T99" s="557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1"/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72"/>
      <c r="P100" s="566" t="s">
        <v>71</v>
      </c>
      <c r="Q100" s="567"/>
      <c r="R100" s="567"/>
      <c r="S100" s="567"/>
      <c r="T100" s="567"/>
      <c r="U100" s="567"/>
      <c r="V100" s="568"/>
      <c r="W100" s="37" t="s">
        <v>72</v>
      </c>
      <c r="X100" s="553">
        <f>IFERROR(X95/H95,"0")+IFERROR(X96/H96,"0")+IFERROR(X97/H97,"0")+IFERROR(X98/H98,"0")+IFERROR(X99/H99,"0")</f>
        <v>9.8765432098765444</v>
      </c>
      <c r="Y100" s="553">
        <f>IFERROR(Y95/H95,"0")+IFERROR(Y96/H96,"0")+IFERROR(Y97/H97,"0")+IFERROR(Y98/H98,"0")+IFERROR(Y99/H99,"0")</f>
        <v>10</v>
      </c>
      <c r="Z100" s="553">
        <f>IFERROR(IF(Z95="",0,Z95),"0")+IFERROR(IF(Z96="",0,Z96),"0")+IFERROR(IF(Z97="",0,Z97),"0")+IFERROR(IF(Z98="",0,Z98),"0")+IFERROR(IF(Z99="",0,Z99),"0")</f>
        <v>0.1898</v>
      </c>
      <c r="AA100" s="554"/>
      <c r="AB100" s="554"/>
      <c r="AC100" s="554"/>
    </row>
    <row r="101" spans="1:68" x14ac:dyDescent="0.2">
      <c r="A101" s="565"/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72"/>
      <c r="P101" s="566" t="s">
        <v>71</v>
      </c>
      <c r="Q101" s="567"/>
      <c r="R101" s="567"/>
      <c r="S101" s="567"/>
      <c r="T101" s="567"/>
      <c r="U101" s="567"/>
      <c r="V101" s="568"/>
      <c r="W101" s="37" t="s">
        <v>69</v>
      </c>
      <c r="X101" s="553">
        <f>IFERROR(SUM(X95:X99),"0")</f>
        <v>80</v>
      </c>
      <c r="Y101" s="553">
        <f>IFERROR(SUM(Y95:Y99),"0")</f>
        <v>81</v>
      </c>
      <c r="Z101" s="37"/>
      <c r="AA101" s="554"/>
      <c r="AB101" s="554"/>
      <c r="AC101" s="554"/>
    </row>
    <row r="102" spans="1:68" ht="16.5" customHeight="1" x14ac:dyDescent="0.25">
      <c r="A102" s="609" t="s">
        <v>203</v>
      </c>
      <c r="B102" s="565"/>
      <c r="C102" s="565"/>
      <c r="D102" s="565"/>
      <c r="E102" s="565"/>
      <c r="F102" s="565"/>
      <c r="G102" s="565"/>
      <c r="H102" s="565"/>
      <c r="I102" s="565"/>
      <c r="J102" s="565"/>
      <c r="K102" s="565"/>
      <c r="L102" s="565"/>
      <c r="M102" s="565"/>
      <c r="N102" s="565"/>
      <c r="O102" s="565"/>
      <c r="P102" s="565"/>
      <c r="Q102" s="565"/>
      <c r="R102" s="565"/>
      <c r="S102" s="565"/>
      <c r="T102" s="565"/>
      <c r="U102" s="565"/>
      <c r="V102" s="565"/>
      <c r="W102" s="565"/>
      <c r="X102" s="565"/>
      <c r="Y102" s="565"/>
      <c r="Z102" s="565"/>
      <c r="AA102" s="546"/>
      <c r="AB102" s="546"/>
      <c r="AC102" s="546"/>
    </row>
    <row r="103" spans="1:68" ht="14.25" customHeight="1" x14ac:dyDescent="0.25">
      <c r="A103" s="564" t="s">
        <v>103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65"/>
      <c r="O103" s="565"/>
      <c r="P103" s="565"/>
      <c r="Q103" s="565"/>
      <c r="R103" s="565"/>
      <c r="S103" s="565"/>
      <c r="T103" s="565"/>
      <c r="U103" s="565"/>
      <c r="V103" s="565"/>
      <c r="W103" s="565"/>
      <c r="X103" s="565"/>
      <c r="Y103" s="565"/>
      <c r="Z103" s="565"/>
      <c r="AA103" s="547"/>
      <c r="AB103" s="547"/>
      <c r="AC103" s="547"/>
    </row>
    <row r="104" spans="1:68" ht="27" customHeight="1" x14ac:dyDescent="0.25">
      <c r="A104" s="54" t="s">
        <v>204</v>
      </c>
      <c r="B104" s="54" t="s">
        <v>205</v>
      </c>
      <c r="C104" s="31">
        <v>4301011514</v>
      </c>
      <c r="D104" s="558">
        <v>4680115882133</v>
      </c>
      <c r="E104" s="559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6"/>
      <c r="R104" s="556"/>
      <c r="S104" s="556"/>
      <c r="T104" s="557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207</v>
      </c>
      <c r="B105" s="54" t="s">
        <v>208</v>
      </c>
      <c r="C105" s="31">
        <v>4301011417</v>
      </c>
      <c r="D105" s="558">
        <v>4680115880269</v>
      </c>
      <c r="E105" s="559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8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209</v>
      </c>
      <c r="B106" s="54" t="s">
        <v>210</v>
      </c>
      <c r="C106" s="31">
        <v>4301011415</v>
      </c>
      <c r="D106" s="558">
        <v>4680115880429</v>
      </c>
      <c r="E106" s="559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6"/>
      <c r="R106" s="556"/>
      <c r="S106" s="556"/>
      <c r="T106" s="557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211</v>
      </c>
      <c r="B107" s="54" t="s">
        <v>212</v>
      </c>
      <c r="C107" s="31">
        <v>4301011462</v>
      </c>
      <c r="D107" s="558">
        <v>4680115881457</v>
      </c>
      <c r="E107" s="559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6"/>
      <c r="R107" s="556"/>
      <c r="S107" s="556"/>
      <c r="T107" s="557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1"/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72"/>
      <c r="P108" s="566" t="s">
        <v>71</v>
      </c>
      <c r="Q108" s="567"/>
      <c r="R108" s="567"/>
      <c r="S108" s="567"/>
      <c r="T108" s="567"/>
      <c r="U108" s="567"/>
      <c r="V108" s="568"/>
      <c r="W108" s="37" t="s">
        <v>72</v>
      </c>
      <c r="X108" s="553">
        <f>IFERROR(X104/H104,"0")+IFERROR(X105/H105,"0")+IFERROR(X106/H106,"0")+IFERROR(X107/H107,"0")</f>
        <v>0</v>
      </c>
      <c r="Y108" s="553">
        <f>IFERROR(Y104/H104,"0")+IFERROR(Y105/H105,"0")+IFERROR(Y106/H106,"0")+IFERROR(Y107/H107,"0")</f>
        <v>0</v>
      </c>
      <c r="Z108" s="553">
        <f>IFERROR(IF(Z104="",0,Z104),"0")+IFERROR(IF(Z105="",0,Z105),"0")+IFERROR(IF(Z106="",0,Z106),"0")+IFERROR(IF(Z107="",0,Z107),"0")</f>
        <v>0</v>
      </c>
      <c r="AA108" s="554"/>
      <c r="AB108" s="554"/>
      <c r="AC108" s="554"/>
    </row>
    <row r="109" spans="1:68" x14ac:dyDescent="0.2">
      <c r="A109" s="565"/>
      <c r="B109" s="565"/>
      <c r="C109" s="565"/>
      <c r="D109" s="565"/>
      <c r="E109" s="565"/>
      <c r="F109" s="565"/>
      <c r="G109" s="565"/>
      <c r="H109" s="565"/>
      <c r="I109" s="565"/>
      <c r="J109" s="565"/>
      <c r="K109" s="565"/>
      <c r="L109" s="565"/>
      <c r="M109" s="565"/>
      <c r="N109" s="565"/>
      <c r="O109" s="572"/>
      <c r="P109" s="566" t="s">
        <v>71</v>
      </c>
      <c r="Q109" s="567"/>
      <c r="R109" s="567"/>
      <c r="S109" s="567"/>
      <c r="T109" s="567"/>
      <c r="U109" s="567"/>
      <c r="V109" s="568"/>
      <c r="W109" s="37" t="s">
        <v>69</v>
      </c>
      <c r="X109" s="553">
        <f>IFERROR(SUM(X104:X107),"0")</f>
        <v>0</v>
      </c>
      <c r="Y109" s="553">
        <f>IFERROR(SUM(Y104:Y107),"0")</f>
        <v>0</v>
      </c>
      <c r="Z109" s="37"/>
      <c r="AA109" s="554"/>
      <c r="AB109" s="554"/>
      <c r="AC109" s="554"/>
    </row>
    <row r="110" spans="1:68" ht="14.25" customHeight="1" x14ac:dyDescent="0.25">
      <c r="A110" s="564" t="s">
        <v>139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547"/>
      <c r="AB110" s="547"/>
      <c r="AC110" s="54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58">
        <v>4680115881488</v>
      </c>
      <c r="E111" s="559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58">
        <v>4680115882775</v>
      </c>
      <c r="E112" s="559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7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6"/>
      <c r="R112" s="556"/>
      <c r="S112" s="556"/>
      <c r="T112" s="557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58">
        <v>4680115880658</v>
      </c>
      <c r="E113" s="559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6"/>
      <c r="R113" s="556"/>
      <c r="S113" s="556"/>
      <c r="T113" s="557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1"/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72"/>
      <c r="P114" s="566" t="s">
        <v>71</v>
      </c>
      <c r="Q114" s="567"/>
      <c r="R114" s="567"/>
      <c r="S114" s="567"/>
      <c r="T114" s="567"/>
      <c r="U114" s="567"/>
      <c r="V114" s="568"/>
      <c r="W114" s="37" t="s">
        <v>72</v>
      </c>
      <c r="X114" s="553">
        <f>IFERROR(X111/H111,"0")+IFERROR(X112/H112,"0")+IFERROR(X113/H113,"0")</f>
        <v>0</v>
      </c>
      <c r="Y114" s="553">
        <f>IFERROR(Y111/H111,"0")+IFERROR(Y112/H112,"0")+IFERROR(Y113/H113,"0")</f>
        <v>0</v>
      </c>
      <c r="Z114" s="553">
        <f>IFERROR(IF(Z111="",0,Z111),"0")+IFERROR(IF(Z112="",0,Z112),"0")+IFERROR(IF(Z113="",0,Z113),"0")</f>
        <v>0</v>
      </c>
      <c r="AA114" s="554"/>
      <c r="AB114" s="554"/>
      <c r="AC114" s="554"/>
    </row>
    <row r="115" spans="1:68" x14ac:dyDescent="0.2">
      <c r="A115" s="565"/>
      <c r="B115" s="565"/>
      <c r="C115" s="565"/>
      <c r="D115" s="565"/>
      <c r="E115" s="565"/>
      <c r="F115" s="565"/>
      <c r="G115" s="565"/>
      <c r="H115" s="565"/>
      <c r="I115" s="565"/>
      <c r="J115" s="565"/>
      <c r="K115" s="565"/>
      <c r="L115" s="565"/>
      <c r="M115" s="565"/>
      <c r="N115" s="565"/>
      <c r="O115" s="572"/>
      <c r="P115" s="566" t="s">
        <v>71</v>
      </c>
      <c r="Q115" s="567"/>
      <c r="R115" s="567"/>
      <c r="S115" s="567"/>
      <c r="T115" s="567"/>
      <c r="U115" s="567"/>
      <c r="V115" s="568"/>
      <c r="W115" s="37" t="s">
        <v>69</v>
      </c>
      <c r="X115" s="553">
        <f>IFERROR(SUM(X111:X113),"0")</f>
        <v>0</v>
      </c>
      <c r="Y115" s="553">
        <f>IFERROR(SUM(Y111:Y113),"0")</f>
        <v>0</v>
      </c>
      <c r="Z115" s="37"/>
      <c r="AA115" s="554"/>
      <c r="AB115" s="554"/>
      <c r="AC115" s="554"/>
    </row>
    <row r="116" spans="1:68" ht="14.25" customHeight="1" x14ac:dyDescent="0.25">
      <c r="A116" s="564" t="s">
        <v>73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65"/>
      <c r="AA116" s="547"/>
      <c r="AB116" s="547"/>
      <c r="AC116" s="54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58">
        <v>4607091385168</v>
      </c>
      <c r="E117" s="559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58">
        <v>4607091383256</v>
      </c>
      <c r="E118" s="559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58">
        <v>4607091385748</v>
      </c>
      <c r="E119" s="559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7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6"/>
      <c r="R119" s="556"/>
      <c r="S119" s="556"/>
      <c r="T119" s="557"/>
      <c r="U119" s="34"/>
      <c r="V119" s="34"/>
      <c r="W119" s="35" t="s">
        <v>69</v>
      </c>
      <c r="X119" s="551">
        <v>0</v>
      </c>
      <c r="Y119" s="55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58">
        <v>4680115884533</v>
      </c>
      <c r="E120" s="559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6"/>
      <c r="R120" s="556"/>
      <c r="S120" s="556"/>
      <c r="T120" s="557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1"/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72"/>
      <c r="P121" s="566" t="s">
        <v>71</v>
      </c>
      <c r="Q121" s="567"/>
      <c r="R121" s="567"/>
      <c r="S121" s="567"/>
      <c r="T121" s="567"/>
      <c r="U121" s="567"/>
      <c r="V121" s="568"/>
      <c r="W121" s="37" t="s">
        <v>72</v>
      </c>
      <c r="X121" s="553">
        <f>IFERROR(X117/H117,"0")+IFERROR(X118/H118,"0")+IFERROR(X119/H119,"0")+IFERROR(X120/H120,"0")</f>
        <v>0</v>
      </c>
      <c r="Y121" s="553">
        <f>IFERROR(Y117/H117,"0")+IFERROR(Y118/H118,"0")+IFERROR(Y119/H119,"0")+IFERROR(Y120/H120,"0")</f>
        <v>0</v>
      </c>
      <c r="Z121" s="553">
        <f>IFERROR(IF(Z117="",0,Z117),"0")+IFERROR(IF(Z118="",0,Z118),"0")+IFERROR(IF(Z119="",0,Z119),"0")+IFERROR(IF(Z120="",0,Z120),"0")</f>
        <v>0</v>
      </c>
      <c r="AA121" s="554"/>
      <c r="AB121" s="554"/>
      <c r="AC121" s="554"/>
    </row>
    <row r="122" spans="1:68" x14ac:dyDescent="0.2">
      <c r="A122" s="565"/>
      <c r="B122" s="565"/>
      <c r="C122" s="565"/>
      <c r="D122" s="565"/>
      <c r="E122" s="565"/>
      <c r="F122" s="565"/>
      <c r="G122" s="565"/>
      <c r="H122" s="565"/>
      <c r="I122" s="565"/>
      <c r="J122" s="565"/>
      <c r="K122" s="565"/>
      <c r="L122" s="565"/>
      <c r="M122" s="565"/>
      <c r="N122" s="565"/>
      <c r="O122" s="572"/>
      <c r="P122" s="566" t="s">
        <v>71</v>
      </c>
      <c r="Q122" s="567"/>
      <c r="R122" s="567"/>
      <c r="S122" s="567"/>
      <c r="T122" s="567"/>
      <c r="U122" s="567"/>
      <c r="V122" s="568"/>
      <c r="W122" s="37" t="s">
        <v>69</v>
      </c>
      <c r="X122" s="553">
        <f>IFERROR(SUM(X117:X120),"0")</f>
        <v>0</v>
      </c>
      <c r="Y122" s="553">
        <f>IFERROR(SUM(Y117:Y120),"0")</f>
        <v>0</v>
      </c>
      <c r="Z122" s="37"/>
      <c r="AA122" s="554"/>
      <c r="AB122" s="554"/>
      <c r="AC122" s="554"/>
    </row>
    <row r="123" spans="1:68" ht="14.25" customHeight="1" x14ac:dyDescent="0.25">
      <c r="A123" s="564" t="s">
        <v>174</v>
      </c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565"/>
      <c r="X123" s="565"/>
      <c r="Y123" s="565"/>
      <c r="Z123" s="565"/>
      <c r="AA123" s="547"/>
      <c r="AB123" s="547"/>
      <c r="AC123" s="54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58">
        <v>4680115882652</v>
      </c>
      <c r="E124" s="559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6"/>
      <c r="R124" s="556"/>
      <c r="S124" s="556"/>
      <c r="T124" s="557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58">
        <v>4680115880238</v>
      </c>
      <c r="E125" s="559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6"/>
      <c r="R125" s="556"/>
      <c r="S125" s="556"/>
      <c r="T125" s="557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1"/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72"/>
      <c r="P126" s="566" t="s">
        <v>71</v>
      </c>
      <c r="Q126" s="567"/>
      <c r="R126" s="567"/>
      <c r="S126" s="567"/>
      <c r="T126" s="567"/>
      <c r="U126" s="567"/>
      <c r="V126" s="568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x14ac:dyDescent="0.2">
      <c r="A127" s="565"/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72"/>
      <c r="P127" s="566" t="s">
        <v>71</v>
      </c>
      <c r="Q127" s="567"/>
      <c r="R127" s="567"/>
      <c r="S127" s="567"/>
      <c r="T127" s="567"/>
      <c r="U127" s="567"/>
      <c r="V127" s="568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customHeight="1" x14ac:dyDescent="0.25">
      <c r="A128" s="609" t="s">
        <v>236</v>
      </c>
      <c r="B128" s="565"/>
      <c r="C128" s="565"/>
      <c r="D128" s="565"/>
      <c r="E128" s="565"/>
      <c r="F128" s="565"/>
      <c r="G128" s="565"/>
      <c r="H128" s="565"/>
      <c r="I128" s="565"/>
      <c r="J128" s="565"/>
      <c r="K128" s="565"/>
      <c r="L128" s="565"/>
      <c r="M128" s="565"/>
      <c r="N128" s="565"/>
      <c r="O128" s="565"/>
      <c r="P128" s="565"/>
      <c r="Q128" s="565"/>
      <c r="R128" s="565"/>
      <c r="S128" s="565"/>
      <c r="T128" s="565"/>
      <c r="U128" s="565"/>
      <c r="V128" s="565"/>
      <c r="W128" s="565"/>
      <c r="X128" s="565"/>
      <c r="Y128" s="565"/>
      <c r="Z128" s="565"/>
      <c r="AA128" s="546"/>
      <c r="AB128" s="546"/>
      <c r="AC128" s="546"/>
    </row>
    <row r="129" spans="1:68" ht="14.25" customHeight="1" x14ac:dyDescent="0.25">
      <c r="A129" s="564" t="s">
        <v>103</v>
      </c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547"/>
      <c r="AB129" s="547"/>
      <c r="AC129" s="54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58">
        <v>4680115882577</v>
      </c>
      <c r="E130" s="559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6"/>
      <c r="R130" s="556"/>
      <c r="S130" s="556"/>
      <c r="T130" s="557"/>
      <c r="U130" s="34"/>
      <c r="V130" s="34"/>
      <c r="W130" s="35" t="s">
        <v>69</v>
      </c>
      <c r="X130" s="551">
        <v>0</v>
      </c>
      <c r="Y130" s="55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58">
        <v>4680115882577</v>
      </c>
      <c r="E131" s="559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6"/>
      <c r="R131" s="556"/>
      <c r="S131" s="556"/>
      <c r="T131" s="557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1"/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72"/>
      <c r="P132" s="566" t="s">
        <v>71</v>
      </c>
      <c r="Q132" s="567"/>
      <c r="R132" s="567"/>
      <c r="S132" s="567"/>
      <c r="T132" s="567"/>
      <c r="U132" s="567"/>
      <c r="V132" s="568"/>
      <c r="W132" s="37" t="s">
        <v>72</v>
      </c>
      <c r="X132" s="553">
        <f>IFERROR(X130/H130,"0")+IFERROR(X131/H131,"0")</f>
        <v>0</v>
      </c>
      <c r="Y132" s="553">
        <f>IFERROR(Y130/H130,"0")+IFERROR(Y131/H131,"0")</f>
        <v>0</v>
      </c>
      <c r="Z132" s="553">
        <f>IFERROR(IF(Z130="",0,Z130),"0")+IFERROR(IF(Z131="",0,Z131),"0")</f>
        <v>0</v>
      </c>
      <c r="AA132" s="554"/>
      <c r="AB132" s="554"/>
      <c r="AC132" s="554"/>
    </row>
    <row r="133" spans="1:68" x14ac:dyDescent="0.2">
      <c r="A133" s="565"/>
      <c r="B133" s="565"/>
      <c r="C133" s="565"/>
      <c r="D133" s="565"/>
      <c r="E133" s="565"/>
      <c r="F133" s="565"/>
      <c r="G133" s="565"/>
      <c r="H133" s="565"/>
      <c r="I133" s="565"/>
      <c r="J133" s="565"/>
      <c r="K133" s="565"/>
      <c r="L133" s="565"/>
      <c r="M133" s="565"/>
      <c r="N133" s="565"/>
      <c r="O133" s="572"/>
      <c r="P133" s="566" t="s">
        <v>71</v>
      </c>
      <c r="Q133" s="567"/>
      <c r="R133" s="567"/>
      <c r="S133" s="567"/>
      <c r="T133" s="567"/>
      <c r="U133" s="567"/>
      <c r="V133" s="568"/>
      <c r="W133" s="37" t="s">
        <v>69</v>
      </c>
      <c r="X133" s="553">
        <f>IFERROR(SUM(X130:X131),"0")</f>
        <v>0</v>
      </c>
      <c r="Y133" s="553">
        <f>IFERROR(SUM(Y130:Y131),"0")</f>
        <v>0</v>
      </c>
      <c r="Z133" s="37"/>
      <c r="AA133" s="554"/>
      <c r="AB133" s="554"/>
      <c r="AC133" s="554"/>
    </row>
    <row r="134" spans="1:68" ht="14.25" customHeight="1" x14ac:dyDescent="0.25">
      <c r="A134" s="564" t="s">
        <v>64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547"/>
      <c r="AB134" s="547"/>
      <c r="AC134" s="54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58">
        <v>4680115883444</v>
      </c>
      <c r="E135" s="559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6"/>
      <c r="R135" s="556"/>
      <c r="S135" s="556"/>
      <c r="T135" s="557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58">
        <v>4680115883444</v>
      </c>
      <c r="E136" s="559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6"/>
      <c r="R136" s="556"/>
      <c r="S136" s="556"/>
      <c r="T136" s="557"/>
      <c r="U136" s="34"/>
      <c r="V136" s="34"/>
      <c r="W136" s="35" t="s">
        <v>69</v>
      </c>
      <c r="X136" s="551">
        <v>0</v>
      </c>
      <c r="Y136" s="55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1"/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72"/>
      <c r="P137" s="566" t="s">
        <v>71</v>
      </c>
      <c r="Q137" s="567"/>
      <c r="R137" s="567"/>
      <c r="S137" s="567"/>
      <c r="T137" s="567"/>
      <c r="U137" s="567"/>
      <c r="V137" s="568"/>
      <c r="W137" s="37" t="s">
        <v>72</v>
      </c>
      <c r="X137" s="553">
        <f>IFERROR(X135/H135,"0")+IFERROR(X136/H136,"0")</f>
        <v>0</v>
      </c>
      <c r="Y137" s="553">
        <f>IFERROR(Y135/H135,"0")+IFERROR(Y136/H136,"0")</f>
        <v>0</v>
      </c>
      <c r="Z137" s="553">
        <f>IFERROR(IF(Z135="",0,Z135),"0")+IFERROR(IF(Z136="",0,Z136),"0")</f>
        <v>0</v>
      </c>
      <c r="AA137" s="554"/>
      <c r="AB137" s="554"/>
      <c r="AC137" s="554"/>
    </row>
    <row r="138" spans="1:68" x14ac:dyDescent="0.2">
      <c r="A138" s="565"/>
      <c r="B138" s="565"/>
      <c r="C138" s="565"/>
      <c r="D138" s="565"/>
      <c r="E138" s="565"/>
      <c r="F138" s="565"/>
      <c r="G138" s="565"/>
      <c r="H138" s="565"/>
      <c r="I138" s="565"/>
      <c r="J138" s="565"/>
      <c r="K138" s="565"/>
      <c r="L138" s="565"/>
      <c r="M138" s="565"/>
      <c r="N138" s="565"/>
      <c r="O138" s="572"/>
      <c r="P138" s="566" t="s">
        <v>71</v>
      </c>
      <c r="Q138" s="567"/>
      <c r="R138" s="567"/>
      <c r="S138" s="567"/>
      <c r="T138" s="567"/>
      <c r="U138" s="567"/>
      <c r="V138" s="568"/>
      <c r="W138" s="37" t="s">
        <v>69</v>
      </c>
      <c r="X138" s="553">
        <f>IFERROR(SUM(X135:X136),"0")</f>
        <v>0</v>
      </c>
      <c r="Y138" s="553">
        <f>IFERROR(SUM(Y135:Y136),"0")</f>
        <v>0</v>
      </c>
      <c r="Z138" s="37"/>
      <c r="AA138" s="554"/>
      <c r="AB138" s="554"/>
      <c r="AC138" s="554"/>
    </row>
    <row r="139" spans="1:68" ht="14.25" customHeight="1" x14ac:dyDescent="0.25">
      <c r="A139" s="564" t="s">
        <v>73</v>
      </c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5"/>
      <c r="P139" s="565"/>
      <c r="Q139" s="565"/>
      <c r="R139" s="565"/>
      <c r="S139" s="565"/>
      <c r="T139" s="565"/>
      <c r="U139" s="565"/>
      <c r="V139" s="565"/>
      <c r="W139" s="565"/>
      <c r="X139" s="565"/>
      <c r="Y139" s="565"/>
      <c r="Z139" s="565"/>
      <c r="AA139" s="547"/>
      <c r="AB139" s="547"/>
      <c r="AC139" s="54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58">
        <v>4680115882584</v>
      </c>
      <c r="E140" s="559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6"/>
      <c r="R140" s="556"/>
      <c r="S140" s="556"/>
      <c r="T140" s="557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58">
        <v>4680115882584</v>
      </c>
      <c r="E141" s="559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6"/>
      <c r="R141" s="556"/>
      <c r="S141" s="556"/>
      <c r="T141" s="557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1"/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72"/>
      <c r="P142" s="566" t="s">
        <v>71</v>
      </c>
      <c r="Q142" s="567"/>
      <c r="R142" s="567"/>
      <c r="S142" s="567"/>
      <c r="T142" s="567"/>
      <c r="U142" s="567"/>
      <c r="V142" s="568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x14ac:dyDescent="0.2">
      <c r="A143" s="565"/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72"/>
      <c r="P143" s="566" t="s">
        <v>71</v>
      </c>
      <c r="Q143" s="567"/>
      <c r="R143" s="567"/>
      <c r="S143" s="567"/>
      <c r="T143" s="567"/>
      <c r="U143" s="567"/>
      <c r="V143" s="568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customHeight="1" x14ac:dyDescent="0.25">
      <c r="A144" s="609" t="s">
        <v>101</v>
      </c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65"/>
      <c r="P144" s="565"/>
      <c r="Q144" s="565"/>
      <c r="R144" s="565"/>
      <c r="S144" s="565"/>
      <c r="T144" s="565"/>
      <c r="U144" s="565"/>
      <c r="V144" s="565"/>
      <c r="W144" s="565"/>
      <c r="X144" s="565"/>
      <c r="Y144" s="565"/>
      <c r="Z144" s="565"/>
      <c r="AA144" s="546"/>
      <c r="AB144" s="546"/>
      <c r="AC144" s="546"/>
    </row>
    <row r="145" spans="1:68" ht="14.25" customHeight="1" x14ac:dyDescent="0.25">
      <c r="A145" s="564" t="s">
        <v>103</v>
      </c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547"/>
      <c r="AB145" s="547"/>
      <c r="AC145" s="54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58">
        <v>4607091384604</v>
      </c>
      <c r="E146" s="559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6"/>
      <c r="R146" s="556"/>
      <c r="S146" s="556"/>
      <c r="T146" s="557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1"/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72"/>
      <c r="P147" s="566" t="s">
        <v>71</v>
      </c>
      <c r="Q147" s="567"/>
      <c r="R147" s="567"/>
      <c r="S147" s="567"/>
      <c r="T147" s="567"/>
      <c r="U147" s="567"/>
      <c r="V147" s="568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x14ac:dyDescent="0.2">
      <c r="A148" s="565"/>
      <c r="B148" s="565"/>
      <c r="C148" s="565"/>
      <c r="D148" s="565"/>
      <c r="E148" s="565"/>
      <c r="F148" s="565"/>
      <c r="G148" s="565"/>
      <c r="H148" s="565"/>
      <c r="I148" s="565"/>
      <c r="J148" s="565"/>
      <c r="K148" s="565"/>
      <c r="L148" s="565"/>
      <c r="M148" s="565"/>
      <c r="N148" s="565"/>
      <c r="O148" s="572"/>
      <c r="P148" s="566" t="s">
        <v>71</v>
      </c>
      <c r="Q148" s="567"/>
      <c r="R148" s="567"/>
      <c r="S148" s="567"/>
      <c r="T148" s="567"/>
      <c r="U148" s="567"/>
      <c r="V148" s="568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customHeight="1" x14ac:dyDescent="0.25">
      <c r="A149" s="564" t="s">
        <v>64</v>
      </c>
      <c r="B149" s="565"/>
      <c r="C149" s="565"/>
      <c r="D149" s="565"/>
      <c r="E149" s="565"/>
      <c r="F149" s="565"/>
      <c r="G149" s="565"/>
      <c r="H149" s="565"/>
      <c r="I149" s="565"/>
      <c r="J149" s="565"/>
      <c r="K149" s="565"/>
      <c r="L149" s="565"/>
      <c r="M149" s="565"/>
      <c r="N149" s="565"/>
      <c r="O149" s="565"/>
      <c r="P149" s="565"/>
      <c r="Q149" s="565"/>
      <c r="R149" s="565"/>
      <c r="S149" s="565"/>
      <c r="T149" s="565"/>
      <c r="U149" s="565"/>
      <c r="V149" s="565"/>
      <c r="W149" s="565"/>
      <c r="X149" s="565"/>
      <c r="Y149" s="565"/>
      <c r="Z149" s="565"/>
      <c r="AA149" s="547"/>
      <c r="AB149" s="547"/>
      <c r="AC149" s="54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58">
        <v>4607091387667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58">
        <v>4607091387636</v>
      </c>
      <c r="E151" s="559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6"/>
      <c r="R151" s="556"/>
      <c r="S151" s="556"/>
      <c r="T151" s="557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58">
        <v>4607091382426</v>
      </c>
      <c r="E152" s="559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6"/>
      <c r="R152" s="556"/>
      <c r="S152" s="556"/>
      <c r="T152" s="557"/>
      <c r="U152" s="34"/>
      <c r="V152" s="34"/>
      <c r="W152" s="35" t="s">
        <v>69</v>
      </c>
      <c r="X152" s="551">
        <v>0</v>
      </c>
      <c r="Y152" s="55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1"/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72"/>
      <c r="P153" s="566" t="s">
        <v>71</v>
      </c>
      <c r="Q153" s="567"/>
      <c r="R153" s="567"/>
      <c r="S153" s="567"/>
      <c r="T153" s="567"/>
      <c r="U153" s="567"/>
      <c r="V153" s="568"/>
      <c r="W153" s="37" t="s">
        <v>72</v>
      </c>
      <c r="X153" s="553">
        <f>IFERROR(X150/H150,"0")+IFERROR(X151/H151,"0")+IFERROR(X152/H152,"0")</f>
        <v>0</v>
      </c>
      <c r="Y153" s="553">
        <f>IFERROR(Y150/H150,"0")+IFERROR(Y151/H151,"0")+IFERROR(Y152/H152,"0")</f>
        <v>0</v>
      </c>
      <c r="Z153" s="553">
        <f>IFERROR(IF(Z150="",0,Z150),"0")+IFERROR(IF(Z151="",0,Z151),"0")+IFERROR(IF(Z152="",0,Z152),"0")</f>
        <v>0</v>
      </c>
      <c r="AA153" s="554"/>
      <c r="AB153" s="554"/>
      <c r="AC153" s="554"/>
    </row>
    <row r="154" spans="1:68" x14ac:dyDescent="0.2">
      <c r="A154" s="565"/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72"/>
      <c r="P154" s="566" t="s">
        <v>71</v>
      </c>
      <c r="Q154" s="567"/>
      <c r="R154" s="567"/>
      <c r="S154" s="567"/>
      <c r="T154" s="567"/>
      <c r="U154" s="567"/>
      <c r="V154" s="568"/>
      <c r="W154" s="37" t="s">
        <v>69</v>
      </c>
      <c r="X154" s="553">
        <f>IFERROR(SUM(X150:X152),"0")</f>
        <v>0</v>
      </c>
      <c r="Y154" s="553">
        <f>IFERROR(SUM(Y150:Y152),"0")</f>
        <v>0</v>
      </c>
      <c r="Z154" s="37"/>
      <c r="AA154" s="554"/>
      <c r="AB154" s="554"/>
      <c r="AC154" s="554"/>
    </row>
    <row r="155" spans="1:68" ht="27.75" customHeight="1" x14ac:dyDescent="0.2">
      <c r="A155" s="611" t="s">
        <v>260</v>
      </c>
      <c r="B155" s="612"/>
      <c r="C155" s="612"/>
      <c r="D155" s="612"/>
      <c r="E155" s="612"/>
      <c r="F155" s="612"/>
      <c r="G155" s="612"/>
      <c r="H155" s="612"/>
      <c r="I155" s="612"/>
      <c r="J155" s="612"/>
      <c r="K155" s="612"/>
      <c r="L155" s="612"/>
      <c r="M155" s="612"/>
      <c r="N155" s="612"/>
      <c r="O155" s="612"/>
      <c r="P155" s="612"/>
      <c r="Q155" s="612"/>
      <c r="R155" s="612"/>
      <c r="S155" s="612"/>
      <c r="T155" s="612"/>
      <c r="U155" s="612"/>
      <c r="V155" s="612"/>
      <c r="W155" s="612"/>
      <c r="X155" s="612"/>
      <c r="Y155" s="612"/>
      <c r="Z155" s="612"/>
      <c r="AA155" s="48"/>
      <c r="AB155" s="48"/>
      <c r="AC155" s="48"/>
    </row>
    <row r="156" spans="1:68" ht="16.5" customHeight="1" x14ac:dyDescent="0.25">
      <c r="A156" s="609" t="s">
        <v>261</v>
      </c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65"/>
      <c r="P156" s="565"/>
      <c r="Q156" s="565"/>
      <c r="R156" s="565"/>
      <c r="S156" s="565"/>
      <c r="T156" s="565"/>
      <c r="U156" s="565"/>
      <c r="V156" s="565"/>
      <c r="W156" s="565"/>
      <c r="X156" s="565"/>
      <c r="Y156" s="565"/>
      <c r="Z156" s="565"/>
      <c r="AA156" s="546"/>
      <c r="AB156" s="546"/>
      <c r="AC156" s="546"/>
    </row>
    <row r="157" spans="1:68" ht="14.25" customHeight="1" x14ac:dyDescent="0.25">
      <c r="A157" s="564" t="s">
        <v>139</v>
      </c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5"/>
      <c r="P157" s="565"/>
      <c r="Q157" s="565"/>
      <c r="R157" s="565"/>
      <c r="S157" s="565"/>
      <c r="T157" s="565"/>
      <c r="U157" s="565"/>
      <c r="V157" s="565"/>
      <c r="W157" s="565"/>
      <c r="X157" s="565"/>
      <c r="Y157" s="565"/>
      <c r="Z157" s="565"/>
      <c r="AA157" s="547"/>
      <c r="AB157" s="547"/>
      <c r="AC157" s="54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58">
        <v>4680115886223</v>
      </c>
      <c r="E158" s="559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6"/>
      <c r="R158" s="556"/>
      <c r="S158" s="556"/>
      <c r="T158" s="557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1"/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72"/>
      <c r="P159" s="566" t="s">
        <v>71</v>
      </c>
      <c r="Q159" s="567"/>
      <c r="R159" s="567"/>
      <c r="S159" s="567"/>
      <c r="T159" s="567"/>
      <c r="U159" s="567"/>
      <c r="V159" s="568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x14ac:dyDescent="0.2">
      <c r="A160" s="565"/>
      <c r="B160" s="565"/>
      <c r="C160" s="565"/>
      <c r="D160" s="565"/>
      <c r="E160" s="565"/>
      <c r="F160" s="565"/>
      <c r="G160" s="565"/>
      <c r="H160" s="565"/>
      <c r="I160" s="565"/>
      <c r="J160" s="565"/>
      <c r="K160" s="565"/>
      <c r="L160" s="565"/>
      <c r="M160" s="565"/>
      <c r="N160" s="565"/>
      <c r="O160" s="572"/>
      <c r="P160" s="566" t="s">
        <v>71</v>
      </c>
      <c r="Q160" s="567"/>
      <c r="R160" s="567"/>
      <c r="S160" s="567"/>
      <c r="T160" s="567"/>
      <c r="U160" s="567"/>
      <c r="V160" s="568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customHeight="1" x14ac:dyDescent="0.25">
      <c r="A161" s="564" t="s">
        <v>64</v>
      </c>
      <c r="B161" s="565"/>
      <c r="C161" s="565"/>
      <c r="D161" s="565"/>
      <c r="E161" s="565"/>
      <c r="F161" s="565"/>
      <c r="G161" s="565"/>
      <c r="H161" s="565"/>
      <c r="I161" s="565"/>
      <c r="J161" s="565"/>
      <c r="K161" s="565"/>
      <c r="L161" s="565"/>
      <c r="M161" s="565"/>
      <c r="N161" s="565"/>
      <c r="O161" s="565"/>
      <c r="P161" s="565"/>
      <c r="Q161" s="565"/>
      <c r="R161" s="565"/>
      <c r="S161" s="565"/>
      <c r="T161" s="565"/>
      <c r="U161" s="565"/>
      <c r="V161" s="565"/>
      <c r="W161" s="565"/>
      <c r="X161" s="565"/>
      <c r="Y161" s="565"/>
      <c r="Z161" s="565"/>
      <c r="AA161" s="547"/>
      <c r="AB161" s="547"/>
      <c r="AC161" s="54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58">
        <v>4680115880993</v>
      </c>
      <c r="E162" s="559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6"/>
      <c r="R162" s="556"/>
      <c r="S162" s="556"/>
      <c r="T162" s="557"/>
      <c r="U162" s="34"/>
      <c r="V162" s="34"/>
      <c r="W162" s="35" t="s">
        <v>69</v>
      </c>
      <c r="X162" s="551">
        <v>0</v>
      </c>
      <c r="Y162" s="55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58">
        <v>4680115881761</v>
      </c>
      <c r="E163" s="559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6"/>
      <c r="R163" s="556"/>
      <c r="S163" s="556"/>
      <c r="T163" s="557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58">
        <v>4680115881563</v>
      </c>
      <c r="E164" s="559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58">
        <v>4680115880986</v>
      </c>
      <c r="E165" s="559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6"/>
      <c r="R165" s="556"/>
      <c r="S165" s="556"/>
      <c r="T165" s="557"/>
      <c r="U165" s="34"/>
      <c r="V165" s="34"/>
      <c r="W165" s="35" t="s">
        <v>69</v>
      </c>
      <c r="X165" s="551">
        <v>0</v>
      </c>
      <c r="Y165" s="55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58">
        <v>4680115881785</v>
      </c>
      <c r="E166" s="559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51">
        <v>0</v>
      </c>
      <c r="Y166" s="55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58">
        <v>4680115886537</v>
      </c>
      <c r="E167" s="559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6"/>
      <c r="R167" s="556"/>
      <c r="S167" s="556"/>
      <c r="T167" s="557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58">
        <v>4680115881679</v>
      </c>
      <c r="E168" s="559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6"/>
      <c r="R168" s="556"/>
      <c r="S168" s="556"/>
      <c r="T168" s="557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58">
        <v>4680115880191</v>
      </c>
      <c r="E169" s="559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6"/>
      <c r="R169" s="556"/>
      <c r="S169" s="556"/>
      <c r="T169" s="557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58">
        <v>4680115883963</v>
      </c>
      <c r="E170" s="559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6"/>
      <c r="R170" s="556"/>
      <c r="S170" s="556"/>
      <c r="T170" s="557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1"/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72"/>
      <c r="P171" s="566" t="s">
        <v>71</v>
      </c>
      <c r="Q171" s="567"/>
      <c r="R171" s="567"/>
      <c r="S171" s="567"/>
      <c r="T171" s="567"/>
      <c r="U171" s="567"/>
      <c r="V171" s="568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0</v>
      </c>
      <c r="Y171" s="553">
        <f>IFERROR(Y162/H162,"0")+IFERROR(Y163/H163,"0")+IFERROR(Y164/H164,"0")+IFERROR(Y165/H165,"0")+IFERROR(Y166/H166,"0")+IFERROR(Y167/H167,"0")+IFERROR(Y168/H168,"0")+IFERROR(Y169/H169,"0")+IFERROR(Y170/H170,"0")</f>
        <v>0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4"/>
      <c r="AB171" s="554"/>
      <c r="AC171" s="554"/>
    </row>
    <row r="172" spans="1:68" x14ac:dyDescent="0.2">
      <c r="A172" s="565"/>
      <c r="B172" s="565"/>
      <c r="C172" s="565"/>
      <c r="D172" s="565"/>
      <c r="E172" s="565"/>
      <c r="F172" s="565"/>
      <c r="G172" s="565"/>
      <c r="H172" s="565"/>
      <c r="I172" s="565"/>
      <c r="J172" s="565"/>
      <c r="K172" s="565"/>
      <c r="L172" s="565"/>
      <c r="M172" s="565"/>
      <c r="N172" s="565"/>
      <c r="O172" s="572"/>
      <c r="P172" s="566" t="s">
        <v>71</v>
      </c>
      <c r="Q172" s="567"/>
      <c r="R172" s="567"/>
      <c r="S172" s="567"/>
      <c r="T172" s="567"/>
      <c r="U172" s="567"/>
      <c r="V172" s="568"/>
      <c r="W172" s="37" t="s">
        <v>69</v>
      </c>
      <c r="X172" s="553">
        <f>IFERROR(SUM(X162:X170),"0")</f>
        <v>0</v>
      </c>
      <c r="Y172" s="553">
        <f>IFERROR(SUM(Y162:Y170),"0")</f>
        <v>0</v>
      </c>
      <c r="Z172" s="37"/>
      <c r="AA172" s="554"/>
      <c r="AB172" s="554"/>
      <c r="AC172" s="554"/>
    </row>
    <row r="173" spans="1:68" ht="14.25" customHeight="1" x14ac:dyDescent="0.25">
      <c r="A173" s="564" t="s">
        <v>95</v>
      </c>
      <c r="B173" s="565"/>
      <c r="C173" s="565"/>
      <c r="D173" s="565"/>
      <c r="E173" s="565"/>
      <c r="F173" s="565"/>
      <c r="G173" s="565"/>
      <c r="H173" s="565"/>
      <c r="I173" s="565"/>
      <c r="J173" s="565"/>
      <c r="K173" s="565"/>
      <c r="L173" s="565"/>
      <c r="M173" s="565"/>
      <c r="N173" s="565"/>
      <c r="O173" s="565"/>
      <c r="P173" s="565"/>
      <c r="Q173" s="565"/>
      <c r="R173" s="565"/>
      <c r="S173" s="565"/>
      <c r="T173" s="565"/>
      <c r="U173" s="565"/>
      <c r="V173" s="565"/>
      <c r="W173" s="565"/>
      <c r="X173" s="565"/>
      <c r="Y173" s="565"/>
      <c r="Z173" s="565"/>
      <c r="AA173" s="547"/>
      <c r="AB173" s="547"/>
      <c r="AC173" s="54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58">
        <v>4680115886780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58">
        <v>4680115886742</v>
      </c>
      <c r="E175" s="559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6"/>
      <c r="R175" s="556"/>
      <c r="S175" s="556"/>
      <c r="T175" s="557"/>
      <c r="U175" s="34"/>
      <c r="V175" s="34"/>
      <c r="W175" s="35" t="s">
        <v>69</v>
      </c>
      <c r="X175" s="551">
        <v>0</v>
      </c>
      <c r="Y175" s="55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58">
        <v>4680115886766</v>
      </c>
      <c r="E176" s="559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6"/>
      <c r="R176" s="556"/>
      <c r="S176" s="556"/>
      <c r="T176" s="557"/>
      <c r="U176" s="34"/>
      <c r="V176" s="34"/>
      <c r="W176" s="35" t="s">
        <v>69</v>
      </c>
      <c r="X176" s="551">
        <v>0</v>
      </c>
      <c r="Y176" s="55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1"/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72"/>
      <c r="P177" s="566" t="s">
        <v>71</v>
      </c>
      <c r="Q177" s="567"/>
      <c r="R177" s="567"/>
      <c r="S177" s="567"/>
      <c r="T177" s="567"/>
      <c r="U177" s="567"/>
      <c r="V177" s="568"/>
      <c r="W177" s="37" t="s">
        <v>72</v>
      </c>
      <c r="X177" s="553">
        <f>IFERROR(X174/H174,"0")+IFERROR(X175/H175,"0")+IFERROR(X176/H176,"0")</f>
        <v>0</v>
      </c>
      <c r="Y177" s="553">
        <f>IFERROR(Y174/H174,"0")+IFERROR(Y175/H175,"0")+IFERROR(Y176/H176,"0")</f>
        <v>0</v>
      </c>
      <c r="Z177" s="553">
        <f>IFERROR(IF(Z174="",0,Z174),"0")+IFERROR(IF(Z175="",0,Z175),"0")+IFERROR(IF(Z176="",0,Z176),"0")</f>
        <v>0</v>
      </c>
      <c r="AA177" s="554"/>
      <c r="AB177" s="554"/>
      <c r="AC177" s="554"/>
    </row>
    <row r="178" spans="1:68" x14ac:dyDescent="0.2">
      <c r="A178" s="565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69</v>
      </c>
      <c r="X178" s="553">
        <f>IFERROR(SUM(X174:X176),"0")</f>
        <v>0</v>
      </c>
      <c r="Y178" s="553">
        <f>IFERROR(SUM(Y174:Y176),"0")</f>
        <v>0</v>
      </c>
      <c r="Z178" s="37"/>
      <c r="AA178" s="554"/>
      <c r="AB178" s="554"/>
      <c r="AC178" s="554"/>
    </row>
    <row r="179" spans="1:68" ht="14.25" customHeight="1" x14ac:dyDescent="0.25">
      <c r="A179" s="564" t="s">
        <v>298</v>
      </c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  <c r="Z179" s="565"/>
      <c r="AA179" s="547"/>
      <c r="AB179" s="547"/>
      <c r="AC179" s="54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58">
        <v>4680115886797</v>
      </c>
      <c r="E180" s="559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6"/>
      <c r="R180" s="556"/>
      <c r="S180" s="556"/>
      <c r="T180" s="557"/>
      <c r="U180" s="34"/>
      <c r="V180" s="34"/>
      <c r="W180" s="35" t="s">
        <v>69</v>
      </c>
      <c r="X180" s="551">
        <v>0</v>
      </c>
      <c r="Y180" s="55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1"/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72"/>
      <c r="P181" s="566" t="s">
        <v>71</v>
      </c>
      <c r="Q181" s="567"/>
      <c r="R181" s="567"/>
      <c r="S181" s="567"/>
      <c r="T181" s="567"/>
      <c r="U181" s="567"/>
      <c r="V181" s="568"/>
      <c r="W181" s="37" t="s">
        <v>72</v>
      </c>
      <c r="X181" s="553">
        <f>IFERROR(X180/H180,"0")</f>
        <v>0</v>
      </c>
      <c r="Y181" s="553">
        <f>IFERROR(Y180/H180,"0")</f>
        <v>0</v>
      </c>
      <c r="Z181" s="553">
        <f>IFERROR(IF(Z180="",0,Z180),"0")</f>
        <v>0</v>
      </c>
      <c r="AA181" s="554"/>
      <c r="AB181" s="554"/>
      <c r="AC181" s="554"/>
    </row>
    <row r="182" spans="1:68" x14ac:dyDescent="0.2">
      <c r="A182" s="565"/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72"/>
      <c r="P182" s="566" t="s">
        <v>71</v>
      </c>
      <c r="Q182" s="567"/>
      <c r="R182" s="567"/>
      <c r="S182" s="567"/>
      <c r="T182" s="567"/>
      <c r="U182" s="567"/>
      <c r="V182" s="568"/>
      <c r="W182" s="37" t="s">
        <v>69</v>
      </c>
      <c r="X182" s="553">
        <f>IFERROR(SUM(X180:X180),"0")</f>
        <v>0</v>
      </c>
      <c r="Y182" s="553">
        <f>IFERROR(SUM(Y180:Y180),"0")</f>
        <v>0</v>
      </c>
      <c r="Z182" s="37"/>
      <c r="AA182" s="554"/>
      <c r="AB182" s="554"/>
      <c r="AC182" s="554"/>
    </row>
    <row r="183" spans="1:68" ht="16.5" customHeight="1" x14ac:dyDescent="0.25">
      <c r="A183" s="609" t="s">
        <v>301</v>
      </c>
      <c r="B183" s="565"/>
      <c r="C183" s="565"/>
      <c r="D183" s="565"/>
      <c r="E183" s="565"/>
      <c r="F183" s="565"/>
      <c r="G183" s="565"/>
      <c r="H183" s="565"/>
      <c r="I183" s="565"/>
      <c r="J183" s="565"/>
      <c r="K183" s="565"/>
      <c r="L183" s="565"/>
      <c r="M183" s="565"/>
      <c r="N183" s="565"/>
      <c r="O183" s="565"/>
      <c r="P183" s="565"/>
      <c r="Q183" s="565"/>
      <c r="R183" s="565"/>
      <c r="S183" s="565"/>
      <c r="T183" s="565"/>
      <c r="U183" s="565"/>
      <c r="V183" s="565"/>
      <c r="W183" s="565"/>
      <c r="X183" s="565"/>
      <c r="Y183" s="565"/>
      <c r="Z183" s="565"/>
      <c r="AA183" s="546"/>
      <c r="AB183" s="546"/>
      <c r="AC183" s="546"/>
    </row>
    <row r="184" spans="1:68" ht="14.25" customHeight="1" x14ac:dyDescent="0.25">
      <c r="A184" s="564" t="s">
        <v>103</v>
      </c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5"/>
      <c r="P184" s="565"/>
      <c r="Q184" s="565"/>
      <c r="R184" s="565"/>
      <c r="S184" s="565"/>
      <c r="T184" s="565"/>
      <c r="U184" s="565"/>
      <c r="V184" s="565"/>
      <c r="W184" s="565"/>
      <c r="X184" s="565"/>
      <c r="Y184" s="565"/>
      <c r="Z184" s="565"/>
      <c r="AA184" s="547"/>
      <c r="AB184" s="547"/>
      <c r="AC184" s="54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58">
        <v>4680115881402</v>
      </c>
      <c r="E185" s="559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6"/>
      <c r="R185" s="556"/>
      <c r="S185" s="556"/>
      <c r="T185" s="557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58">
        <v>4680115881396</v>
      </c>
      <c r="E186" s="559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6"/>
      <c r="R186" s="556"/>
      <c r="S186" s="556"/>
      <c r="T186" s="557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1"/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72"/>
      <c r="P187" s="566" t="s">
        <v>71</v>
      </c>
      <c r="Q187" s="567"/>
      <c r="R187" s="567"/>
      <c r="S187" s="567"/>
      <c r="T187" s="567"/>
      <c r="U187" s="567"/>
      <c r="V187" s="568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x14ac:dyDescent="0.2">
      <c r="A188" s="565"/>
      <c r="B188" s="565"/>
      <c r="C188" s="565"/>
      <c r="D188" s="565"/>
      <c r="E188" s="565"/>
      <c r="F188" s="565"/>
      <c r="G188" s="565"/>
      <c r="H188" s="565"/>
      <c r="I188" s="565"/>
      <c r="J188" s="565"/>
      <c r="K188" s="565"/>
      <c r="L188" s="565"/>
      <c r="M188" s="565"/>
      <c r="N188" s="565"/>
      <c r="O188" s="572"/>
      <c r="P188" s="566" t="s">
        <v>71</v>
      </c>
      <c r="Q188" s="567"/>
      <c r="R188" s="567"/>
      <c r="S188" s="567"/>
      <c r="T188" s="567"/>
      <c r="U188" s="567"/>
      <c r="V188" s="568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customHeight="1" x14ac:dyDescent="0.25">
      <c r="A189" s="564" t="s">
        <v>139</v>
      </c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  <c r="Z189" s="565"/>
      <c r="AA189" s="547"/>
      <c r="AB189" s="547"/>
      <c r="AC189" s="54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58">
        <v>4680115882935</v>
      </c>
      <c r="E190" s="559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6"/>
      <c r="R190" s="556"/>
      <c r="S190" s="556"/>
      <c r="T190" s="557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58">
        <v>4680115880764</v>
      </c>
      <c r="E191" s="559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6"/>
      <c r="R191" s="556"/>
      <c r="S191" s="556"/>
      <c r="T191" s="557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1"/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72"/>
      <c r="P192" s="566" t="s">
        <v>71</v>
      </c>
      <c r="Q192" s="567"/>
      <c r="R192" s="567"/>
      <c r="S192" s="567"/>
      <c r="T192" s="567"/>
      <c r="U192" s="567"/>
      <c r="V192" s="568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x14ac:dyDescent="0.2">
      <c r="A193" s="565"/>
      <c r="B193" s="565"/>
      <c r="C193" s="565"/>
      <c r="D193" s="565"/>
      <c r="E193" s="565"/>
      <c r="F193" s="565"/>
      <c r="G193" s="565"/>
      <c r="H193" s="565"/>
      <c r="I193" s="565"/>
      <c r="J193" s="565"/>
      <c r="K193" s="565"/>
      <c r="L193" s="565"/>
      <c r="M193" s="565"/>
      <c r="N193" s="565"/>
      <c r="O193" s="572"/>
      <c r="P193" s="566" t="s">
        <v>71</v>
      </c>
      <c r="Q193" s="567"/>
      <c r="R193" s="567"/>
      <c r="S193" s="567"/>
      <c r="T193" s="567"/>
      <c r="U193" s="567"/>
      <c r="V193" s="568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customHeight="1" x14ac:dyDescent="0.25">
      <c r="A194" s="564" t="s">
        <v>64</v>
      </c>
      <c r="B194" s="565"/>
      <c r="C194" s="565"/>
      <c r="D194" s="565"/>
      <c r="E194" s="565"/>
      <c r="F194" s="565"/>
      <c r="G194" s="565"/>
      <c r="H194" s="565"/>
      <c r="I194" s="565"/>
      <c r="J194" s="565"/>
      <c r="K194" s="565"/>
      <c r="L194" s="565"/>
      <c r="M194" s="565"/>
      <c r="N194" s="565"/>
      <c r="O194" s="565"/>
      <c r="P194" s="565"/>
      <c r="Q194" s="565"/>
      <c r="R194" s="565"/>
      <c r="S194" s="565"/>
      <c r="T194" s="565"/>
      <c r="U194" s="565"/>
      <c r="V194" s="565"/>
      <c r="W194" s="565"/>
      <c r="X194" s="565"/>
      <c r="Y194" s="565"/>
      <c r="Z194" s="565"/>
      <c r="AA194" s="547"/>
      <c r="AB194" s="547"/>
      <c r="AC194" s="54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58">
        <v>4680115882683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51">
        <v>0</v>
      </c>
      <c r="Y195" s="55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58">
        <v>4680115882690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51">
        <v>0</v>
      </c>
      <c r="Y196" s="55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58">
        <v>4680115882669</v>
      </c>
      <c r="E197" s="559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51">
        <v>0</v>
      </c>
      <c r="Y197" s="55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58">
        <v>4680115882676</v>
      </c>
      <c r="E198" s="559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51">
        <v>0</v>
      </c>
      <c r="Y198" s="55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58">
        <v>4680115884014</v>
      </c>
      <c r="E199" s="559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51">
        <v>0</v>
      </c>
      <c r="Y199" s="55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58">
        <v>4680115884007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51">
        <v>0</v>
      </c>
      <c r="Y200" s="55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58">
        <v>4680115884038</v>
      </c>
      <c r="E201" s="559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6"/>
      <c r="R201" s="556"/>
      <c r="S201" s="556"/>
      <c r="T201" s="557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58">
        <v>4680115884021</v>
      </c>
      <c r="E202" s="559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6"/>
      <c r="R202" s="556"/>
      <c r="S202" s="556"/>
      <c r="T202" s="557"/>
      <c r="U202" s="34"/>
      <c r="V202" s="34"/>
      <c r="W202" s="35" t="s">
        <v>69</v>
      </c>
      <c r="X202" s="551">
        <v>0</v>
      </c>
      <c r="Y202" s="55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1"/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72"/>
      <c r="P203" s="566" t="s">
        <v>71</v>
      </c>
      <c r="Q203" s="567"/>
      <c r="R203" s="567"/>
      <c r="S203" s="567"/>
      <c r="T203" s="567"/>
      <c r="U203" s="567"/>
      <c r="V203" s="568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0</v>
      </c>
      <c r="Y203" s="553">
        <f>IFERROR(Y195/H195,"0")+IFERROR(Y196/H196,"0")+IFERROR(Y197/H197,"0")+IFERROR(Y198/H198,"0")+IFERROR(Y199/H199,"0")+IFERROR(Y200/H200,"0")+IFERROR(Y201/H201,"0")+IFERROR(Y202/H202,"0")</f>
        <v>0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4"/>
      <c r="AB203" s="554"/>
      <c r="AC203" s="554"/>
    </row>
    <row r="204" spans="1:68" x14ac:dyDescent="0.2">
      <c r="A204" s="565"/>
      <c r="B204" s="565"/>
      <c r="C204" s="565"/>
      <c r="D204" s="565"/>
      <c r="E204" s="565"/>
      <c r="F204" s="565"/>
      <c r="G204" s="565"/>
      <c r="H204" s="565"/>
      <c r="I204" s="565"/>
      <c r="J204" s="565"/>
      <c r="K204" s="565"/>
      <c r="L204" s="565"/>
      <c r="M204" s="565"/>
      <c r="N204" s="565"/>
      <c r="O204" s="572"/>
      <c r="P204" s="566" t="s">
        <v>71</v>
      </c>
      <c r="Q204" s="567"/>
      <c r="R204" s="567"/>
      <c r="S204" s="567"/>
      <c r="T204" s="567"/>
      <c r="U204" s="567"/>
      <c r="V204" s="568"/>
      <c r="W204" s="37" t="s">
        <v>69</v>
      </c>
      <c r="X204" s="553">
        <f>IFERROR(SUM(X195:X202),"0")</f>
        <v>0</v>
      </c>
      <c r="Y204" s="553">
        <f>IFERROR(SUM(Y195:Y202),"0")</f>
        <v>0</v>
      </c>
      <c r="Z204" s="37"/>
      <c r="AA204" s="554"/>
      <c r="AB204" s="554"/>
      <c r="AC204" s="554"/>
    </row>
    <row r="205" spans="1:68" ht="14.25" customHeight="1" x14ac:dyDescent="0.25">
      <c r="A205" s="564" t="s">
        <v>73</v>
      </c>
      <c r="B205" s="565"/>
      <c r="C205" s="565"/>
      <c r="D205" s="565"/>
      <c r="E205" s="565"/>
      <c r="F205" s="565"/>
      <c r="G205" s="565"/>
      <c r="H205" s="565"/>
      <c r="I205" s="565"/>
      <c r="J205" s="565"/>
      <c r="K205" s="565"/>
      <c r="L205" s="565"/>
      <c r="M205" s="565"/>
      <c r="N205" s="565"/>
      <c r="O205" s="565"/>
      <c r="P205" s="565"/>
      <c r="Q205" s="565"/>
      <c r="R205" s="565"/>
      <c r="S205" s="565"/>
      <c r="T205" s="565"/>
      <c r="U205" s="565"/>
      <c r="V205" s="565"/>
      <c r="W205" s="565"/>
      <c r="X205" s="565"/>
      <c r="Y205" s="565"/>
      <c r="Z205" s="565"/>
      <c r="AA205" s="547"/>
      <c r="AB205" s="547"/>
      <c r="AC205" s="54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58">
        <v>4680115881594</v>
      </c>
      <c r="E206" s="559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58">
        <v>4680115881617</v>
      </c>
      <c r="E207" s="559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6"/>
      <c r="R207" s="556"/>
      <c r="S207" s="556"/>
      <c r="T207" s="557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58">
        <v>4680115880573</v>
      </c>
      <c r="E208" s="559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58">
        <v>4680115882195</v>
      </c>
      <c r="E209" s="559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51">
        <v>0</v>
      </c>
      <c r="Y209" s="55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58">
        <v>4680115882607</v>
      </c>
      <c r="E210" s="559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58">
        <v>4680115880092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6"/>
      <c r="R211" s="556"/>
      <c r="S211" s="556"/>
      <c r="T211" s="557"/>
      <c r="U211" s="34"/>
      <c r="V211" s="34"/>
      <c r="W211" s="35" t="s">
        <v>69</v>
      </c>
      <c r="X211" s="551">
        <v>0</v>
      </c>
      <c r="Y211" s="55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58">
        <v>4680115880221</v>
      </c>
      <c r="E212" s="559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51">
        <v>0</v>
      </c>
      <c r="Y212" s="55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58">
        <v>4680115880504</v>
      </c>
      <c r="E213" s="559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6"/>
      <c r="R213" s="556"/>
      <c r="S213" s="556"/>
      <c r="T213" s="557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58">
        <v>4680115882164</v>
      </c>
      <c r="E214" s="559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6"/>
      <c r="R214" s="556"/>
      <c r="S214" s="556"/>
      <c r="T214" s="557"/>
      <c r="U214" s="34"/>
      <c r="V214" s="34"/>
      <c r="W214" s="35" t="s">
        <v>69</v>
      </c>
      <c r="X214" s="551">
        <v>0</v>
      </c>
      <c r="Y214" s="552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1"/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72"/>
      <c r="P215" s="566" t="s">
        <v>71</v>
      </c>
      <c r="Q215" s="567"/>
      <c r="R215" s="567"/>
      <c r="S215" s="567"/>
      <c r="T215" s="567"/>
      <c r="U215" s="567"/>
      <c r="V215" s="568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0</v>
      </c>
      <c r="Y215" s="553">
        <f>IFERROR(Y206/H206,"0")+IFERROR(Y207/H207,"0")+IFERROR(Y208/H208,"0")+IFERROR(Y209/H209,"0")+IFERROR(Y210/H210,"0")+IFERROR(Y211/H211,"0")+IFERROR(Y212/H212,"0")+IFERROR(Y213/H213,"0")+IFERROR(Y214/H214,"0")</f>
        <v>0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4"/>
      <c r="AB215" s="554"/>
      <c r="AC215" s="554"/>
    </row>
    <row r="216" spans="1:68" x14ac:dyDescent="0.2">
      <c r="A216" s="565"/>
      <c r="B216" s="565"/>
      <c r="C216" s="565"/>
      <c r="D216" s="565"/>
      <c r="E216" s="565"/>
      <c r="F216" s="565"/>
      <c r="G216" s="565"/>
      <c r="H216" s="565"/>
      <c r="I216" s="565"/>
      <c r="J216" s="565"/>
      <c r="K216" s="565"/>
      <c r="L216" s="565"/>
      <c r="M216" s="565"/>
      <c r="N216" s="565"/>
      <c r="O216" s="572"/>
      <c r="P216" s="566" t="s">
        <v>71</v>
      </c>
      <c r="Q216" s="567"/>
      <c r="R216" s="567"/>
      <c r="S216" s="567"/>
      <c r="T216" s="567"/>
      <c r="U216" s="567"/>
      <c r="V216" s="568"/>
      <c r="W216" s="37" t="s">
        <v>69</v>
      </c>
      <c r="X216" s="553">
        <f>IFERROR(SUM(X206:X214),"0")</f>
        <v>0</v>
      </c>
      <c r="Y216" s="553">
        <f>IFERROR(SUM(Y206:Y214),"0")</f>
        <v>0</v>
      </c>
      <c r="Z216" s="37"/>
      <c r="AA216" s="554"/>
      <c r="AB216" s="554"/>
      <c r="AC216" s="554"/>
    </row>
    <row r="217" spans="1:68" ht="14.25" customHeight="1" x14ac:dyDescent="0.25">
      <c r="A217" s="564" t="s">
        <v>174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547"/>
      <c r="AB217" s="547"/>
      <c r="AC217" s="547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58">
        <v>4680115880818</v>
      </c>
      <c r="E218" s="559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6"/>
      <c r="R218" s="556"/>
      <c r="S218" s="556"/>
      <c r="T218" s="557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58">
        <v>4680115880801</v>
      </c>
      <c r="E219" s="559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6"/>
      <c r="R219" s="556"/>
      <c r="S219" s="556"/>
      <c r="T219" s="557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1"/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72"/>
      <c r="P220" s="566" t="s">
        <v>71</v>
      </c>
      <c r="Q220" s="567"/>
      <c r="R220" s="567"/>
      <c r="S220" s="567"/>
      <c r="T220" s="567"/>
      <c r="U220" s="567"/>
      <c r="V220" s="568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x14ac:dyDescent="0.2">
      <c r="A221" s="565"/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72"/>
      <c r="P221" s="566" t="s">
        <v>71</v>
      </c>
      <c r="Q221" s="567"/>
      <c r="R221" s="567"/>
      <c r="S221" s="567"/>
      <c r="T221" s="567"/>
      <c r="U221" s="567"/>
      <c r="V221" s="568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customHeight="1" x14ac:dyDescent="0.25">
      <c r="A222" s="609" t="s">
        <v>361</v>
      </c>
      <c r="B222" s="565"/>
      <c r="C222" s="565"/>
      <c r="D222" s="565"/>
      <c r="E222" s="565"/>
      <c r="F222" s="565"/>
      <c r="G222" s="565"/>
      <c r="H222" s="565"/>
      <c r="I222" s="565"/>
      <c r="J222" s="565"/>
      <c r="K222" s="565"/>
      <c r="L222" s="565"/>
      <c r="M222" s="565"/>
      <c r="N222" s="565"/>
      <c r="O222" s="565"/>
      <c r="P222" s="565"/>
      <c r="Q222" s="565"/>
      <c r="R222" s="565"/>
      <c r="S222" s="565"/>
      <c r="T222" s="565"/>
      <c r="U222" s="565"/>
      <c r="V222" s="565"/>
      <c r="W222" s="565"/>
      <c r="X222" s="565"/>
      <c r="Y222" s="565"/>
      <c r="Z222" s="565"/>
      <c r="AA222" s="546"/>
      <c r="AB222" s="546"/>
      <c r="AC222" s="546"/>
    </row>
    <row r="223" spans="1:68" ht="14.25" customHeight="1" x14ac:dyDescent="0.25">
      <c r="A223" s="564" t="s">
        <v>103</v>
      </c>
      <c r="B223" s="565"/>
      <c r="C223" s="565"/>
      <c r="D223" s="565"/>
      <c r="E223" s="565"/>
      <c r="F223" s="565"/>
      <c r="G223" s="565"/>
      <c r="H223" s="565"/>
      <c r="I223" s="565"/>
      <c r="J223" s="565"/>
      <c r="K223" s="565"/>
      <c r="L223" s="565"/>
      <c r="M223" s="565"/>
      <c r="N223" s="565"/>
      <c r="O223" s="565"/>
      <c r="P223" s="565"/>
      <c r="Q223" s="565"/>
      <c r="R223" s="565"/>
      <c r="S223" s="565"/>
      <c r="T223" s="565"/>
      <c r="U223" s="565"/>
      <c r="V223" s="565"/>
      <c r="W223" s="565"/>
      <c r="X223" s="565"/>
      <c r="Y223" s="565"/>
      <c r="Z223" s="565"/>
      <c r="AA223" s="547"/>
      <c r="AB223" s="547"/>
      <c r="AC223" s="547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58">
        <v>4680115884137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58">
        <v>4680115884236</v>
      </c>
      <c r="E225" s="559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58">
        <v>4680115884175</v>
      </c>
      <c r="E226" s="559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6"/>
      <c r="R226" s="556"/>
      <c r="S226" s="556"/>
      <c r="T226" s="557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58">
        <v>4680115884144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58">
        <v>4680115886551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58">
        <v>4680115884182</v>
      </c>
      <c r="E229" s="559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1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72"/>
      <c r="P232" s="566" t="s">
        <v>71</v>
      </c>
      <c r="Q232" s="567"/>
      <c r="R232" s="567"/>
      <c r="S232" s="567"/>
      <c r="T232" s="567"/>
      <c r="U232" s="567"/>
      <c r="V232" s="568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customHeight="1" x14ac:dyDescent="0.25">
      <c r="A233" s="564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1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72"/>
      <c r="P236" s="566" t="s">
        <v>71</v>
      </c>
      <c r="Q236" s="567"/>
      <c r="R236" s="567"/>
      <c r="S236" s="567"/>
      <c r="T236" s="567"/>
      <c r="U236" s="567"/>
      <c r="V236" s="568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4" t="s">
        <v>384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30" t="s">
        <v>387</v>
      </c>
      <c r="Q238" s="556"/>
      <c r="R238" s="556"/>
      <c r="S238" s="556"/>
      <c r="T238" s="557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1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72"/>
      <c r="P240" s="566" t="s">
        <v>71</v>
      </c>
      <c r="Q240" s="567"/>
      <c r="R240" s="567"/>
      <c r="S240" s="567"/>
      <c r="T240" s="567"/>
      <c r="U240" s="567"/>
      <c r="V240" s="568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customHeight="1" x14ac:dyDescent="0.25">
      <c r="A241" s="564" t="s">
        <v>389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65" t="s">
        <v>395</v>
      </c>
      <c r="Q243" s="556"/>
      <c r="R243" s="556"/>
      <c r="S243" s="556"/>
      <c r="T243" s="557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customHeight="1" x14ac:dyDescent="0.25">
      <c r="A248" s="609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09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56"/>
      <c r="R260" s="556"/>
      <c r="S260" s="556"/>
      <c r="T260" s="557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8" t="s">
        <v>428</v>
      </c>
      <c r="Q262" s="556"/>
      <c r="R262" s="556"/>
      <c r="S262" s="556"/>
      <c r="T262" s="557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09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51">
        <v>0</v>
      </c>
      <c r="Y289" s="552">
        <f t="shared" si="37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0</v>
      </c>
      <c r="BN289" s="64">
        <f t="shared" si="39"/>
        <v>0</v>
      </c>
      <c r="BO289" s="64">
        <f t="shared" si="40"/>
        <v>0</v>
      </c>
      <c r="BP289" s="64">
        <f t="shared" si="41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51">
        <v>0</v>
      </c>
      <c r="Y290" s="55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51">
        <v>200</v>
      </c>
      <c r="Y291" s="552">
        <f t="shared" si="37"/>
        <v>205.20000000000002</v>
      </c>
      <c r="Z291" s="36">
        <f>IFERROR(IF(Y291=0,"",ROUNDUP(Y291/H291,0)*0.01898),"")</f>
        <v>0.36062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208.05555555555554</v>
      </c>
      <c r="BN291" s="64">
        <f t="shared" si="39"/>
        <v>213.46499999999997</v>
      </c>
      <c r="BO291" s="64">
        <f t="shared" si="40"/>
        <v>0.28935185185185186</v>
      </c>
      <c r="BP291" s="64">
        <f t="shared" si="41"/>
        <v>0.296875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51">
        <v>0</v>
      </c>
      <c r="Y292" s="552">
        <f t="shared" si="37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51">
        <v>0</v>
      </c>
      <c r="Y293" s="552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18.518518518518519</v>
      </c>
      <c r="Y294" s="553">
        <f>IFERROR(Y288/H288,"0")+IFERROR(Y289/H289,"0")+IFERROR(Y290/H290,"0")+IFERROR(Y291/H291,"0")+IFERROR(Y292/H292,"0")+IFERROR(Y293/H293,"0")</f>
        <v>19</v>
      </c>
      <c r="Z294" s="553">
        <f>IFERROR(IF(Z288="",0,Z288),"0")+IFERROR(IF(Z289="",0,Z289),"0")+IFERROR(IF(Z290="",0,Z290),"0")+IFERROR(IF(Z291="",0,Z291),"0")+IFERROR(IF(Z292="",0,Z292),"0")+IFERROR(IF(Z293="",0,Z293),"0")</f>
        <v>0.36062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200</v>
      </c>
      <c r="Y295" s="553">
        <f>IFERROR(SUM(Y288:Y293),"0")</f>
        <v>205.20000000000002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51">
        <v>120</v>
      </c>
      <c r="Y297" s="552">
        <f t="shared" ref="Y297:Y303" si="42">IFERROR(IF(X297="",0,CEILING((X297/$H297),1)*$H297),"")</f>
        <v>121.80000000000001</v>
      </c>
      <c r="Z297" s="36">
        <f>IFERROR(IF(Y297=0,"",ROUNDUP(Y297/H297,0)*0.00902),"")</f>
        <v>0.26158000000000003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127.71428571428571</v>
      </c>
      <c r="BN297" s="64">
        <f t="shared" ref="BN297:BN303" si="44">IFERROR(Y297*I297/H297,"0")</f>
        <v>129.63</v>
      </c>
      <c r="BO297" s="64">
        <f t="shared" ref="BO297:BO303" si="45">IFERROR(1/J297*(X297/H297),"0")</f>
        <v>0.21645021645021645</v>
      </c>
      <c r="BP297" s="64">
        <f t="shared" ref="BP297:BP303" si="46">IFERROR(1/J297*(Y297/H297),"0")</f>
        <v>0.2196969696969697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51">
        <v>160</v>
      </c>
      <c r="Y298" s="552">
        <f t="shared" si="42"/>
        <v>163.80000000000001</v>
      </c>
      <c r="Z298" s="36">
        <f>IFERROR(IF(Y298=0,"",ROUNDUP(Y298/H298,0)*0.00902),"")</f>
        <v>0.35177999999999998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170.28571428571425</v>
      </c>
      <c r="BN298" s="64">
        <f t="shared" si="44"/>
        <v>174.33</v>
      </c>
      <c r="BO298" s="64">
        <f t="shared" si="45"/>
        <v>0.28860028860028858</v>
      </c>
      <c r="BP298" s="64">
        <f t="shared" si="46"/>
        <v>0.29545454545454547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51">
        <v>0</v>
      </c>
      <c r="Y300" s="552">
        <f t="shared" si="42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51">
        <v>0</v>
      </c>
      <c r="Y301" s="552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66.666666666666657</v>
      </c>
      <c r="Y304" s="553">
        <f>IFERROR(Y297/H297,"0")+IFERROR(Y298/H298,"0")+IFERROR(Y299/H299,"0")+IFERROR(Y300/H300,"0")+IFERROR(Y301/H301,"0")+IFERROR(Y302/H302,"0")+IFERROR(Y303/H303,"0")</f>
        <v>68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0.61336000000000002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280</v>
      </c>
      <c r="Y305" s="553">
        <f>IFERROR(SUM(Y297:Y303),"0")</f>
        <v>285.60000000000002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51">
        <v>1200</v>
      </c>
      <c r="Y307" s="552">
        <f>IFERROR(IF(X307="",0,CEILING((X307/$H307),1)*$H307),"")</f>
        <v>1201.2</v>
      </c>
      <c r="Z307" s="36">
        <f>IFERROR(IF(Y307=0,"",ROUNDUP(Y307/H307,0)*0.01898),"")</f>
        <v>2.92292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1278.9230769230769</v>
      </c>
      <c r="BN307" s="64">
        <f>IFERROR(Y307*I307/H307,"0")</f>
        <v>1280.2020000000002</v>
      </c>
      <c r="BO307" s="64">
        <f>IFERROR(1/J307*(X307/H307),"0")</f>
        <v>2.4038461538461537</v>
      </c>
      <c r="BP307" s="64">
        <f>IFERROR(1/J307*(Y307/H307),"0")</f>
        <v>2.40625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153.84615384615384</v>
      </c>
      <c r="Y312" s="553">
        <f>IFERROR(Y307/H307,"0")+IFERROR(Y308/H308,"0")+IFERROR(Y309/H309,"0")+IFERROR(Y310/H310,"0")+IFERROR(Y311/H311,"0")</f>
        <v>154</v>
      </c>
      <c r="Z312" s="553">
        <f>IFERROR(IF(Z307="",0,Z307),"0")+IFERROR(IF(Z308="",0,Z308),"0")+IFERROR(IF(Z309="",0,Z309),"0")+IFERROR(IF(Z310="",0,Z310),"0")+IFERROR(IF(Z311="",0,Z311),"0")</f>
        <v>2.92292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1200</v>
      </c>
      <c r="Y313" s="553">
        <f>IFERROR(SUM(Y307:Y311),"0")</f>
        <v>1201.2</v>
      </c>
      <c r="Z313" s="37"/>
      <c r="AA313" s="554"/>
      <c r="AB313" s="554"/>
      <c r="AC313" s="554"/>
    </row>
    <row r="314" spans="1:68" ht="14.25" customHeight="1" x14ac:dyDescent="0.25">
      <c r="A314" s="564" t="s">
        <v>174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6" t="s">
        <v>515</v>
      </c>
      <c r="Q321" s="556"/>
      <c r="R321" s="556"/>
      <c r="S321" s="556"/>
      <c r="T321" s="557"/>
      <c r="U321" s="34"/>
      <c r="V321" s="34"/>
      <c r="W321" s="35" t="s">
        <v>69</v>
      </c>
      <c r="X321" s="551">
        <v>10</v>
      </c>
      <c r="Y321" s="552">
        <f>IFERROR(IF(X321="",0,CEILING((X321/$H321),1)*$H321),"")</f>
        <v>12.16</v>
      </c>
      <c r="Z321" s="36">
        <f>IFERROR(IF(Y321=0,"",ROUNDUP(Y321/H321,0)*0.00902),"")</f>
        <v>3.6080000000000001E-2</v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10.953947368421051</v>
      </c>
      <c r="BN321" s="64">
        <f>IFERROR(Y321*I321/H321,"0")</f>
        <v>13.32</v>
      </c>
      <c r="BO321" s="64">
        <f>IFERROR(1/J321*(X321/H321),"0")</f>
        <v>2.4920255183413079E-2</v>
      </c>
      <c r="BP321" s="64">
        <f>IFERROR(1/J321*(Y321/H321),"0")</f>
        <v>3.0303030303030304E-2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3" t="s">
        <v>519</v>
      </c>
      <c r="Q322" s="556"/>
      <c r="R322" s="556"/>
      <c r="S322" s="556"/>
      <c r="T322" s="557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3.2894736842105261</v>
      </c>
      <c r="Y325" s="553">
        <f>IFERROR(Y321/H321,"0")+IFERROR(Y322/H322,"0")+IFERROR(Y323/H323,"0")+IFERROR(Y324/H324,"0")</f>
        <v>4</v>
      </c>
      <c r="Z325" s="553">
        <f>IFERROR(IF(Z321="",0,Z321),"0")+IFERROR(IF(Z322="",0,Z322),"0")+IFERROR(IF(Z323="",0,Z323),"0")+IFERROR(IF(Z324="",0,Z324),"0")</f>
        <v>3.6080000000000001E-2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10</v>
      </c>
      <c r="Y326" s="553">
        <f>IFERROR(SUM(Y321:Y324),"0")</f>
        <v>12.16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09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51">
        <v>50</v>
      </c>
      <c r="Y335" s="552">
        <f>IFERROR(IF(X335="",0,CEILING((X335/$H335),1)*$H335),"")</f>
        <v>56.699999999999996</v>
      </c>
      <c r="Z335" s="36">
        <f>IFERROR(IF(Y335=0,"",ROUNDUP(Y335/H335,0)*0.01898),"")</f>
        <v>0.13286000000000001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53.203703703703702</v>
      </c>
      <c r="BN335" s="64">
        <f>IFERROR(Y335*I335/H335,"0")</f>
        <v>60.332999999999991</v>
      </c>
      <c r="BO335" s="64">
        <f>IFERROR(1/J335*(X335/H335),"0")</f>
        <v>9.6450617283950615E-2</v>
      </c>
      <c r="BP335" s="64">
        <f>IFERROR(1/J335*(Y335/H335),"0")</f>
        <v>0.109375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6.1728395061728394</v>
      </c>
      <c r="Y338" s="553">
        <f>IFERROR(Y335/H335,"0")+IFERROR(Y336/H336,"0")+IFERROR(Y337/H337,"0")</f>
        <v>7</v>
      </c>
      <c r="Z338" s="553">
        <f>IFERROR(IF(Z335="",0,Z335),"0")+IFERROR(IF(Z336="",0,Z336),"0")+IFERROR(IF(Z337="",0,Z337),"0")</f>
        <v>0.13286000000000001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50</v>
      </c>
      <c r="Y339" s="553">
        <f>IFERROR(SUM(Y335:Y337),"0")</f>
        <v>56.699999999999996</v>
      </c>
      <c r="Z339" s="37"/>
      <c r="AA339" s="554"/>
      <c r="AB339" s="554"/>
      <c r="AC339" s="554"/>
    </row>
    <row r="340" spans="1:68" ht="27.75" customHeight="1" x14ac:dyDescent="0.2">
      <c r="A340" s="611" t="s">
        <v>544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51">
        <v>60</v>
      </c>
      <c r="Y343" s="552">
        <f t="shared" ref="Y343:Y349" si="47">IFERROR(IF(X343="",0,CEILING((X343/$H343),1)*$H343),"")</f>
        <v>60</v>
      </c>
      <c r="Z343" s="36">
        <f>IFERROR(IF(Y343=0,"",ROUNDUP(Y343/H343,0)*0.02175),"")</f>
        <v>8.6999999999999994E-2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61.92</v>
      </c>
      <c r="BN343" s="64">
        <f t="shared" ref="BN343:BN349" si="49">IFERROR(Y343*I343/H343,"0")</f>
        <v>61.92</v>
      </c>
      <c r="BO343" s="64">
        <f t="shared" ref="BO343:BO349" si="50">IFERROR(1/J343*(X343/H343),"0")</f>
        <v>8.3333333333333329E-2</v>
      </c>
      <c r="BP343" s="64">
        <f t="shared" ref="BP343:BP349" si="51">IFERROR(1/J343*(Y343/H343),"0")</f>
        <v>8.3333333333333329E-2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51">
        <v>200</v>
      </c>
      <c r="Y344" s="552">
        <f t="shared" si="47"/>
        <v>210</v>
      </c>
      <c r="Z344" s="36">
        <f>IFERROR(IF(Y344=0,"",ROUNDUP(Y344/H344,0)*0.02175),"")</f>
        <v>0.30449999999999999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206.4</v>
      </c>
      <c r="BN344" s="64">
        <f t="shared" si="49"/>
        <v>216.72</v>
      </c>
      <c r="BO344" s="64">
        <f t="shared" si="50"/>
        <v>0.27777777777777779</v>
      </c>
      <c r="BP344" s="64">
        <f t="shared" si="51"/>
        <v>0.29166666666666663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6"/>
      <c r="R345" s="556"/>
      <c r="S345" s="556"/>
      <c r="T345" s="557"/>
      <c r="U345" s="34"/>
      <c r="V345" s="34"/>
      <c r="W345" s="35" t="s">
        <v>69</v>
      </c>
      <c r="X345" s="551">
        <v>1400</v>
      </c>
      <c r="Y345" s="552">
        <f t="shared" si="47"/>
        <v>1410</v>
      </c>
      <c r="Z345" s="36">
        <f>IFERROR(IF(Y345=0,"",ROUNDUP(Y345/H345,0)*0.02175),"")</f>
        <v>2.0444999999999998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1444.8</v>
      </c>
      <c r="BN345" s="64">
        <f t="shared" si="49"/>
        <v>1455.12</v>
      </c>
      <c r="BO345" s="64">
        <f t="shared" si="50"/>
        <v>1.9444444444444442</v>
      </c>
      <c r="BP345" s="64">
        <f t="shared" si="51"/>
        <v>1.9583333333333333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6"/>
      <c r="R346" s="556"/>
      <c r="S346" s="556"/>
      <c r="T346" s="557"/>
      <c r="U346" s="34"/>
      <c r="V346" s="34"/>
      <c r="W346" s="35" t="s">
        <v>69</v>
      </c>
      <c r="X346" s="551">
        <v>0</v>
      </c>
      <c r="Y346" s="55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51">
        <v>0</v>
      </c>
      <c r="Y349" s="55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110.66666666666666</v>
      </c>
      <c r="Y350" s="553">
        <f>IFERROR(Y343/H343,"0")+IFERROR(Y344/H344,"0")+IFERROR(Y345/H345,"0")+IFERROR(Y346/H346,"0")+IFERROR(Y347/H347,"0")+IFERROR(Y348/H348,"0")+IFERROR(Y349/H349,"0")</f>
        <v>112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2.4359999999999999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1660</v>
      </c>
      <c r="Y351" s="553">
        <f>IFERROR(SUM(Y343:Y349),"0")</f>
        <v>1680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51">
        <v>1300</v>
      </c>
      <c r="Y353" s="552">
        <f>IFERROR(IF(X353="",0,CEILING((X353/$H353),1)*$H353),"")</f>
        <v>1305</v>
      </c>
      <c r="Z353" s="36">
        <f>IFERROR(IF(Y353=0,"",ROUNDUP(Y353/H353,0)*0.02175),"")</f>
        <v>1.8922499999999998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1341.6</v>
      </c>
      <c r="BN353" s="64">
        <f>IFERROR(Y353*I353/H353,"0")</f>
        <v>1346.76</v>
      </c>
      <c r="BO353" s="64">
        <f>IFERROR(1/J353*(X353/H353),"0")</f>
        <v>1.8055555555555556</v>
      </c>
      <c r="BP353" s="64">
        <f>IFERROR(1/J353*(Y353/H353),"0")</f>
        <v>1.8125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86.666666666666671</v>
      </c>
      <c r="Y355" s="553">
        <f>IFERROR(Y353/H353,"0")+IFERROR(Y354/H354,"0")</f>
        <v>87</v>
      </c>
      <c r="Z355" s="553">
        <f>IFERROR(IF(Z353="",0,Z353),"0")+IFERROR(IF(Z354="",0,Z354),"0")</f>
        <v>1.8922499999999998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1300</v>
      </c>
      <c r="Y356" s="553">
        <f>IFERROR(SUM(Y353:Y354),"0")</f>
        <v>1305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174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1" t="s">
        <v>578</v>
      </c>
      <c r="Q363" s="556"/>
      <c r="R363" s="556"/>
      <c r="S363" s="556"/>
      <c r="T363" s="557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51">
        <v>500</v>
      </c>
      <c r="Y378" s="552">
        <f>IFERROR(IF(X378="",0,CEILING((X378/$H378),1)*$H378),"")</f>
        <v>504</v>
      </c>
      <c r="Z378" s="36">
        <f>IFERROR(IF(Y378=0,"",ROUNDUP(Y378/H378,0)*0.01898),"")</f>
        <v>1.06288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528.83333333333337</v>
      </c>
      <c r="BN378" s="64">
        <f>IFERROR(Y378*I378/H378,"0")</f>
        <v>533.06399999999996</v>
      </c>
      <c r="BO378" s="64">
        <f>IFERROR(1/J378*(X378/H378),"0")</f>
        <v>0.86805555555555558</v>
      </c>
      <c r="BP378" s="64">
        <f>IFERROR(1/J378*(Y378/H378),"0")</f>
        <v>0.875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55.555555555555557</v>
      </c>
      <c r="Y380" s="553">
        <f>IFERROR(Y378/H378,"0")+IFERROR(Y379/H379,"0")</f>
        <v>56</v>
      </c>
      <c r="Z380" s="553">
        <f>IFERROR(IF(Z378="",0,Z378),"0")+IFERROR(IF(Z379="",0,Z379),"0")</f>
        <v>1.06288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500</v>
      </c>
      <c r="Y381" s="553">
        <f>IFERROR(SUM(Y378:Y379),"0")</f>
        <v>504</v>
      </c>
      <c r="Z381" s="37"/>
      <c r="AA381" s="554"/>
      <c r="AB381" s="554"/>
      <c r="AC381" s="554"/>
    </row>
    <row r="382" spans="1:68" ht="14.25" customHeight="1" x14ac:dyDescent="0.25">
      <c r="A382" s="564" t="s">
        <v>174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600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51">
        <v>20</v>
      </c>
      <c r="Y389" s="552">
        <f t="shared" ref="Y389:Y398" si="52">IFERROR(IF(X389="",0,CEILING((X389/$H389),1)*$H389),"")</f>
        <v>21.6</v>
      </c>
      <c r="Z389" s="36">
        <f>IFERROR(IF(Y389=0,"",ROUNDUP(Y389/H389,0)*0.00902),"")</f>
        <v>3.6080000000000001E-2</v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20.777777777777779</v>
      </c>
      <c r="BN389" s="64">
        <f t="shared" ref="BN389:BN398" si="54">IFERROR(Y389*I389/H389,"0")</f>
        <v>22.44</v>
      </c>
      <c r="BO389" s="64">
        <f t="shared" ref="BO389:BO398" si="55">IFERROR(1/J389*(X389/H389),"0")</f>
        <v>2.8058361391694722E-2</v>
      </c>
      <c r="BP389" s="64">
        <f t="shared" ref="BP389:BP398" si="56">IFERROR(1/J389*(Y389/H389),"0")</f>
        <v>3.0303030303030304E-2</v>
      </c>
    </row>
    <row r="390" spans="1:68" ht="27" customHeight="1" x14ac:dyDescent="0.25">
      <c r="A390" s="54" t="s">
        <v>605</v>
      </c>
      <c r="B390" s="54" t="s">
        <v>606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51">
        <v>10</v>
      </c>
      <c r="Y391" s="552">
        <f t="shared" si="52"/>
        <v>10.8</v>
      </c>
      <c r="Z391" s="36">
        <f>IFERROR(IF(Y391=0,"",ROUNDUP(Y391/H391,0)*0.00902),"")</f>
        <v>1.804E-2</v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10.388888888888889</v>
      </c>
      <c r="BN391" s="64">
        <f t="shared" si="54"/>
        <v>11.22</v>
      </c>
      <c r="BO391" s="64">
        <f t="shared" si="55"/>
        <v>1.4029180695847361E-2</v>
      </c>
      <c r="BP391" s="64">
        <f t="shared" si="56"/>
        <v>1.5151515151515152E-2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51">
        <v>0</v>
      </c>
      <c r="Y394" s="552">
        <f t="shared" si="52"/>
        <v>0</v>
      </c>
      <c r="Z394" s="36" t="str">
        <f t="shared" si="57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69</v>
      </c>
      <c r="X395" s="551">
        <v>0</v>
      </c>
      <c r="Y395" s="552">
        <f t="shared" si="52"/>
        <v>0</v>
      </c>
      <c r="Z395" s="36" t="str">
        <f t="shared" si="57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51">
        <v>0</v>
      </c>
      <c r="Y397" s="552">
        <f t="shared" si="52"/>
        <v>0</v>
      </c>
      <c r="Z397" s="36" t="str">
        <f t="shared" si="57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51">
        <v>0</v>
      </c>
      <c r="Y398" s="552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5.5555555555555554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6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5.4120000000000001E-2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30</v>
      </c>
      <c r="Y400" s="553">
        <f>IFERROR(SUM(Y389:Y398),"0")</f>
        <v>32.400000000000006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656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4"/>
      <c r="V431" s="34"/>
      <c r="W431" s="35" t="s">
        <v>69</v>
      </c>
      <c r="X431" s="551">
        <v>0</v>
      </c>
      <c r="Y431" s="552">
        <f t="shared" ref="Y431:Y443" si="58">IFERROR(IF(X431="",0,CEILING((X431/$H431),1)*$H431),"")</f>
        <v>0</v>
      </c>
      <c r="Z431" s="36" t="str">
        <f t="shared" ref="Z431:Z437" si="59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0</v>
      </c>
      <c r="BN431" s="64">
        <f t="shared" ref="BN431:BN443" si="61">IFERROR(Y431*I431/H431,"0")</f>
        <v>0</v>
      </c>
      <c r="BO431" s="64">
        <f t="shared" ref="BO431:BO443" si="62">IFERROR(1/J431*(X431/H431),"0")</f>
        <v>0</v>
      </c>
      <c r="BP431" s="64">
        <f t="shared" ref="BP431:BP443" si="63">IFERROR(1/J431*(Y431/H431),"0")</f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51">
        <v>0</v>
      </c>
      <c r="Y432" s="552">
        <f t="shared" si="58"/>
        <v>0</v>
      </c>
      <c r="Z432" s="36" t="str">
        <f t="shared" si="59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0</v>
      </c>
      <c r="BN432" s="64">
        <f t="shared" si="61"/>
        <v>0</v>
      </c>
      <c r="BO432" s="64">
        <f t="shared" si="62"/>
        <v>0</v>
      </c>
      <c r="BP432" s="64">
        <f t="shared" si="63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4"/>
      <c r="V433" s="34"/>
      <c r="W433" s="35" t="s">
        <v>69</v>
      </c>
      <c r="X433" s="551">
        <v>30</v>
      </c>
      <c r="Y433" s="552">
        <f t="shared" si="58"/>
        <v>31.68</v>
      </c>
      <c r="Z433" s="36">
        <f t="shared" si="59"/>
        <v>7.1760000000000004E-2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32.04545454545454</v>
      </c>
      <c r="BN433" s="64">
        <f t="shared" si="61"/>
        <v>33.839999999999996</v>
      </c>
      <c r="BO433" s="64">
        <f t="shared" si="62"/>
        <v>5.4632867132867136E-2</v>
      </c>
      <c r="BP433" s="64">
        <f t="shared" si="63"/>
        <v>5.7692307692307696E-2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9" t="s">
        <v>668</v>
      </c>
      <c r="Q434" s="556"/>
      <c r="R434" s="556"/>
      <c r="S434" s="556"/>
      <c r="T434" s="557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51">
        <v>160</v>
      </c>
      <c r="Y436" s="552">
        <f t="shared" si="58"/>
        <v>163.68</v>
      </c>
      <c r="Z436" s="36">
        <f t="shared" si="59"/>
        <v>0.37075999999999998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170.90909090909091</v>
      </c>
      <c r="BN436" s="64">
        <f t="shared" si="61"/>
        <v>174.84</v>
      </c>
      <c r="BO436" s="64">
        <f t="shared" si="62"/>
        <v>0.29137529137529139</v>
      </c>
      <c r="BP436" s="64">
        <f t="shared" si="63"/>
        <v>0.29807692307692307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34" t="s">
        <v>685</v>
      </c>
      <c r="Q440" s="556"/>
      <c r="R440" s="556"/>
      <c r="S440" s="556"/>
      <c r="T440" s="557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35.984848484848484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37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0.44251999999999997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190</v>
      </c>
      <c r="Y445" s="553">
        <f>IFERROR(SUM(Y431:Y443),"0")</f>
        <v>195.36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51">
        <v>0</v>
      </c>
      <c r="Y453" s="552">
        <f t="shared" ref="Y453:Y458" si="64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0</v>
      </c>
      <c r="BN453" s="64">
        <f t="shared" ref="BN453:BN458" si="66">IFERROR(Y453*I453/H453,"0")</f>
        <v>0</v>
      </c>
      <c r="BO453" s="64">
        <f t="shared" ref="BO453:BO458" si="67">IFERROR(1/J453*(X453/H453),"0")</f>
        <v>0</v>
      </c>
      <c r="BP453" s="64">
        <f t="shared" ref="BP453:BP458" si="68">IFERROR(1/J453*(Y453/H453),"0")</f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51">
        <v>70</v>
      </c>
      <c r="Y454" s="552">
        <f t="shared" si="64"/>
        <v>73.92</v>
      </c>
      <c r="Z454" s="36">
        <f>IFERROR(IF(Y454=0,"",ROUNDUP(Y454/H454,0)*0.01196),"")</f>
        <v>0.16744000000000001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74.772727272727266</v>
      </c>
      <c r="BN454" s="64">
        <f t="shared" si="66"/>
        <v>78.959999999999994</v>
      </c>
      <c r="BO454" s="64">
        <f t="shared" si="67"/>
        <v>0.12747668997668998</v>
      </c>
      <c r="BP454" s="64">
        <f t="shared" si="68"/>
        <v>0.13461538461538464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51">
        <v>0</v>
      </c>
      <c r="Y455" s="552">
        <f t="shared" si="64"/>
        <v>0</v>
      </c>
      <c r="Z455" s="36" t="str">
        <f>IFERROR(IF(Y455=0,"",ROUNDUP(Y455/H455,0)*0.01196),"")</f>
        <v/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0</v>
      </c>
      <c r="BN455" s="64">
        <f t="shared" si="66"/>
        <v>0</v>
      </c>
      <c r="BO455" s="64">
        <f t="shared" si="67"/>
        <v>0</v>
      </c>
      <c r="BP455" s="64">
        <f t="shared" si="68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1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13.257575757575758</v>
      </c>
      <c r="Y459" s="553">
        <f>IFERROR(Y453/H453,"0")+IFERROR(Y454/H454,"0")+IFERROR(Y455/H455,"0")+IFERROR(Y456/H456,"0")+IFERROR(Y457/H457,"0")+IFERROR(Y458/H458,"0")</f>
        <v>14</v>
      </c>
      <c r="Z459" s="553">
        <f>IFERROR(IF(Z453="",0,Z453),"0")+IFERROR(IF(Z454="",0,Z454),"0")+IFERROR(IF(Z455="",0,Z455),"0")+IFERROR(IF(Z456="",0,Z456),"0")+IFERROR(IF(Z457="",0,Z457),"0")+IFERROR(IF(Z458="",0,Z458),"0")</f>
        <v>0.16744000000000001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70</v>
      </c>
      <c r="Y460" s="553">
        <f>IFERROR(SUM(Y453:Y458),"0")</f>
        <v>73.92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723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51">
        <v>180</v>
      </c>
      <c r="Y472" s="552">
        <f>IFERROR(IF(X472="",0,CEILING((X472/$H472),1)*$H472),"")</f>
        <v>180</v>
      </c>
      <c r="Z472" s="36">
        <f>IFERROR(IF(Y472=0,"",ROUNDUP(Y472/H472,0)*0.01898),"")</f>
        <v>0.28470000000000001</v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186.52500000000001</v>
      </c>
      <c r="BN472" s="64">
        <f>IFERROR(Y472*I472/H472,"0")</f>
        <v>186.52500000000001</v>
      </c>
      <c r="BO472" s="64">
        <f>IFERROR(1/J472*(X472/H472),"0")</f>
        <v>0.234375</v>
      </c>
      <c r="BP472" s="64">
        <f>IFERROR(1/J472*(Y472/H472),"0")</f>
        <v>0.234375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15</v>
      </c>
      <c r="Y474" s="553">
        <f>IFERROR(Y470/H470,"0")+IFERROR(Y471/H471,"0")+IFERROR(Y472/H472,"0")+IFERROR(Y473/H473,"0")</f>
        <v>15</v>
      </c>
      <c r="Z474" s="553">
        <f>IFERROR(IF(Z470="",0,Z470),"0")+IFERROR(IF(Z471="",0,Z471),"0")+IFERROR(IF(Z472="",0,Z472),"0")+IFERROR(IF(Z473="",0,Z473),"0")</f>
        <v>0.28470000000000001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180</v>
      </c>
      <c r="Y475" s="553">
        <f>IFERROR(SUM(Y470:Y473),"0")</f>
        <v>180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1" t="s">
        <v>740</v>
      </c>
      <c r="Q478" s="556"/>
      <c r="R478" s="556"/>
      <c r="S478" s="556"/>
      <c r="T478" s="557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5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51">
        <v>50</v>
      </c>
      <c r="Y488" s="552">
        <f>IFERROR(IF(X488="",0,CEILING((X488/$H488),1)*$H488),"")</f>
        <v>54</v>
      </c>
      <c r="Z488" s="36">
        <f>IFERROR(IF(Y488=0,"",ROUNDUP(Y488/H488,0)*0.01898),"")</f>
        <v>0.11388000000000001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52.883333333333333</v>
      </c>
      <c r="BN488" s="64">
        <f>IFERROR(Y488*I488/H488,"0")</f>
        <v>57.113999999999997</v>
      </c>
      <c r="BO488" s="64">
        <f>IFERROR(1/J488*(X488/H488),"0")</f>
        <v>8.6805555555555552E-2</v>
      </c>
      <c r="BP488" s="64">
        <f>IFERROR(1/J488*(Y488/H488),"0")</f>
        <v>9.375E-2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5.5555555555555554</v>
      </c>
      <c r="Y490" s="553">
        <f>IFERROR(Y488/H488,"0")+IFERROR(Y489/H489,"0")</f>
        <v>6</v>
      </c>
      <c r="Z490" s="553">
        <f>IFERROR(IF(Z488="",0,Z488),"0")+IFERROR(IF(Z489="",0,Z489),"0")</f>
        <v>0.11388000000000001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50</v>
      </c>
      <c r="Y491" s="553">
        <f>IFERROR(SUM(Y488:Y489),"0")</f>
        <v>54</v>
      </c>
      <c r="Z491" s="37"/>
      <c r="AA491" s="554"/>
      <c r="AB491" s="554"/>
      <c r="AC491" s="554"/>
    </row>
    <row r="492" spans="1:68" ht="14.25" customHeight="1" x14ac:dyDescent="0.25">
      <c r="A492" s="564" t="s">
        <v>174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1" t="s">
        <v>765</v>
      </c>
      <c r="Q499" s="556"/>
      <c r="R499" s="556"/>
      <c r="S499" s="556"/>
      <c r="T499" s="557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97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698"/>
      <c r="P502" s="593" t="s">
        <v>767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6200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6286.1399999999994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698"/>
      <c r="P503" s="593" t="s">
        <v>768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6482.4733710928431</v>
      </c>
      <c r="Y503" s="553">
        <f>IFERROR(SUM(BN22:BN499),"0")</f>
        <v>6572.7380000000003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698"/>
      <c r="P504" s="593" t="s">
        <v>769</v>
      </c>
      <c r="Q504" s="594"/>
      <c r="R504" s="594"/>
      <c r="S504" s="594"/>
      <c r="T504" s="594"/>
      <c r="U504" s="594"/>
      <c r="V504" s="595"/>
      <c r="W504" s="37" t="s">
        <v>770</v>
      </c>
      <c r="X504" s="38">
        <f>ROUNDUP(SUM(BO22:BO499),0)</f>
        <v>10</v>
      </c>
      <c r="Y504" s="38">
        <f>ROUNDUP(SUM(BP22:BP499),0)</f>
        <v>11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698"/>
      <c r="P505" s="593" t="s">
        <v>771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6732.4733710928431</v>
      </c>
      <c r="Y505" s="553">
        <f>GrossWeightTotalR+PalletQtyTotalR*25</f>
        <v>6847.7380000000003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698"/>
      <c r="P506" s="593" t="s">
        <v>772</v>
      </c>
      <c r="Q506" s="594"/>
      <c r="R506" s="594"/>
      <c r="S506" s="594"/>
      <c r="T506" s="594"/>
      <c r="U506" s="594"/>
      <c r="V506" s="595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626.79780485920844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637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698"/>
      <c r="P507" s="593" t="s">
        <v>773</v>
      </c>
      <c r="Q507" s="594"/>
      <c r="R507" s="594"/>
      <c r="S507" s="594"/>
      <c r="T507" s="594"/>
      <c r="U507" s="594"/>
      <c r="V507" s="595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11.45679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45"/>
      <c r="E509" s="645"/>
      <c r="F509" s="645"/>
      <c r="G509" s="645"/>
      <c r="H509" s="592"/>
      <c r="I509" s="573" t="s">
        <v>260</v>
      </c>
      <c r="J509" s="645"/>
      <c r="K509" s="645"/>
      <c r="L509" s="645"/>
      <c r="M509" s="645"/>
      <c r="N509" s="645"/>
      <c r="O509" s="645"/>
      <c r="P509" s="645"/>
      <c r="Q509" s="645"/>
      <c r="R509" s="645"/>
      <c r="S509" s="592"/>
      <c r="T509" s="573" t="s">
        <v>544</v>
      </c>
      <c r="U509" s="592"/>
      <c r="V509" s="573" t="s">
        <v>600</v>
      </c>
      <c r="W509" s="645"/>
      <c r="X509" s="645"/>
      <c r="Y509" s="592"/>
      <c r="Z509" s="548" t="s">
        <v>656</v>
      </c>
      <c r="AA509" s="573" t="s">
        <v>723</v>
      </c>
      <c r="AB509" s="592"/>
      <c r="AC509" s="52"/>
      <c r="AF509" s="549"/>
    </row>
    <row r="510" spans="1:68" ht="14.25" customHeight="1" thickTop="1" x14ac:dyDescent="0.2">
      <c r="A510" s="751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52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106.4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172.8</v>
      </c>
      <c r="E512" s="46">
        <f>IFERROR(Y89*1,"0")+IFERROR(Y90*1,"0")+IFERROR(Y91*1,"0")+IFERROR(Y95*1,"0")+IFERROR(Y96*1,"0")+IFERROR(Y97*1,"0")+IFERROR(Y98*1,"0")+IFERROR(Y99*1,"0")</f>
        <v>221.4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2" s="46">
        <f>IFERROR(Y130*1,"0")+IFERROR(Y131*1,"0")+IFERROR(Y135*1,"0")+IFERROR(Y136*1,"0")+IFERROR(Y140*1,"0")+IFERROR(Y141*1,"0")</f>
        <v>0</v>
      </c>
      <c r="H512" s="46">
        <f>IFERROR(Y146*1,"0")+IFERROR(Y150*1,"0")+IFERROR(Y151*1,"0")+IFERROR(Y152*1,"0")</f>
        <v>0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1704.16</v>
      </c>
      <c r="S512" s="46">
        <f>IFERROR(Y335*1,"0")+IFERROR(Y336*1,"0")+IFERROR(Y337*1,"0")</f>
        <v>56.699999999999996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2985</v>
      </c>
      <c r="U512" s="46">
        <f>IFERROR(Y368*1,"0")+IFERROR(Y369*1,"0")+IFERROR(Y370*1,"0")+IFERROR(Y374*1,"0")+IFERROR(Y378*1,"0")+IFERROR(Y379*1,"0")+IFERROR(Y383*1,"0")</f>
        <v>504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32.400000000000006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269.28000000000003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234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D471:E471"/>
    <mergeCell ref="P202:T202"/>
    <mergeCell ref="P307:T307"/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P138:V138"/>
    <mergeCell ref="A128:Z128"/>
    <mergeCell ref="D97:E97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A39:Z39"/>
    <mergeCell ref="P285:V285"/>
    <mergeCell ref="A215:O216"/>
    <mergeCell ref="A44:O45"/>
    <mergeCell ref="P383:T383"/>
    <mergeCell ref="A142:O143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P499:T499"/>
    <mergeCell ref="P510:P511"/>
    <mergeCell ref="D336:E336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P495:V495"/>
    <mergeCell ref="A320:Z320"/>
    <mergeCell ref="P351:V351"/>
    <mergeCell ref="P422:V422"/>
    <mergeCell ref="A314:Z314"/>
    <mergeCell ref="P239:V239"/>
    <mergeCell ref="A257:Z257"/>
    <mergeCell ref="P439:T439"/>
    <mergeCell ref="P433:T433"/>
    <mergeCell ref="P262:T262"/>
    <mergeCell ref="A476:Z476"/>
    <mergeCell ref="P370:T370"/>
    <mergeCell ref="D242:E242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P305:V305"/>
    <mergeCell ref="D244:E244"/>
    <mergeCell ref="D458:E458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D252:E252"/>
    <mergeCell ref="P408:T408"/>
    <mergeCell ref="P66:V6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D455:E455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D170:E170"/>
    <mergeCell ref="P132:V132"/>
    <mergeCell ref="N17:N18"/>
    <mergeCell ref="A58:O59"/>
    <mergeCell ref="Q5:R5"/>
    <mergeCell ref="F17:F18"/>
    <mergeCell ref="P199:T199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A450:O451"/>
    <mergeCell ref="P171:V171"/>
    <mergeCell ref="P121:V121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D83:E83"/>
    <mergeCell ref="S510:S511"/>
    <mergeCell ref="D441:E441"/>
    <mergeCell ref="P398:T398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A100:O101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D6:M6"/>
    <mergeCell ref="P175:T175"/>
    <mergeCell ref="P162:T162"/>
    <mergeCell ref="A231:O232"/>
    <mergeCell ref="P35:T35"/>
    <mergeCell ref="G17:G18"/>
    <mergeCell ref="A114:O115"/>
    <mergeCell ref="P111:T111"/>
    <mergeCell ref="P61:T61"/>
    <mergeCell ref="D227:E227"/>
    <mergeCell ref="P321:T321"/>
    <mergeCell ref="P125:T125"/>
    <mergeCell ref="M17:M18"/>
    <mergeCell ref="O17:O18"/>
    <mergeCell ref="D234:E234"/>
    <mergeCell ref="D163:E163"/>
    <mergeCell ref="D107:E107"/>
    <mergeCell ref="P136:T136"/>
    <mergeCell ref="AB17:AB18"/>
    <mergeCell ref="P271:V271"/>
    <mergeCell ref="P100:V100"/>
    <mergeCell ref="A388:Z388"/>
    <mergeCell ref="K17:K18"/>
    <mergeCell ref="A277:Z277"/>
    <mergeCell ref="P44:V44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J9:M9"/>
    <mergeCell ref="D348:E348"/>
    <mergeCell ref="P141:T141"/>
    <mergeCell ref="D62:E62"/>
    <mergeCell ref="A65:O66"/>
    <mergeCell ref="D56:E56"/>
    <mergeCell ref="P206:T206"/>
    <mergeCell ref="P448:T448"/>
    <mergeCell ref="D347:E347"/>
    <mergeCell ref="D176:E176"/>
    <mergeCell ref="D412:E412"/>
    <mergeCell ref="P220:V220"/>
    <mergeCell ref="D64:E64"/>
    <mergeCell ref="P441:T441"/>
    <mergeCell ref="H17:H18"/>
    <mergeCell ref="P27:T27"/>
    <mergeCell ref="V6:W9"/>
    <mergeCell ref="P22:T22"/>
    <mergeCell ref="P236:V236"/>
    <mergeCell ref="P92:V92"/>
    <mergeCell ref="A88:Z88"/>
    <mergeCell ref="D415:E415"/>
    <mergeCell ref="Z17:Z18"/>
    <mergeCell ref="D439:E439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T5:U5"/>
    <mergeCell ref="D119:E119"/>
    <mergeCell ref="P76:T76"/>
    <mergeCell ref="D190:E190"/>
    <mergeCell ref="P374:T374"/>
    <mergeCell ref="V5:W5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P163:T163"/>
    <mergeCell ref="D345:E345"/>
    <mergeCell ref="P318:V318"/>
    <mergeCell ref="P211:T211"/>
    <mergeCell ref="P89:T89"/>
    <mergeCell ref="P309:T309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D456:E456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D454:E454"/>
    <mergeCell ref="P308:T308"/>
    <mergeCell ref="P185:T185"/>
    <mergeCell ref="D106:E106"/>
    <mergeCell ref="P283:T283"/>
    <mergeCell ref="P72:V72"/>
    <mergeCell ref="D391:E391"/>
    <mergeCell ref="P43:T43"/>
    <mergeCell ref="D328:E328"/>
    <mergeCell ref="P65:V65"/>
    <mergeCell ref="P263:V263"/>
    <mergeCell ref="A424:Z424"/>
    <mergeCell ref="D251:E251"/>
    <mergeCell ref="D63:E63"/>
    <mergeCell ref="D330:E330"/>
    <mergeCell ref="P304:V304"/>
    <mergeCell ref="P181:V181"/>
    <mergeCell ref="D96:E96"/>
    <mergeCell ref="D52:E52"/>
    <mergeCell ref="D27:E27"/>
    <mergeCell ref="A338:O339"/>
    <mergeCell ref="P208:T208"/>
    <mergeCell ref="D112:E1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P59:V59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A50:Z50"/>
    <mergeCell ref="W17:W18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D303:E303"/>
    <mergeCell ref="P453:T453"/>
    <mergeCell ref="P42:T42"/>
    <mergeCell ref="A32:O33"/>
    <mergeCell ref="A474:O475"/>
    <mergeCell ref="D290:E290"/>
    <mergeCell ref="D479:E479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D473:E473"/>
    <mergeCell ref="P244:T244"/>
    <mergeCell ref="P437:T437"/>
    <mergeCell ref="P315:T315"/>
    <mergeCell ref="P302:T302"/>
    <mergeCell ref="D174:E174"/>
    <mergeCell ref="D472:E472"/>
    <mergeCell ref="A352:Z352"/>
    <mergeCell ref="P451:V451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P97:T97"/>
    <mergeCell ref="D158:E1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2025-09-02T08:15:54Z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