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2,09,25 Обрыньба\"/>
    </mc:Choice>
  </mc:AlternateContent>
  <xr:revisionPtr revIDLastSave="0" documentId="13_ncr:1_{777004E8-78B2-4F20-841D-A1DDCBEB8C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AB512" i="2" s="1"/>
  <c r="X496" i="2"/>
  <c r="X495" i="2"/>
  <c r="BO494" i="2"/>
  <c r="BM494" i="2"/>
  <c r="Y494" i="2"/>
  <c r="BN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P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BP462" i="2" s="1"/>
  <c r="P462" i="2"/>
  <c r="X460" i="2"/>
  <c r="X459" i="2"/>
  <c r="BO458" i="2"/>
  <c r="BM458" i="2"/>
  <c r="Y458" i="2"/>
  <c r="P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X445" i="2"/>
  <c r="X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Z432" i="2" s="1"/>
  <c r="P432" i="2"/>
  <c r="BO431" i="2"/>
  <c r="BM431" i="2"/>
  <c r="Y431" i="2"/>
  <c r="P431" i="2"/>
  <c r="X427" i="2"/>
  <c r="X426" i="2"/>
  <c r="BO425" i="2"/>
  <c r="BM425" i="2"/>
  <c r="Y425" i="2"/>
  <c r="Y512" i="2" s="1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O413" i="2"/>
  <c r="BM413" i="2"/>
  <c r="Y413" i="2"/>
  <c r="BN413" i="2" s="1"/>
  <c r="P413" i="2"/>
  <c r="BO412" i="2"/>
  <c r="BM412" i="2"/>
  <c r="Y412" i="2"/>
  <c r="P412" i="2"/>
  <c r="X410" i="2"/>
  <c r="X409" i="2"/>
  <c r="BO408" i="2"/>
  <c r="BM408" i="2"/>
  <c r="Y408" i="2"/>
  <c r="Y409" i="2" s="1"/>
  <c r="P408" i="2"/>
  <c r="X405" i="2"/>
  <c r="X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P394" i="2"/>
  <c r="BO393" i="2"/>
  <c r="BM393" i="2"/>
  <c r="Y393" i="2"/>
  <c r="BN393" i="2" s="1"/>
  <c r="P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Z383" i="2" s="1"/>
  <c r="Z384" i="2" s="1"/>
  <c r="P383" i="2"/>
  <c r="X381" i="2"/>
  <c r="X380" i="2"/>
  <c r="BO379" i="2"/>
  <c r="BM379" i="2"/>
  <c r="Y379" i="2"/>
  <c r="Z379" i="2" s="1"/>
  <c r="P379" i="2"/>
  <c r="BO378" i="2"/>
  <c r="BM378" i="2"/>
  <c r="Y378" i="2"/>
  <c r="BN378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P343" i="2" s="1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Z335" i="2" s="1"/>
  <c r="P335" i="2"/>
  <c r="X332" i="2"/>
  <c r="X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P315" i="2"/>
  <c r="X313" i="2"/>
  <c r="X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P297" i="2"/>
  <c r="X295" i="2"/>
  <c r="X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Z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Y279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P267" i="2"/>
  <c r="X264" i="2"/>
  <c r="X263" i="2"/>
  <c r="BO262" i="2"/>
  <c r="BM262" i="2"/>
  <c r="Y262" i="2"/>
  <c r="BO261" i="2"/>
  <c r="BM261" i="2"/>
  <c r="Y261" i="2"/>
  <c r="BP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BN191" i="2" s="1"/>
  <c r="P191" i="2"/>
  <c r="BO190" i="2"/>
  <c r="BM190" i="2"/>
  <c r="Y190" i="2"/>
  <c r="Y192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P170" i="2"/>
  <c r="BO169" i="2"/>
  <c r="BM169" i="2"/>
  <c r="Y169" i="2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N152" i="2" s="1"/>
  <c r="P152" i="2"/>
  <c r="BO151" i="2"/>
  <c r="BM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Z131" i="2" s="1"/>
  <c r="P131" i="2"/>
  <c r="BO130" i="2"/>
  <c r="BM130" i="2"/>
  <c r="Y130" i="2"/>
  <c r="P130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P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BO117" i="2"/>
  <c r="BM117" i="2"/>
  <c r="Y117" i="2"/>
  <c r="P117" i="2"/>
  <c r="X115" i="2"/>
  <c r="Y114" i="2"/>
  <c r="X114" i="2"/>
  <c r="BP113" i="2"/>
  <c r="BO113" i="2"/>
  <c r="BN113" i="2"/>
  <c r="BM113" i="2"/>
  <c r="Z113" i="2"/>
  <c r="Y113" i="2"/>
  <c r="P113" i="2"/>
  <c r="BO112" i="2"/>
  <c r="BN112" i="2"/>
  <c r="BM112" i="2"/>
  <c r="Z112" i="2"/>
  <c r="Y112" i="2"/>
  <c r="BP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Y72" i="2" s="1"/>
  <c r="P68" i="2"/>
  <c r="X66" i="2"/>
  <c r="X65" i="2"/>
  <c r="BO64" i="2"/>
  <c r="BM64" i="2"/>
  <c r="Y64" i="2"/>
  <c r="P64" i="2"/>
  <c r="BO63" i="2"/>
  <c r="BM63" i="2"/>
  <c r="Y63" i="2"/>
  <c r="P63" i="2"/>
  <c r="BO62" i="2"/>
  <c r="BM62" i="2"/>
  <c r="Y62" i="2"/>
  <c r="P62" i="2"/>
  <c r="BO61" i="2"/>
  <c r="BM61" i="2"/>
  <c r="Y61" i="2"/>
  <c r="BN61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BN52" i="2" s="1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BN43" i="2" s="1"/>
  <c r="P43" i="2"/>
  <c r="BO42" i="2"/>
  <c r="BM42" i="2"/>
  <c r="Y42" i="2"/>
  <c r="Z42" i="2" s="1"/>
  <c r="P42" i="2"/>
  <c r="BO41" i="2"/>
  <c r="BM41" i="2"/>
  <c r="Y41" i="2"/>
  <c r="Y44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23" i="2"/>
  <c r="BO22" i="2"/>
  <c r="BM22" i="2"/>
  <c r="Y22" i="2"/>
  <c r="BN22" i="2" s="1"/>
  <c r="P22" i="2"/>
  <c r="H10" i="2"/>
  <c r="A9" i="2"/>
  <c r="H9" i="2" s="1"/>
  <c r="D7" i="2"/>
  <c r="Q6" i="2"/>
  <c r="P2" i="2"/>
  <c r="BP168" i="2" l="1"/>
  <c r="BP26" i="2"/>
  <c r="Z99" i="2"/>
  <c r="Z151" i="2"/>
  <c r="Z214" i="2"/>
  <c r="BN214" i="2"/>
  <c r="Y326" i="2"/>
  <c r="Z343" i="2"/>
  <c r="BN343" i="2"/>
  <c r="Z374" i="2"/>
  <c r="Z375" i="2" s="1"/>
  <c r="BN374" i="2"/>
  <c r="BP378" i="2"/>
  <c r="Z436" i="2"/>
  <c r="BN436" i="2"/>
  <c r="Z448" i="2"/>
  <c r="BN448" i="2"/>
  <c r="BP457" i="2"/>
  <c r="Z47" i="2"/>
  <c r="Z48" i="2" s="1"/>
  <c r="BN47" i="2"/>
  <c r="BP47" i="2"/>
  <c r="E512" i="2"/>
  <c r="Z96" i="2"/>
  <c r="BN96" i="2"/>
  <c r="Y122" i="2"/>
  <c r="BP125" i="2"/>
  <c r="BP163" i="2"/>
  <c r="Z186" i="2"/>
  <c r="Y187" i="2"/>
  <c r="BP191" i="2"/>
  <c r="BN199" i="2"/>
  <c r="BP211" i="2"/>
  <c r="Z230" i="2"/>
  <c r="BN230" i="2"/>
  <c r="Z238" i="2"/>
  <c r="Z239" i="2" s="1"/>
  <c r="BP278" i="2"/>
  <c r="Z299" i="2"/>
  <c r="BN299" i="2"/>
  <c r="Z346" i="2"/>
  <c r="BN346" i="2"/>
  <c r="Z347" i="2"/>
  <c r="Z370" i="2"/>
  <c r="BN370" i="2"/>
  <c r="BP395" i="2"/>
  <c r="BN398" i="2"/>
  <c r="Z425" i="2"/>
  <c r="Z426" i="2" s="1"/>
  <c r="BN425" i="2"/>
  <c r="BP425" i="2"/>
  <c r="Y426" i="2"/>
  <c r="Z473" i="2"/>
  <c r="BN473" i="2"/>
  <c r="BN107" i="2"/>
  <c r="Z494" i="2"/>
  <c r="Y495" i="2"/>
  <c r="BN484" i="2"/>
  <c r="Z484" i="2"/>
  <c r="Z455" i="2"/>
  <c r="BN455" i="2"/>
  <c r="BP413" i="2"/>
  <c r="Y416" i="2"/>
  <c r="Y410" i="2"/>
  <c r="Z398" i="2"/>
  <c r="Z392" i="2"/>
  <c r="Y351" i="2"/>
  <c r="Z353" i="2"/>
  <c r="BN353" i="2"/>
  <c r="Y355" i="2"/>
  <c r="Y331" i="2"/>
  <c r="Z317" i="2"/>
  <c r="Z311" i="2"/>
  <c r="Z307" i="2"/>
  <c r="Y271" i="2"/>
  <c r="Z254" i="2"/>
  <c r="Z250" i="2"/>
  <c r="BP206" i="2"/>
  <c r="Z202" i="2"/>
  <c r="BN202" i="2"/>
  <c r="Z199" i="2"/>
  <c r="Z135" i="2"/>
  <c r="Z111" i="2"/>
  <c r="Z114" i="2" s="1"/>
  <c r="BN111" i="2"/>
  <c r="Z107" i="2"/>
  <c r="X506" i="2"/>
  <c r="Y100" i="2"/>
  <c r="Z83" i="2"/>
  <c r="Z85" i="2" s="1"/>
  <c r="BP76" i="2"/>
  <c r="BP61" i="2"/>
  <c r="Z52" i="2"/>
  <c r="X503" i="2"/>
  <c r="BN42" i="2"/>
  <c r="BP42" i="2"/>
  <c r="BP62" i="2"/>
  <c r="BN62" i="2"/>
  <c r="Z62" i="2"/>
  <c r="BP63" i="2"/>
  <c r="BN63" i="2"/>
  <c r="Z63" i="2"/>
  <c r="BP64" i="2"/>
  <c r="BN64" i="2"/>
  <c r="Z64" i="2"/>
  <c r="BP69" i="2"/>
  <c r="BN69" i="2"/>
  <c r="Z69" i="2"/>
  <c r="BP91" i="2"/>
  <c r="BN91" i="2"/>
  <c r="Z91" i="2"/>
  <c r="BN124" i="2"/>
  <c r="Y126" i="2"/>
  <c r="Y127" i="2"/>
  <c r="G512" i="2"/>
  <c r="Y133" i="2"/>
  <c r="Y132" i="2"/>
  <c r="BP130" i="2"/>
  <c r="BN130" i="2"/>
  <c r="Z130" i="2"/>
  <c r="Z132" i="2" s="1"/>
  <c r="I512" i="2"/>
  <c r="BP158" i="2"/>
  <c r="BP169" i="2"/>
  <c r="BN169" i="2"/>
  <c r="Z169" i="2"/>
  <c r="BP170" i="2"/>
  <c r="Z170" i="2"/>
  <c r="BN196" i="2"/>
  <c r="BP196" i="2"/>
  <c r="BP209" i="2"/>
  <c r="BN209" i="2"/>
  <c r="Z209" i="2"/>
  <c r="BP219" i="2"/>
  <c r="BN219" i="2"/>
  <c r="Z219" i="2"/>
  <c r="BN227" i="2"/>
  <c r="BP227" i="2"/>
  <c r="BP243" i="2"/>
  <c r="Z243" i="2"/>
  <c r="M512" i="2"/>
  <c r="Y263" i="2"/>
  <c r="BP259" i="2"/>
  <c r="BN259" i="2"/>
  <c r="Z259" i="2"/>
  <c r="BP262" i="2"/>
  <c r="BN262" i="2"/>
  <c r="Z262" i="2"/>
  <c r="BN269" i="2"/>
  <c r="BP289" i="2"/>
  <c r="BN289" i="2"/>
  <c r="Z289" i="2"/>
  <c r="BN300" i="2"/>
  <c r="BP300" i="2"/>
  <c r="BP301" i="2"/>
  <c r="Z301" i="2"/>
  <c r="BP315" i="2"/>
  <c r="BN315" i="2"/>
  <c r="Z315" i="2"/>
  <c r="Y318" i="2"/>
  <c r="BP394" i="2"/>
  <c r="BN394" i="2"/>
  <c r="Z394" i="2"/>
  <c r="BP402" i="2"/>
  <c r="Z402" i="2"/>
  <c r="X504" i="2"/>
  <c r="X502" i="2"/>
  <c r="Z27" i="2"/>
  <c r="BN27" i="2"/>
  <c r="Z28" i="2"/>
  <c r="BN28" i="2"/>
  <c r="Z29" i="2"/>
  <c r="BN29" i="2"/>
  <c r="Y33" i="2"/>
  <c r="Y32" i="2"/>
  <c r="BP43" i="2"/>
  <c r="Y49" i="2"/>
  <c r="D512" i="2"/>
  <c r="BP53" i="2"/>
  <c r="BN53" i="2"/>
  <c r="Z53" i="2"/>
  <c r="BP54" i="2"/>
  <c r="BN54" i="2"/>
  <c r="Z54" i="2"/>
  <c r="BP79" i="2"/>
  <c r="BN79" i="2"/>
  <c r="Z79" i="2"/>
  <c r="Y93" i="2"/>
  <c r="BN97" i="2"/>
  <c r="BP97" i="2"/>
  <c r="BP98" i="2"/>
  <c r="Z98" i="2"/>
  <c r="BN120" i="2"/>
  <c r="BP120" i="2"/>
  <c r="BP136" i="2"/>
  <c r="BN136" i="2"/>
  <c r="Z136" i="2"/>
  <c r="Z137" i="2" s="1"/>
  <c r="BP141" i="2"/>
  <c r="BN141" i="2"/>
  <c r="Z141" i="2"/>
  <c r="Y160" i="2"/>
  <c r="Y171" i="2"/>
  <c r="BN162" i="2"/>
  <c r="BP166" i="2"/>
  <c r="BN166" i="2"/>
  <c r="Z166" i="2"/>
  <c r="Y172" i="2"/>
  <c r="BP176" i="2"/>
  <c r="BN176" i="2"/>
  <c r="Z176" i="2"/>
  <c r="BN201" i="2"/>
  <c r="BP201" i="2"/>
  <c r="BP212" i="2"/>
  <c r="BN212" i="2"/>
  <c r="Z212" i="2"/>
  <c r="BP213" i="2"/>
  <c r="Z213" i="2"/>
  <c r="Y235" i="2"/>
  <c r="Y236" i="2"/>
  <c r="BP242" i="2"/>
  <c r="BN242" i="2"/>
  <c r="Z242" i="2"/>
  <c r="BP329" i="2"/>
  <c r="BN329" i="2"/>
  <c r="Z329" i="2"/>
  <c r="BN345" i="2"/>
  <c r="BP345" i="2"/>
  <c r="BN359" i="2"/>
  <c r="BP368" i="2"/>
  <c r="Y372" i="2"/>
  <c r="Z368" i="2"/>
  <c r="BN383" i="2"/>
  <c r="BP383" i="2"/>
  <c r="Y384" i="2"/>
  <c r="Y385" i="2"/>
  <c r="V512" i="2"/>
  <c r="Z389" i="2"/>
  <c r="BP389" i="2"/>
  <c r="BP434" i="2"/>
  <c r="Z434" i="2"/>
  <c r="BN440" i="2"/>
  <c r="BP440" i="2"/>
  <c r="Y450" i="2"/>
  <c r="BP447" i="2"/>
  <c r="BP478" i="2"/>
  <c r="BN478" i="2"/>
  <c r="Z478" i="2"/>
  <c r="BP483" i="2"/>
  <c r="Z483" i="2"/>
  <c r="Z485" i="2" s="1"/>
  <c r="Y490" i="2"/>
  <c r="Y65" i="2"/>
  <c r="BN75" i="2"/>
  <c r="BP75" i="2"/>
  <c r="F512" i="2"/>
  <c r="Y109" i="2"/>
  <c r="Y121" i="2"/>
  <c r="BN131" i="2"/>
  <c r="BP131" i="2"/>
  <c r="Y137" i="2"/>
  <c r="H512" i="2"/>
  <c r="Y147" i="2"/>
  <c r="Y148" i="2"/>
  <c r="Y181" i="2"/>
  <c r="Y182" i="2"/>
  <c r="Y193" i="2"/>
  <c r="Y204" i="2"/>
  <c r="BN195" i="2"/>
  <c r="BN226" i="2"/>
  <c r="BP252" i="2"/>
  <c r="BN252" i="2"/>
  <c r="Z252" i="2"/>
  <c r="Y264" i="2"/>
  <c r="Z260" i="2"/>
  <c r="BP297" i="2"/>
  <c r="Z297" i="2"/>
  <c r="BP309" i="2"/>
  <c r="BN309" i="2"/>
  <c r="Z309" i="2"/>
  <c r="BP336" i="2"/>
  <c r="BN336" i="2"/>
  <c r="Z336" i="2"/>
  <c r="BP348" i="2"/>
  <c r="BN348" i="2"/>
  <c r="Z348" i="2"/>
  <c r="BP390" i="2"/>
  <c r="BN390" i="2"/>
  <c r="Z390" i="2"/>
  <c r="BP396" i="2"/>
  <c r="Z396" i="2"/>
  <c r="BN412" i="2"/>
  <c r="X512" i="2"/>
  <c r="Z420" i="2"/>
  <c r="Z421" i="2" s="1"/>
  <c r="BN437" i="2"/>
  <c r="BP437" i="2"/>
  <c r="BN456" i="2"/>
  <c r="BP458" i="2"/>
  <c r="BN458" i="2"/>
  <c r="Z458" i="2"/>
  <c r="Y459" i="2"/>
  <c r="AA512" i="2"/>
  <c r="BP470" i="2"/>
  <c r="BN470" i="2"/>
  <c r="Z470" i="2"/>
  <c r="BN253" i="2"/>
  <c r="BP253" i="2"/>
  <c r="Y280" i="2"/>
  <c r="BN283" i="2"/>
  <c r="BN290" i="2"/>
  <c r="BP290" i="2"/>
  <c r="BN310" i="2"/>
  <c r="BP310" i="2"/>
  <c r="Y319" i="2"/>
  <c r="BN324" i="2"/>
  <c r="BN330" i="2"/>
  <c r="BP330" i="2"/>
  <c r="Y339" i="2"/>
  <c r="T512" i="2"/>
  <c r="Y356" i="2"/>
  <c r="Y400" i="2"/>
  <c r="Y427" i="2"/>
  <c r="Z512" i="2"/>
  <c r="BN432" i="2"/>
  <c r="BP432" i="2"/>
  <c r="Y451" i="2"/>
  <c r="Y460" i="2"/>
  <c r="Y466" i="2"/>
  <c r="Y480" i="2"/>
  <c r="Z438" i="2"/>
  <c r="BN443" i="2"/>
  <c r="Z453" i="2"/>
  <c r="Z463" i="2"/>
  <c r="BN477" i="2"/>
  <c r="Y485" i="2"/>
  <c r="BP494" i="2"/>
  <c r="J512" i="2"/>
  <c r="BN41" i="2"/>
  <c r="Y215" i="2"/>
  <c r="BP268" i="2"/>
  <c r="BP323" i="2"/>
  <c r="BN228" i="2"/>
  <c r="BP251" i="2"/>
  <c r="BP274" i="2"/>
  <c r="BP288" i="2"/>
  <c r="BP298" i="2"/>
  <c r="Z316" i="2"/>
  <c r="Z321" i="2"/>
  <c r="BP328" i="2"/>
  <c r="Z337" i="2"/>
  <c r="Z349" i="2"/>
  <c r="BP369" i="2"/>
  <c r="BN379" i="2"/>
  <c r="Z391" i="2"/>
  <c r="BP393" i="2"/>
  <c r="BP403" i="2"/>
  <c r="BN414" i="2"/>
  <c r="BP435" i="2"/>
  <c r="BP472" i="2"/>
  <c r="K512" i="2"/>
  <c r="BN74" i="2"/>
  <c r="BP41" i="2"/>
  <c r="BP74" i="2"/>
  <c r="BP84" i="2"/>
  <c r="BP245" i="2"/>
  <c r="BP293" i="2"/>
  <c r="BP358" i="2"/>
  <c r="Y80" i="2"/>
  <c r="BP90" i="2"/>
  <c r="BP106" i="2"/>
  <c r="BN164" i="2"/>
  <c r="BN207" i="2"/>
  <c r="Y220" i="2"/>
  <c r="BP308" i="2"/>
  <c r="Z35" i="2"/>
  <c r="Z36" i="2" s="1"/>
  <c r="BP52" i="2"/>
  <c r="Z70" i="2"/>
  <c r="Y85" i="2"/>
  <c r="BN98" i="2"/>
  <c r="BP111" i="2"/>
  <c r="Z119" i="2"/>
  <c r="Z167" i="2"/>
  <c r="Z190" i="2"/>
  <c r="Z200" i="2"/>
  <c r="Z210" i="2"/>
  <c r="BN238" i="2"/>
  <c r="BN243" i="2"/>
  <c r="Y246" i="2"/>
  <c r="BN254" i="2"/>
  <c r="BN260" i="2"/>
  <c r="BN291" i="2"/>
  <c r="Y294" i="2"/>
  <c r="BN301" i="2"/>
  <c r="Y304" i="2"/>
  <c r="BN311" i="2"/>
  <c r="Y332" i="2"/>
  <c r="Z344" i="2"/>
  <c r="Z354" i="2"/>
  <c r="Y364" i="2"/>
  <c r="BP374" i="2"/>
  <c r="BN396" i="2"/>
  <c r="Y399" i="2"/>
  <c r="BN420" i="2"/>
  <c r="Z433" i="2"/>
  <c r="BN438" i="2"/>
  <c r="Z441" i="2"/>
  <c r="BP443" i="2"/>
  <c r="BN453" i="2"/>
  <c r="BN463" i="2"/>
  <c r="BP477" i="2"/>
  <c r="Y481" i="2"/>
  <c r="L512" i="2"/>
  <c r="BP225" i="2"/>
  <c r="BP303" i="2"/>
  <c r="BP22" i="2"/>
  <c r="Y45" i="2"/>
  <c r="Z55" i="2"/>
  <c r="BP57" i="2"/>
  <c r="BN77" i="2"/>
  <c r="Z185" i="2"/>
  <c r="Y23" i="2"/>
  <c r="BN30" i="2"/>
  <c r="BN55" i="2"/>
  <c r="Y58" i="2"/>
  <c r="Y66" i="2"/>
  <c r="BP77" i="2"/>
  <c r="BN104" i="2"/>
  <c r="Z124" i="2"/>
  <c r="Y138" i="2"/>
  <c r="BN150" i="2"/>
  <c r="Y153" i="2"/>
  <c r="Z162" i="2"/>
  <c r="BP164" i="2"/>
  <c r="BP174" i="2"/>
  <c r="BN185" i="2"/>
  <c r="Z195" i="2"/>
  <c r="BP197" i="2"/>
  <c r="BP207" i="2"/>
  <c r="Y216" i="2"/>
  <c r="Z226" i="2"/>
  <c r="BP228" i="2"/>
  <c r="Z269" i="2"/>
  <c r="Y275" i="2"/>
  <c r="Z283" i="2"/>
  <c r="Z284" i="2" s="1"/>
  <c r="BN316" i="2"/>
  <c r="BN321" i="2"/>
  <c r="Z324" i="2"/>
  <c r="BN337" i="2"/>
  <c r="BN349" i="2"/>
  <c r="Z359" i="2"/>
  <c r="BP379" i="2"/>
  <c r="BN391" i="2"/>
  <c r="Y404" i="2"/>
  <c r="Z412" i="2"/>
  <c r="BP414" i="2"/>
  <c r="Z456" i="2"/>
  <c r="Y486" i="2"/>
  <c r="BN84" i="2"/>
  <c r="BP363" i="2"/>
  <c r="Z30" i="2"/>
  <c r="BP95" i="2"/>
  <c r="Z104" i="2"/>
  <c r="Y142" i="2"/>
  <c r="Z150" i="2"/>
  <c r="BP152" i="2"/>
  <c r="BN174" i="2"/>
  <c r="Y177" i="2"/>
  <c r="BN197" i="2"/>
  <c r="Y231" i="2"/>
  <c r="BN35" i="2"/>
  <c r="BN70" i="2"/>
  <c r="Y81" i="2"/>
  <c r="BN119" i="2"/>
  <c r="Y143" i="2"/>
  <c r="BN167" i="2"/>
  <c r="Y178" i="2"/>
  <c r="BN190" i="2"/>
  <c r="BN200" i="2"/>
  <c r="Y203" i="2"/>
  <c r="BN210" i="2"/>
  <c r="Y221" i="2"/>
  <c r="Y232" i="2"/>
  <c r="BP238" i="2"/>
  <c r="BP260" i="2"/>
  <c r="BN344" i="2"/>
  <c r="BN354" i="2"/>
  <c r="Y375" i="2"/>
  <c r="BP420" i="2"/>
  <c r="BN433" i="2"/>
  <c r="BN441" i="2"/>
  <c r="Y444" i="2"/>
  <c r="BP453" i="2"/>
  <c r="Y491" i="2"/>
  <c r="O512" i="2"/>
  <c r="Y295" i="2"/>
  <c r="Y305" i="2"/>
  <c r="BP321" i="2"/>
  <c r="Y365" i="2"/>
  <c r="Y380" i="2"/>
  <c r="BP391" i="2"/>
  <c r="Y496" i="2"/>
  <c r="P512" i="2"/>
  <c r="Y24" i="2"/>
  <c r="BP35" i="2"/>
  <c r="Y59" i="2"/>
  <c r="Z68" i="2"/>
  <c r="Z78" i="2"/>
  <c r="Z117" i="2"/>
  <c r="Z140" i="2"/>
  <c r="Y154" i="2"/>
  <c r="Z165" i="2"/>
  <c r="Z175" i="2"/>
  <c r="Z177" i="2" s="1"/>
  <c r="BP190" i="2"/>
  <c r="Z198" i="2"/>
  <c r="Z208" i="2"/>
  <c r="Z218" i="2"/>
  <c r="Z229" i="2"/>
  <c r="Y239" i="2"/>
  <c r="Y255" i="2"/>
  <c r="Y276" i="2"/>
  <c r="Y312" i="2"/>
  <c r="BP344" i="2"/>
  <c r="BP354" i="2"/>
  <c r="Y405" i="2"/>
  <c r="Z415" i="2"/>
  <c r="Y421" i="2"/>
  <c r="Z431" i="2"/>
  <c r="Z449" i="2"/>
  <c r="Z488" i="2"/>
  <c r="Q512" i="2"/>
  <c r="BN135" i="2"/>
  <c r="Z146" i="2"/>
  <c r="Z147" i="2" s="1"/>
  <c r="BP162" i="2"/>
  <c r="BN170" i="2"/>
  <c r="Z180" i="2"/>
  <c r="Z181" i="2" s="1"/>
  <c r="BP195" i="2"/>
  <c r="BN213" i="2"/>
  <c r="Z224" i="2"/>
  <c r="Z234" i="2"/>
  <c r="Z235" i="2" s="1"/>
  <c r="Z244" i="2"/>
  <c r="Z261" i="2"/>
  <c r="Z267" i="2"/>
  <c r="BP283" i="2"/>
  <c r="Z292" i="2"/>
  <c r="Z302" i="2"/>
  <c r="Z322" i="2"/>
  <c r="BN335" i="2"/>
  <c r="Y338" i="2"/>
  <c r="BN347" i="2"/>
  <c r="Y350" i="2"/>
  <c r="BN389" i="2"/>
  <c r="Z397" i="2"/>
  <c r="BP412" i="2"/>
  <c r="Z439" i="2"/>
  <c r="Y445" i="2"/>
  <c r="Z454" i="2"/>
  <c r="Z464" i="2"/>
  <c r="BN483" i="2"/>
  <c r="Z493" i="2"/>
  <c r="Z495" i="2" s="1"/>
  <c r="Z499" i="2"/>
  <c r="Z500" i="2" s="1"/>
  <c r="R512" i="2"/>
  <c r="BN415" i="2"/>
  <c r="BN431" i="2"/>
  <c r="BN449" i="2"/>
  <c r="Z471" i="2"/>
  <c r="BN488" i="2"/>
  <c r="S512" i="2"/>
  <c r="Y86" i="2"/>
  <c r="BP104" i="2"/>
  <c r="Z31" i="2"/>
  <c r="Z56" i="2"/>
  <c r="BN68" i="2"/>
  <c r="Y71" i="2"/>
  <c r="Z105" i="2"/>
  <c r="BN218" i="2"/>
  <c r="Y381" i="2"/>
  <c r="Z168" i="2"/>
  <c r="Z191" i="2"/>
  <c r="Z201" i="2"/>
  <c r="Z211" i="2"/>
  <c r="BN234" i="2"/>
  <c r="BN244" i="2"/>
  <c r="Y256" i="2"/>
  <c r="BN261" i="2"/>
  <c r="BN267" i="2"/>
  <c r="Y270" i="2"/>
  <c r="Z278" i="2"/>
  <c r="Z279" i="2" s="1"/>
  <c r="Y284" i="2"/>
  <c r="BN292" i="2"/>
  <c r="BN302" i="2"/>
  <c r="Y313" i="2"/>
  <c r="BN322" i="2"/>
  <c r="Y325" i="2"/>
  <c r="BP335" i="2"/>
  <c r="Z345" i="2"/>
  <c r="Y360" i="2"/>
  <c r="BN397" i="2"/>
  <c r="Z408" i="2"/>
  <c r="Z409" i="2" s="1"/>
  <c r="Y422" i="2"/>
  <c r="BN439" i="2"/>
  <c r="Z442" i="2"/>
  <c r="BN454" i="2"/>
  <c r="BN464" i="2"/>
  <c r="BN493" i="2"/>
  <c r="BN499" i="2"/>
  <c r="BP30" i="2"/>
  <c r="BN175" i="2"/>
  <c r="BN208" i="2"/>
  <c r="BN229" i="2"/>
  <c r="Z26" i="2"/>
  <c r="Z61" i="2"/>
  <c r="BN83" i="2"/>
  <c r="BN146" i="2"/>
  <c r="Z158" i="2"/>
  <c r="Z159" i="2" s="1"/>
  <c r="BP68" i="2"/>
  <c r="Z76" i="2"/>
  <c r="BN89" i="2"/>
  <c r="Y92" i="2"/>
  <c r="BN105" i="2"/>
  <c r="Y108" i="2"/>
  <c r="BP117" i="2"/>
  <c r="Z125" i="2"/>
  <c r="BP140" i="2"/>
  <c r="BN151" i="2"/>
  <c r="Z163" i="2"/>
  <c r="BP165" i="2"/>
  <c r="BN186" i="2"/>
  <c r="Z196" i="2"/>
  <c r="BP198" i="2"/>
  <c r="Z206" i="2"/>
  <c r="Z227" i="2"/>
  <c r="BN250" i="2"/>
  <c r="BN297" i="2"/>
  <c r="BN307" i="2"/>
  <c r="BN317" i="2"/>
  <c r="BN368" i="2"/>
  <c r="Y371" i="2"/>
  <c r="Z378" i="2"/>
  <c r="Z380" i="2" s="1"/>
  <c r="BN392" i="2"/>
  <c r="BN402" i="2"/>
  <c r="Z413" i="2"/>
  <c r="BP431" i="2"/>
  <c r="BN434" i="2"/>
  <c r="Z447" i="2"/>
  <c r="BP449" i="2"/>
  <c r="Z457" i="2"/>
  <c r="BN471" i="2"/>
  <c r="Y474" i="2"/>
  <c r="B512" i="2"/>
  <c r="U512" i="2"/>
  <c r="Z41" i="2"/>
  <c r="F9" i="2"/>
  <c r="J9" i="2"/>
  <c r="BN99" i="2"/>
  <c r="Z120" i="2"/>
  <c r="BN180" i="2"/>
  <c r="BN224" i="2"/>
  <c r="A10" i="2"/>
  <c r="BN31" i="2"/>
  <c r="Z43" i="2"/>
  <c r="BN56" i="2"/>
  <c r="BP78" i="2"/>
  <c r="F10" i="2"/>
  <c r="Y37" i="2"/>
  <c r="BP146" i="2"/>
  <c r="BN158" i="2"/>
  <c r="BP267" i="2"/>
  <c r="BN278" i="2"/>
  <c r="Z395" i="2"/>
  <c r="BN408" i="2"/>
  <c r="Z437" i="2"/>
  <c r="BN442" i="2"/>
  <c r="Z462" i="2"/>
  <c r="Z479" i="2"/>
  <c r="BP499" i="2"/>
  <c r="C512" i="2"/>
  <c r="BP185" i="2"/>
  <c r="Y247" i="2"/>
  <c r="BP316" i="2"/>
  <c r="Z89" i="2"/>
  <c r="BN117" i="2"/>
  <c r="BP89" i="2"/>
  <c r="Y361" i="2"/>
  <c r="BN447" i="2"/>
  <c r="W512" i="2"/>
  <c r="BP408" i="2"/>
  <c r="BN462" i="2"/>
  <c r="Y465" i="2"/>
  <c r="Y475" i="2"/>
  <c r="BN479" i="2"/>
  <c r="Z489" i="2"/>
  <c r="Y500" i="2"/>
  <c r="Z225" i="2"/>
  <c r="Z245" i="2"/>
  <c r="Z268" i="2"/>
  <c r="Z293" i="2"/>
  <c r="Z303" i="2"/>
  <c r="Z323" i="2"/>
  <c r="Z358" i="2"/>
  <c r="Z363" i="2"/>
  <c r="Z364" i="2" s="1"/>
  <c r="Z22" i="2"/>
  <c r="Z23" i="2" s="1"/>
  <c r="Z57" i="2"/>
  <c r="Z90" i="2"/>
  <c r="Z95" i="2"/>
  <c r="Z106" i="2"/>
  <c r="Z152" i="2"/>
  <c r="Y159" i="2"/>
  <c r="Z251" i="2"/>
  <c r="Z274" i="2"/>
  <c r="Z275" i="2" s="1"/>
  <c r="Z288" i="2"/>
  <c r="Z298" i="2"/>
  <c r="Z308" i="2"/>
  <c r="Z328" i="2"/>
  <c r="Z331" i="2" s="1"/>
  <c r="Z369" i="2"/>
  <c r="Z393" i="2"/>
  <c r="Z403" i="2"/>
  <c r="Y417" i="2"/>
  <c r="Z435" i="2"/>
  <c r="Z472" i="2"/>
  <c r="BN489" i="2"/>
  <c r="Y101" i="2"/>
  <c r="Z477" i="2"/>
  <c r="Y501" i="2"/>
  <c r="BN328" i="2"/>
  <c r="Z355" i="2" l="1"/>
  <c r="Z480" i="2"/>
  <c r="Z371" i="2"/>
  <c r="Z100" i="2"/>
  <c r="Z80" i="2"/>
  <c r="Z32" i="2"/>
  <c r="Z220" i="2"/>
  <c r="Z187" i="2"/>
  <c r="Z338" i="2"/>
  <c r="Z404" i="2"/>
  <c r="Z312" i="2"/>
  <c r="Z270" i="2"/>
  <c r="Z255" i="2"/>
  <c r="Z121" i="2"/>
  <c r="X505" i="2"/>
  <c r="Z71" i="2"/>
  <c r="Z246" i="2"/>
  <c r="Z399" i="2"/>
  <c r="Z474" i="2"/>
  <c r="Z304" i="2"/>
  <c r="Y503" i="2"/>
  <c r="Z44" i="2"/>
  <c r="Z65" i="2"/>
  <c r="Z263" i="2"/>
  <c r="Z142" i="2"/>
  <c r="Z58" i="2"/>
  <c r="Z350" i="2"/>
  <c r="Z318" i="2"/>
  <c r="Z325" i="2"/>
  <c r="Z192" i="2"/>
  <c r="Z416" i="2"/>
  <c r="Z203" i="2"/>
  <c r="Y504" i="2"/>
  <c r="Z215" i="2"/>
  <c r="Z171" i="2"/>
  <c r="Y502" i="2"/>
  <c r="Z231" i="2"/>
  <c r="Z92" i="2"/>
  <c r="Z153" i="2"/>
  <c r="Z126" i="2"/>
  <c r="Z360" i="2"/>
  <c r="Z444" i="2"/>
  <c r="Z108" i="2"/>
  <c r="Z450" i="2"/>
  <c r="Z459" i="2"/>
  <c r="Z294" i="2"/>
  <c r="Z465" i="2"/>
  <c r="Z490" i="2"/>
  <c r="Y506" i="2"/>
  <c r="Y505" i="2" l="1"/>
  <c r="Z507" i="2"/>
</calcChain>
</file>

<file path=xl/sharedStrings.xml><?xml version="1.0" encoding="utf-8"?>
<sst xmlns="http://schemas.openxmlformats.org/spreadsheetml/2006/main" count="3674" uniqueCount="794">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</sst>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Z508" sqref="Z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4" t="s">
        <v>26</v>
      </c>
      <c r="E1" s="874"/>
      <c r="F1" s="874"/>
      <c r="G1" s="14" t="s">
        <v>66</v>
      </c>
      <c r="H1" s="874" t="s">
        <v>46</v>
      </c>
      <c r="I1" s="874"/>
      <c r="J1" s="874"/>
      <c r="K1" s="874"/>
      <c r="L1" s="874"/>
      <c r="M1" s="874"/>
      <c r="N1" s="874"/>
      <c r="O1" s="874"/>
      <c r="P1" s="874"/>
      <c r="Q1" s="874"/>
      <c r="R1" s="875" t="s">
        <v>67</v>
      </c>
      <c r="S1" s="876"/>
      <c r="T1" s="8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7"/>
      <c r="R2" s="877"/>
      <c r="S2" s="877"/>
      <c r="T2" s="877"/>
      <c r="U2" s="877"/>
      <c r="V2" s="877"/>
      <c r="W2" s="8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7"/>
      <c r="Q3" s="877"/>
      <c r="R3" s="877"/>
      <c r="S3" s="877"/>
      <c r="T3" s="877"/>
      <c r="U3" s="877"/>
      <c r="V3" s="877"/>
      <c r="W3" s="8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8"/>
      <c r="E5" s="878"/>
      <c r="F5" s="879" t="s">
        <v>14</v>
      </c>
      <c r="G5" s="879"/>
      <c r="H5" s="878"/>
      <c r="I5" s="878"/>
      <c r="J5" s="878"/>
      <c r="K5" s="878"/>
      <c r="L5" s="878"/>
      <c r="M5" s="878"/>
      <c r="N5" s="72"/>
      <c r="P5" s="27" t="s">
        <v>4</v>
      </c>
      <c r="Q5" s="880">
        <v>45904</v>
      </c>
      <c r="R5" s="880"/>
      <c r="T5" s="881" t="s">
        <v>3</v>
      </c>
      <c r="U5" s="882"/>
      <c r="V5" s="883" t="s">
        <v>780</v>
      </c>
      <c r="W5" s="884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71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2" t="str">
        <f>IF(AND($A$9="Тип доверенности/получателя при получении в адресе перегруза:",$D$9="Разовая доверенность"),"Введите ФИО","")</f>
        <v/>
      </c>
      <c r="I9" s="872"/>
      <c r="J9" s="8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2"/>
      <c r="L9" s="872"/>
      <c r="M9" s="872"/>
      <c r="N9" s="70"/>
      <c r="P9" s="31" t="s">
        <v>15</v>
      </c>
      <c r="Q9" s="873"/>
      <c r="R9" s="873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2.52</v>
      </c>
      <c r="Y27" s="55">
        <f t="shared" si="0"/>
        <v>2.52</v>
      </c>
      <c r="Z27" s="41">
        <f t="shared" si="1"/>
        <v>6.5100000000000002E-3</v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2.766</v>
      </c>
      <c r="BN27" s="78">
        <f t="shared" si="3"/>
        <v>2.766</v>
      </c>
      <c r="BO27" s="78">
        <f t="shared" si="4"/>
        <v>5.4945054945054949E-3</v>
      </c>
      <c r="BP27" s="78">
        <f t="shared" si="5"/>
        <v>5.4945054945054949E-3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2.52</v>
      </c>
      <c r="Y31" s="55">
        <f t="shared" si="0"/>
        <v>2.52</v>
      </c>
      <c r="Z31" s="41">
        <f t="shared" si="1"/>
        <v>6.5100000000000002E-3</v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2.766</v>
      </c>
      <c r="BN31" s="78">
        <f t="shared" si="3"/>
        <v>2.766</v>
      </c>
      <c r="BO31" s="78">
        <f t="shared" si="4"/>
        <v>5.4945054945054949E-3</v>
      </c>
      <c r="BP31" s="78">
        <f t="shared" si="5"/>
        <v>5.4945054945054949E-3</v>
      </c>
    </row>
    <row r="32" spans="1:68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2</v>
      </c>
      <c r="Y32" s="43">
        <f>IFERROR(Y26/H26,"0")+IFERROR(Y27/H27,"0")+IFERROR(Y28/H28,"0")+IFERROR(Y29/H29,"0")+IFERROR(Y30/H30,"0")+IFERROR(Y31/H31,"0")</f>
        <v>2</v>
      </c>
      <c r="Z32" s="43">
        <f>IFERROR(IF(Z26="",0,Z26),"0")+IFERROR(IF(Z27="",0,Z27),"0")+IFERROR(IF(Z28="",0,Z28),"0")+IFERROR(IF(Z29="",0,Z29),"0")+IFERROR(IF(Z30="",0,Z30),"0")+IFERROR(IF(Z31="",0,Z31),"0")</f>
        <v>1.302E-2</v>
      </c>
      <c r="AA32" s="67"/>
      <c r="AB32" s="67"/>
      <c r="AC32" s="67"/>
    </row>
    <row r="33" spans="1:68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5.04</v>
      </c>
      <c r="Y33" s="43">
        <f>IFERROR(SUM(Y26:Y31),"0")</f>
        <v>5.04</v>
      </c>
      <c r="Z33" s="42"/>
      <c r="AA33" s="67"/>
      <c r="AB33" s="67"/>
      <c r="AC33" s="67"/>
    </row>
    <row r="34" spans="1:68" ht="14.25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129.6</v>
      </c>
      <c r="Y41" s="55">
        <f>IFERROR(IF(X41="",0,CEILING((X41/$H41),1)*$H41),"")</f>
        <v>129.60000000000002</v>
      </c>
      <c r="Z41" s="41">
        <f>IFERROR(IF(Y41=0,"",ROUNDUP(Y41/H41,0)*0.01898),"")</f>
        <v>0.22776000000000002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134.81999999999996</v>
      </c>
      <c r="BN41" s="78">
        <f>IFERROR(Y41*I41/H41,"0")</f>
        <v>134.82000000000002</v>
      </c>
      <c r="BO41" s="78">
        <f>IFERROR(1/J41*(X41/H41),"0")</f>
        <v>0.18749999999999997</v>
      </c>
      <c r="BP41" s="78">
        <f>IFERROR(1/J41*(Y41/H41),"0")</f>
        <v>0.18750000000000003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11.999999999999998</v>
      </c>
      <c r="Y44" s="43">
        <f>IFERROR(Y41/H41,"0")+IFERROR(Y42/H42,"0")+IFERROR(Y43/H43,"0")</f>
        <v>12.000000000000002</v>
      </c>
      <c r="Z44" s="43">
        <f>IFERROR(IF(Z41="",0,Z41),"0")+IFERROR(IF(Z42="",0,Z42),"0")+IFERROR(IF(Z43="",0,Z43),"0")</f>
        <v>0.22776000000000002</v>
      </c>
      <c r="AA44" s="67"/>
      <c r="AB44" s="67"/>
      <c r="AC44" s="67"/>
    </row>
    <row r="45" spans="1:68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129.6</v>
      </c>
      <c r="Y45" s="43">
        <f>IFERROR(SUM(Y41:Y43),"0")</f>
        <v>129.60000000000002</v>
      </c>
      <c r="Z45" s="42"/>
      <c r="AA45" s="67"/>
      <c r="AB45" s="67"/>
      <c r="AC45" s="67"/>
    </row>
    <row r="46" spans="1:68" ht="14.25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44.8</v>
      </c>
      <c r="Y52" s="55">
        <f t="shared" ref="Y52:Y57" si="6">IFERROR(IF(X52="",0,CEILING((X52/$H52),1)*$H52),"")</f>
        <v>44.8</v>
      </c>
      <c r="Z52" s="41">
        <f>IFERROR(IF(Y52=0,"",ROUNDUP(Y52/H52,0)*0.01898),"")</f>
        <v>7.5920000000000001E-2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46.54</v>
      </c>
      <c r="BN52" s="78">
        <f t="shared" ref="BN52:BN57" si="8">IFERROR(Y52*I52/H52,"0")</f>
        <v>46.54</v>
      </c>
      <c r="BO52" s="78">
        <f t="shared" ref="BO52:BO57" si="9">IFERROR(1/J52*(X52/H52),"0")</f>
        <v>6.25E-2</v>
      </c>
      <c r="BP52" s="78">
        <f t="shared" ref="BP52:BP57" si="10">IFERROR(1/J52*(Y52/H52),"0")</f>
        <v>6.25E-2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14.4</v>
      </c>
      <c r="Y54" s="55">
        <f t="shared" si="6"/>
        <v>14.399999999999999</v>
      </c>
      <c r="Z54" s="41">
        <f>IFERROR(IF(Y54=0,"",ROUNDUP(Y54/H54,0)*0.00902),"")</f>
        <v>2.7060000000000001E-2</v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15.030000000000001</v>
      </c>
      <c r="BN54" s="78">
        <f t="shared" si="8"/>
        <v>15.03</v>
      </c>
      <c r="BO54" s="78">
        <f t="shared" si="9"/>
        <v>2.2727272727272728E-2</v>
      </c>
      <c r="BP54" s="78">
        <f t="shared" si="10"/>
        <v>2.2727272727272728E-2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20</v>
      </c>
      <c r="Y55" s="55">
        <f t="shared" si="6"/>
        <v>20</v>
      </c>
      <c r="Z55" s="41">
        <f>IFERROR(IF(Y55=0,"",ROUNDUP(Y55/H55,0)*0.00902),"")</f>
        <v>4.5100000000000001E-2</v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21.05</v>
      </c>
      <c r="BN55" s="78">
        <f t="shared" si="8"/>
        <v>21.05</v>
      </c>
      <c r="BO55" s="78">
        <f t="shared" si="9"/>
        <v>3.787878787878788E-2</v>
      </c>
      <c r="BP55" s="78">
        <f t="shared" si="10"/>
        <v>3.787878787878788E-2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20</v>
      </c>
      <c r="Y56" s="55">
        <f t="shared" si="6"/>
        <v>21</v>
      </c>
      <c r="Z56" s="41">
        <f>IFERROR(IF(Y56=0,"",ROUNDUP(Y56/H56,0)*0.00651),"")</f>
        <v>6.5100000000000005E-2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21.714285714285712</v>
      </c>
      <c r="BN56" s="78">
        <f t="shared" si="8"/>
        <v>22.799999999999997</v>
      </c>
      <c r="BO56" s="78">
        <f t="shared" si="9"/>
        <v>5.2328623757195186E-2</v>
      </c>
      <c r="BP56" s="78">
        <f t="shared" si="10"/>
        <v>5.4945054945054951E-2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21.523809523809526</v>
      </c>
      <c r="Y58" s="43">
        <f>IFERROR(Y52/H52,"0")+IFERROR(Y53/H53,"0")+IFERROR(Y54/H54,"0")+IFERROR(Y55/H55,"0")+IFERROR(Y56/H56,"0")+IFERROR(Y57/H57,"0")</f>
        <v>22</v>
      </c>
      <c r="Z58" s="43">
        <f>IFERROR(IF(Z52="",0,Z52),"0")+IFERROR(IF(Z53="",0,Z53),"0")+IFERROR(IF(Z54="",0,Z54),"0")+IFERROR(IF(Z55="",0,Z55),"0")+IFERROR(IF(Z56="",0,Z56),"0")+IFERROR(IF(Z57="",0,Z57),"0")</f>
        <v>0.21317999999999998</v>
      </c>
      <c r="AA58" s="67"/>
      <c r="AB58" s="67"/>
      <c r="AC58" s="67"/>
    </row>
    <row r="59" spans="1:68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99.199999999999989</v>
      </c>
      <c r="Y59" s="43">
        <f>IFERROR(SUM(Y52:Y57),"0")</f>
        <v>100.19999999999999</v>
      </c>
      <c r="Z59" s="42"/>
      <c r="AA59" s="67"/>
      <c r="AB59" s="67"/>
      <c r="AC59" s="67"/>
    </row>
    <row r="60" spans="1:68" ht="14.25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129.6</v>
      </c>
      <c r="Y61" s="55">
        <f>IFERROR(IF(X61="",0,CEILING((X61/$H61),1)*$H61),"")</f>
        <v>129.60000000000002</v>
      </c>
      <c r="Z61" s="41">
        <f>IFERROR(IF(Y61=0,"",ROUNDUP(Y61/H61,0)*0.01898),"")</f>
        <v>0.22776000000000002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134.81999999999996</v>
      </c>
      <c r="BN61" s="78">
        <f>IFERROR(Y61*I61/H61,"0")</f>
        <v>134.82000000000002</v>
      </c>
      <c r="BO61" s="78">
        <f>IFERROR(1/J61*(X61/H61),"0")</f>
        <v>0.18749999999999997</v>
      </c>
      <c r="BP61" s="78">
        <f>IFERROR(1/J61*(Y61/H61),"0")</f>
        <v>0.18750000000000003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66">
        <v>4680115882751</v>
      </c>
      <c r="E62" s="56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66">
        <v>4680115885950</v>
      </c>
      <c r="E63" s="56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66">
        <v>4680115881433</v>
      </c>
      <c r="E64" s="56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7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39</v>
      </c>
      <c r="X65" s="43">
        <f>IFERROR(X61/H61,"0")+IFERROR(X62/H62,"0")+IFERROR(X63/H63,"0")+IFERROR(X64/H64,"0")</f>
        <v>11.999999999999998</v>
      </c>
      <c r="Y65" s="43">
        <f>IFERROR(Y61/H61,"0")+IFERROR(Y62/H62,"0")+IFERROR(Y63/H63,"0")+IFERROR(Y64/H64,"0")</f>
        <v>12.000000000000002</v>
      </c>
      <c r="Z65" s="43">
        <f>IFERROR(IF(Z61="",0,Z61),"0")+IFERROR(IF(Z62="",0,Z62),"0")+IFERROR(IF(Z63="",0,Z63),"0")+IFERROR(IF(Z64="",0,Z64),"0")</f>
        <v>0.22776000000000002</v>
      </c>
      <c r="AA65" s="67"/>
      <c r="AB65" s="67"/>
      <c r="AC65" s="67"/>
    </row>
    <row r="66" spans="1:68" x14ac:dyDescent="0.2">
      <c r="A66" s="573"/>
      <c r="B66" s="573"/>
      <c r="C66" s="573"/>
      <c r="D66" s="573"/>
      <c r="E66" s="573"/>
      <c r="F66" s="573"/>
      <c r="G66" s="573"/>
      <c r="H66" s="573"/>
      <c r="I66" s="573"/>
      <c r="J66" s="573"/>
      <c r="K66" s="573"/>
      <c r="L66" s="573"/>
      <c r="M66" s="573"/>
      <c r="N66" s="573"/>
      <c r="O66" s="574"/>
      <c r="P66" s="570" t="s">
        <v>40</v>
      </c>
      <c r="Q66" s="571"/>
      <c r="R66" s="571"/>
      <c r="S66" s="571"/>
      <c r="T66" s="571"/>
      <c r="U66" s="571"/>
      <c r="V66" s="572"/>
      <c r="W66" s="42" t="s">
        <v>0</v>
      </c>
      <c r="X66" s="43">
        <f>IFERROR(SUM(X61:X64),"0")</f>
        <v>129.6</v>
      </c>
      <c r="Y66" s="43">
        <f>IFERROR(SUM(Y61:Y64),"0")</f>
        <v>129.60000000000002</v>
      </c>
      <c r="Z66" s="42"/>
      <c r="AA66" s="67"/>
      <c r="AB66" s="67"/>
      <c r="AC66" s="67"/>
    </row>
    <row r="67" spans="1:68" ht="14.25" customHeight="1" x14ac:dyDescent="0.25">
      <c r="A67" s="565" t="s">
        <v>78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66">
        <v>4680115885073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5.4</v>
      </c>
      <c r="Y68" s="55">
        <f>IFERROR(IF(X68="",0,CEILING((X68/$H68),1)*$H68),"")</f>
        <v>5.4</v>
      </c>
      <c r="Z68" s="41">
        <f>IFERROR(IF(Y68=0,"",ROUNDUP(Y68/H68,0)*0.00502),"")</f>
        <v>1.506E-2</v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5.7</v>
      </c>
      <c r="BN68" s="78">
        <f>IFERROR(Y68*I68/H68,"0")</f>
        <v>5.7</v>
      </c>
      <c r="BO68" s="78">
        <f>IFERROR(1/J68*(X68/H68),"0")</f>
        <v>1.2820512820512822E-2</v>
      </c>
      <c r="BP68" s="78">
        <f>IFERROR(1/J68*(Y68/H68),"0")</f>
        <v>1.2820512820512822E-2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66">
        <v>4680115885059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/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66">
        <v>4680115885097</v>
      </c>
      <c r="E70" s="56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9" t="s">
        <v>45</v>
      </c>
      <c r="V70" s="39" t="s">
        <v>45</v>
      </c>
      <c r="W70" s="40" t="s">
        <v>0</v>
      </c>
      <c r="X70" s="58">
        <v>5.4</v>
      </c>
      <c r="Y70" s="55">
        <f>IFERROR(IF(X70="",0,CEILING((X70/$H70),1)*$H70),"")</f>
        <v>5.4</v>
      </c>
      <c r="Z70" s="41">
        <f>IFERROR(IF(Y70=0,"",ROUNDUP(Y70/H70,0)*0.00502),"")</f>
        <v>1.506E-2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5.7</v>
      </c>
      <c r="BN70" s="78">
        <f>IFERROR(Y70*I70/H70,"0")</f>
        <v>5.7</v>
      </c>
      <c r="BO70" s="78">
        <f>IFERROR(1/J70*(X70/H70),"0")</f>
        <v>1.2820512820512822E-2</v>
      </c>
      <c r="BP70" s="78">
        <f>IFERROR(1/J70*(Y70/H70),"0")</f>
        <v>1.2820512820512822E-2</v>
      </c>
    </row>
    <row r="71" spans="1:68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39</v>
      </c>
      <c r="X71" s="43">
        <f>IFERROR(X68/H68,"0")+IFERROR(X69/H69,"0")+IFERROR(X70/H70,"0")</f>
        <v>6</v>
      </c>
      <c r="Y71" s="43">
        <f>IFERROR(Y68/H68,"0")+IFERROR(Y69/H69,"0")+IFERROR(Y70/H70,"0")</f>
        <v>6</v>
      </c>
      <c r="Z71" s="43">
        <f>IFERROR(IF(Z68="",0,Z68),"0")+IFERROR(IF(Z69="",0,Z69),"0")+IFERROR(IF(Z70="",0,Z70),"0")</f>
        <v>3.0120000000000001E-2</v>
      </c>
      <c r="AA71" s="67"/>
      <c r="AB71" s="67"/>
      <c r="AC71" s="67"/>
    </row>
    <row r="72" spans="1:68" x14ac:dyDescent="0.2">
      <c r="A72" s="573"/>
      <c r="B72" s="573"/>
      <c r="C72" s="573"/>
      <c r="D72" s="573"/>
      <c r="E72" s="573"/>
      <c r="F72" s="573"/>
      <c r="G72" s="573"/>
      <c r="H72" s="573"/>
      <c r="I72" s="573"/>
      <c r="J72" s="573"/>
      <c r="K72" s="573"/>
      <c r="L72" s="573"/>
      <c r="M72" s="573"/>
      <c r="N72" s="573"/>
      <c r="O72" s="574"/>
      <c r="P72" s="570" t="s">
        <v>40</v>
      </c>
      <c r="Q72" s="571"/>
      <c r="R72" s="571"/>
      <c r="S72" s="571"/>
      <c r="T72" s="571"/>
      <c r="U72" s="571"/>
      <c r="V72" s="572"/>
      <c r="W72" s="42" t="s">
        <v>0</v>
      </c>
      <c r="X72" s="43">
        <f>IFERROR(SUM(X68:X70),"0")</f>
        <v>10.8</v>
      </c>
      <c r="Y72" s="43">
        <f>IFERROR(SUM(Y68:Y70),"0")</f>
        <v>10.8</v>
      </c>
      <c r="Z72" s="42"/>
      <c r="AA72" s="67"/>
      <c r="AB72" s="67"/>
      <c r="AC72" s="67"/>
    </row>
    <row r="73" spans="1:68" ht="14.25" customHeight="1" x14ac:dyDescent="0.25">
      <c r="A73" s="565" t="s">
        <v>84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66">
        <v>4680115881891</v>
      </c>
      <c r="E74" s="56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7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66">
        <v>4680115885769</v>
      </c>
      <c r="E75" s="56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7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66">
        <v>4680115884410</v>
      </c>
      <c r="E76" s="56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7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25.2</v>
      </c>
      <c r="Y76" s="55">
        <f t="shared" si="11"/>
        <v>25.200000000000003</v>
      </c>
      <c r="Z76" s="41">
        <f>IFERROR(IF(Y76=0,"",ROUNDUP(Y76/H76,0)*0.01898),"")</f>
        <v>5.6940000000000004E-2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26.721</v>
      </c>
      <c r="BN76" s="78">
        <f t="shared" si="13"/>
        <v>26.721000000000004</v>
      </c>
      <c r="BO76" s="78">
        <f t="shared" si="14"/>
        <v>4.6875E-2</v>
      </c>
      <c r="BP76" s="78">
        <f t="shared" si="15"/>
        <v>4.6875E-2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66">
        <v>4680115884311</v>
      </c>
      <c r="E77" s="56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66">
        <v>4680115885929</v>
      </c>
      <c r="E78" s="56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66">
        <v>4680115884403</v>
      </c>
      <c r="E79" s="56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73"/>
      <c r="B80" s="573"/>
      <c r="C80" s="573"/>
      <c r="D80" s="573"/>
      <c r="E80" s="573"/>
      <c r="F80" s="573"/>
      <c r="G80" s="573"/>
      <c r="H80" s="573"/>
      <c r="I80" s="573"/>
      <c r="J80" s="573"/>
      <c r="K80" s="573"/>
      <c r="L80" s="573"/>
      <c r="M80" s="573"/>
      <c r="N80" s="573"/>
      <c r="O80" s="574"/>
      <c r="P80" s="570" t="s">
        <v>40</v>
      </c>
      <c r="Q80" s="571"/>
      <c r="R80" s="571"/>
      <c r="S80" s="571"/>
      <c r="T80" s="571"/>
      <c r="U80" s="571"/>
      <c r="V80" s="572"/>
      <c r="W80" s="42" t="s">
        <v>39</v>
      </c>
      <c r="X80" s="43">
        <f>IFERROR(X74/H74,"0")+IFERROR(X75/H75,"0")+IFERROR(X76/H76,"0")+IFERROR(X77/H77,"0")+IFERROR(X78/H78,"0")+IFERROR(X79/H79,"0")</f>
        <v>3</v>
      </c>
      <c r="Y80" s="43">
        <f>IFERROR(Y74/H74,"0")+IFERROR(Y75/H75,"0")+IFERROR(Y76/H76,"0")+IFERROR(Y77/H77,"0")+IFERROR(Y78/H78,"0")+IFERROR(Y79/H79,"0")</f>
        <v>3</v>
      </c>
      <c r="Z80" s="43">
        <f>IFERROR(IF(Z74="",0,Z74),"0")+IFERROR(IF(Z75="",0,Z75),"0")+IFERROR(IF(Z76="",0,Z76),"0")+IFERROR(IF(Z77="",0,Z77),"0")+IFERROR(IF(Z78="",0,Z78),"0")+IFERROR(IF(Z79="",0,Z79),"0")</f>
        <v>5.6940000000000004E-2</v>
      </c>
      <c r="AA80" s="67"/>
      <c r="AB80" s="67"/>
      <c r="AC80" s="67"/>
    </row>
    <row r="81" spans="1:68" x14ac:dyDescent="0.2">
      <c r="A81" s="573"/>
      <c r="B81" s="573"/>
      <c r="C81" s="573"/>
      <c r="D81" s="573"/>
      <c r="E81" s="573"/>
      <c r="F81" s="573"/>
      <c r="G81" s="573"/>
      <c r="H81" s="573"/>
      <c r="I81" s="573"/>
      <c r="J81" s="573"/>
      <c r="K81" s="573"/>
      <c r="L81" s="573"/>
      <c r="M81" s="573"/>
      <c r="N81" s="573"/>
      <c r="O81" s="574"/>
      <c r="P81" s="570" t="s">
        <v>40</v>
      </c>
      <c r="Q81" s="571"/>
      <c r="R81" s="571"/>
      <c r="S81" s="571"/>
      <c r="T81" s="571"/>
      <c r="U81" s="571"/>
      <c r="V81" s="572"/>
      <c r="W81" s="42" t="s">
        <v>0</v>
      </c>
      <c r="X81" s="43">
        <f>IFERROR(SUM(X74:X79),"0")</f>
        <v>25.2</v>
      </c>
      <c r="Y81" s="43">
        <f>IFERROR(SUM(Y74:Y79),"0")</f>
        <v>25.200000000000003</v>
      </c>
      <c r="Z81" s="42"/>
      <c r="AA81" s="67"/>
      <c r="AB81" s="67"/>
      <c r="AC81" s="67"/>
    </row>
    <row r="82" spans="1:68" ht="14.25" customHeight="1" x14ac:dyDescent="0.25">
      <c r="A82" s="565" t="s">
        <v>185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66">
        <v>4680115881532</v>
      </c>
      <c r="E83" s="56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9" t="s">
        <v>45</v>
      </c>
      <c r="V83" s="39" t="s">
        <v>45</v>
      </c>
      <c r="W83" s="40" t="s">
        <v>0</v>
      </c>
      <c r="X83" s="58">
        <v>15.6</v>
      </c>
      <c r="Y83" s="55">
        <f>IFERROR(IF(X83="",0,CEILING((X83/$H83),1)*$H83),"")</f>
        <v>15.6</v>
      </c>
      <c r="Z83" s="41">
        <f>IFERROR(IF(Y83=0,"",ROUNDUP(Y83/H83,0)*0.01898),"")</f>
        <v>3.7960000000000001E-2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16.47</v>
      </c>
      <c r="BN83" s="78">
        <f>IFERROR(Y83*I83/H83,"0")</f>
        <v>16.47</v>
      </c>
      <c r="BO83" s="78">
        <f>IFERROR(1/J83*(X83/H83),"0")</f>
        <v>3.125E-2</v>
      </c>
      <c r="BP83" s="78">
        <f>IFERROR(1/J83*(Y83/H83),"0")</f>
        <v>3.125E-2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66">
        <v>4680115881464</v>
      </c>
      <c r="E84" s="56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73"/>
      <c r="B85" s="573"/>
      <c r="C85" s="573"/>
      <c r="D85" s="573"/>
      <c r="E85" s="573"/>
      <c r="F85" s="573"/>
      <c r="G85" s="573"/>
      <c r="H85" s="573"/>
      <c r="I85" s="573"/>
      <c r="J85" s="573"/>
      <c r="K85" s="573"/>
      <c r="L85" s="573"/>
      <c r="M85" s="573"/>
      <c r="N85" s="573"/>
      <c r="O85" s="574"/>
      <c r="P85" s="570" t="s">
        <v>40</v>
      </c>
      <c r="Q85" s="571"/>
      <c r="R85" s="571"/>
      <c r="S85" s="571"/>
      <c r="T85" s="571"/>
      <c r="U85" s="571"/>
      <c r="V85" s="572"/>
      <c r="W85" s="42" t="s">
        <v>39</v>
      </c>
      <c r="X85" s="43">
        <f>IFERROR(X83/H83,"0")+IFERROR(X84/H84,"0")</f>
        <v>2</v>
      </c>
      <c r="Y85" s="43">
        <f>IFERROR(Y83/H83,"0")+IFERROR(Y84/H84,"0")</f>
        <v>2</v>
      </c>
      <c r="Z85" s="43">
        <f>IFERROR(IF(Z83="",0,Z83),"0")+IFERROR(IF(Z84="",0,Z84),"0")</f>
        <v>3.7960000000000001E-2</v>
      </c>
      <c r="AA85" s="67"/>
      <c r="AB85" s="67"/>
      <c r="AC85" s="67"/>
    </row>
    <row r="86" spans="1:68" x14ac:dyDescent="0.2">
      <c r="A86" s="573"/>
      <c r="B86" s="573"/>
      <c r="C86" s="573"/>
      <c r="D86" s="573"/>
      <c r="E86" s="573"/>
      <c r="F86" s="573"/>
      <c r="G86" s="573"/>
      <c r="H86" s="573"/>
      <c r="I86" s="573"/>
      <c r="J86" s="573"/>
      <c r="K86" s="573"/>
      <c r="L86" s="573"/>
      <c r="M86" s="573"/>
      <c r="N86" s="573"/>
      <c r="O86" s="574"/>
      <c r="P86" s="570" t="s">
        <v>40</v>
      </c>
      <c r="Q86" s="571"/>
      <c r="R86" s="571"/>
      <c r="S86" s="571"/>
      <c r="T86" s="571"/>
      <c r="U86" s="571"/>
      <c r="V86" s="572"/>
      <c r="W86" s="42" t="s">
        <v>0</v>
      </c>
      <c r="X86" s="43">
        <f>IFERROR(SUM(X83:X84),"0")</f>
        <v>15.6</v>
      </c>
      <c r="Y86" s="43">
        <f>IFERROR(SUM(Y83:Y84),"0")</f>
        <v>15.6</v>
      </c>
      <c r="Z86" s="42"/>
      <c r="AA86" s="67"/>
      <c r="AB86" s="67"/>
      <c r="AC86" s="67"/>
    </row>
    <row r="87" spans="1:68" ht="16.5" customHeight="1" x14ac:dyDescent="0.25">
      <c r="A87" s="564" t="s">
        <v>192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65"/>
      <c r="AB87" s="65"/>
      <c r="AC87" s="79"/>
    </row>
    <row r="88" spans="1:68" ht="14.25" customHeight="1" x14ac:dyDescent="0.25">
      <c r="A88" s="565" t="s">
        <v>114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66">
        <v>4680115881327</v>
      </c>
      <c r="E89" s="56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64.8</v>
      </c>
      <c r="Y89" s="55">
        <f>IFERROR(IF(X89="",0,CEILING((X89/$H89),1)*$H89),"")</f>
        <v>64.800000000000011</v>
      </c>
      <c r="Z89" s="41">
        <f>IFERROR(IF(Y89=0,"",ROUNDUP(Y89/H89,0)*0.01898),"")</f>
        <v>0.11388000000000001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67.409999999999982</v>
      </c>
      <c r="BN89" s="78">
        <f>IFERROR(Y89*I89/H89,"0")</f>
        <v>67.410000000000011</v>
      </c>
      <c r="BO89" s="78">
        <f>IFERROR(1/J89*(X89/H89),"0")</f>
        <v>9.3749999999999986E-2</v>
      </c>
      <c r="BP89" s="78">
        <f>IFERROR(1/J89*(Y89/H89),"0")</f>
        <v>9.3750000000000014E-2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566">
        <v>4680115881518</v>
      </c>
      <c r="E90" s="56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9" t="s">
        <v>45</v>
      </c>
      <c r="V90" s="39" t="s">
        <v>45</v>
      </c>
      <c r="W90" s="40" t="s">
        <v>0</v>
      </c>
      <c r="X90" s="58">
        <v>40</v>
      </c>
      <c r="Y90" s="55">
        <f>IFERROR(IF(X90="",0,CEILING((X90/$H90),1)*$H90),"")</f>
        <v>40</v>
      </c>
      <c r="Z90" s="41">
        <f>IFERROR(IF(Y90=0,"",ROUNDUP(Y90/H90,0)*0.00902),"")</f>
        <v>9.0200000000000002E-2</v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42.1</v>
      </c>
      <c r="BN90" s="78">
        <f>IFERROR(Y90*I90/H90,"0")</f>
        <v>42.1</v>
      </c>
      <c r="BO90" s="78">
        <f>IFERROR(1/J90*(X90/H90),"0")</f>
        <v>7.575757575757576E-2</v>
      </c>
      <c r="BP90" s="78">
        <f>IFERROR(1/J90*(Y90/H90),"0")</f>
        <v>7.575757575757576E-2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66">
        <v>4680115881303</v>
      </c>
      <c r="E91" s="56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73"/>
      <c r="B92" s="573"/>
      <c r="C92" s="573"/>
      <c r="D92" s="573"/>
      <c r="E92" s="573"/>
      <c r="F92" s="573"/>
      <c r="G92" s="573"/>
      <c r="H92" s="573"/>
      <c r="I92" s="573"/>
      <c r="J92" s="573"/>
      <c r="K92" s="573"/>
      <c r="L92" s="573"/>
      <c r="M92" s="573"/>
      <c r="N92" s="573"/>
      <c r="O92" s="574"/>
      <c r="P92" s="570" t="s">
        <v>40</v>
      </c>
      <c r="Q92" s="571"/>
      <c r="R92" s="571"/>
      <c r="S92" s="571"/>
      <c r="T92" s="571"/>
      <c r="U92" s="571"/>
      <c r="V92" s="572"/>
      <c r="W92" s="42" t="s">
        <v>39</v>
      </c>
      <c r="X92" s="43">
        <f>IFERROR(X89/H89,"0")+IFERROR(X90/H90,"0")+IFERROR(X91/H91,"0")</f>
        <v>16</v>
      </c>
      <c r="Y92" s="43">
        <f>IFERROR(Y89/H89,"0")+IFERROR(Y90/H90,"0")+IFERROR(Y91/H91,"0")</f>
        <v>16</v>
      </c>
      <c r="Z92" s="43">
        <f>IFERROR(IF(Z89="",0,Z89),"0")+IFERROR(IF(Z90="",0,Z90),"0")+IFERROR(IF(Z91="",0,Z91),"0")</f>
        <v>0.20408000000000001</v>
      </c>
      <c r="AA92" s="67"/>
      <c r="AB92" s="67"/>
      <c r="AC92" s="67"/>
    </row>
    <row r="93" spans="1:68" x14ac:dyDescent="0.2">
      <c r="A93" s="573"/>
      <c r="B93" s="573"/>
      <c r="C93" s="573"/>
      <c r="D93" s="573"/>
      <c r="E93" s="573"/>
      <c r="F93" s="573"/>
      <c r="G93" s="573"/>
      <c r="H93" s="573"/>
      <c r="I93" s="573"/>
      <c r="J93" s="573"/>
      <c r="K93" s="573"/>
      <c r="L93" s="573"/>
      <c r="M93" s="573"/>
      <c r="N93" s="573"/>
      <c r="O93" s="574"/>
      <c r="P93" s="570" t="s">
        <v>40</v>
      </c>
      <c r="Q93" s="571"/>
      <c r="R93" s="571"/>
      <c r="S93" s="571"/>
      <c r="T93" s="571"/>
      <c r="U93" s="571"/>
      <c r="V93" s="572"/>
      <c r="W93" s="42" t="s">
        <v>0</v>
      </c>
      <c r="X93" s="43">
        <f>IFERROR(SUM(X89:X91),"0")</f>
        <v>104.8</v>
      </c>
      <c r="Y93" s="43">
        <f>IFERROR(SUM(Y89:Y91),"0")</f>
        <v>104.80000000000001</v>
      </c>
      <c r="Z93" s="42"/>
      <c r="AA93" s="67"/>
      <c r="AB93" s="67"/>
      <c r="AC93" s="67"/>
    </row>
    <row r="94" spans="1:68" ht="14.25" customHeight="1" x14ac:dyDescent="0.25">
      <c r="A94" s="565" t="s">
        <v>84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66">
        <v>4607091386967</v>
      </c>
      <c r="E95" s="56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81" t="s">
        <v>202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48.6</v>
      </c>
      <c r="Y95" s="55">
        <f>IFERROR(IF(X95="",0,CEILING((X95/$H95),1)*$H95),"")</f>
        <v>48.599999999999994</v>
      </c>
      <c r="Z95" s="41">
        <f>IFERROR(IF(Y95=0,"",ROUNDUP(Y95/H95,0)*0.01898),"")</f>
        <v>0.11388000000000001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51.713999999999999</v>
      </c>
      <c r="BN95" s="78">
        <f>IFERROR(Y95*I95/H95,"0")</f>
        <v>51.713999999999992</v>
      </c>
      <c r="BO95" s="78">
        <f>IFERROR(1/J95*(X95/H95),"0")</f>
        <v>9.375E-2</v>
      </c>
      <c r="BP95" s="78">
        <f>IFERROR(1/J95*(Y95/H95),"0")</f>
        <v>9.375E-2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566">
        <v>4680115884953</v>
      </c>
      <c r="E96" s="566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7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566">
        <v>4607091385731</v>
      </c>
      <c r="E97" s="56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77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2.7</v>
      </c>
      <c r="Y97" s="55">
        <f>IFERROR(IF(X97="",0,CEILING((X97/$H97),1)*$H97),"")</f>
        <v>2.7</v>
      </c>
      <c r="Z97" s="41">
        <f>IFERROR(IF(Y97=0,"",ROUNDUP(Y97/H97,0)*0.00651),"")</f>
        <v>6.5100000000000002E-3</v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2.952</v>
      </c>
      <c r="BN97" s="78">
        <f>IFERROR(Y97*I97/H97,"0")</f>
        <v>2.952</v>
      </c>
      <c r="BO97" s="78">
        <f>IFERROR(1/J97*(X97/H97),"0")</f>
        <v>5.4945054945054949E-3</v>
      </c>
      <c r="BP97" s="78">
        <f>IFERROR(1/J97*(Y97/H97),"0")</f>
        <v>5.4945054945054949E-3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566">
        <v>4607091385731</v>
      </c>
      <c r="E98" s="56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8"/>
      <c r="R98" s="568"/>
      <c r="S98" s="568"/>
      <c r="T98" s="569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566">
        <v>4680115880894</v>
      </c>
      <c r="E99" s="566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8"/>
      <c r="R99" s="568"/>
      <c r="S99" s="568"/>
      <c r="T99" s="569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573"/>
      <c r="B100" s="573"/>
      <c r="C100" s="573"/>
      <c r="D100" s="573"/>
      <c r="E100" s="573"/>
      <c r="F100" s="573"/>
      <c r="G100" s="573"/>
      <c r="H100" s="573"/>
      <c r="I100" s="573"/>
      <c r="J100" s="573"/>
      <c r="K100" s="573"/>
      <c r="L100" s="573"/>
      <c r="M100" s="573"/>
      <c r="N100" s="573"/>
      <c r="O100" s="574"/>
      <c r="P100" s="570" t="s">
        <v>40</v>
      </c>
      <c r="Q100" s="571"/>
      <c r="R100" s="571"/>
      <c r="S100" s="571"/>
      <c r="T100" s="571"/>
      <c r="U100" s="571"/>
      <c r="V100" s="572"/>
      <c r="W100" s="42" t="s">
        <v>39</v>
      </c>
      <c r="X100" s="43">
        <f>IFERROR(X95/H95,"0")+IFERROR(X96/H96,"0")+IFERROR(X97/H97,"0")+IFERROR(X98/H98,"0")+IFERROR(X99/H99,"0")</f>
        <v>7</v>
      </c>
      <c r="Y100" s="43">
        <f>IFERROR(Y95/H95,"0")+IFERROR(Y96/H96,"0")+IFERROR(Y97/H97,"0")+IFERROR(Y98/H98,"0")+IFERROR(Y99/H99,"0")</f>
        <v>7</v>
      </c>
      <c r="Z100" s="43">
        <f>IFERROR(IF(Z95="",0,Z95),"0")+IFERROR(IF(Z96="",0,Z96),"0")+IFERROR(IF(Z97="",0,Z97),"0")+IFERROR(IF(Z98="",0,Z98),"0")+IFERROR(IF(Z99="",0,Z99),"0")</f>
        <v>0.12039000000000001</v>
      </c>
      <c r="AA100" s="67"/>
      <c r="AB100" s="67"/>
      <c r="AC100" s="67"/>
    </row>
    <row r="101" spans="1:68" x14ac:dyDescent="0.2">
      <c r="A101" s="573"/>
      <c r="B101" s="573"/>
      <c r="C101" s="573"/>
      <c r="D101" s="573"/>
      <c r="E101" s="573"/>
      <c r="F101" s="573"/>
      <c r="G101" s="573"/>
      <c r="H101" s="573"/>
      <c r="I101" s="573"/>
      <c r="J101" s="573"/>
      <c r="K101" s="573"/>
      <c r="L101" s="573"/>
      <c r="M101" s="573"/>
      <c r="N101" s="573"/>
      <c r="O101" s="574"/>
      <c r="P101" s="570" t="s">
        <v>40</v>
      </c>
      <c r="Q101" s="571"/>
      <c r="R101" s="571"/>
      <c r="S101" s="571"/>
      <c r="T101" s="571"/>
      <c r="U101" s="571"/>
      <c r="V101" s="572"/>
      <c r="W101" s="42" t="s">
        <v>0</v>
      </c>
      <c r="X101" s="43">
        <f>IFERROR(SUM(X95:X99),"0")</f>
        <v>51.300000000000004</v>
      </c>
      <c r="Y101" s="43">
        <f>IFERROR(SUM(Y95:Y99),"0")</f>
        <v>51.3</v>
      </c>
      <c r="Z101" s="42"/>
      <c r="AA101" s="67"/>
      <c r="AB101" s="67"/>
      <c r="AC101" s="67"/>
    </row>
    <row r="102" spans="1:68" ht="16.5" customHeight="1" x14ac:dyDescent="0.25">
      <c r="A102" s="564" t="s">
        <v>214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65"/>
      <c r="AB102" s="65"/>
      <c r="AC102" s="79"/>
    </row>
    <row r="103" spans="1:68" ht="14.25" customHeight="1" x14ac:dyDescent="0.25">
      <c r="A103" s="565" t="s">
        <v>114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66"/>
      <c r="AB103" s="66"/>
      <c r="AC103" s="80"/>
    </row>
    <row r="104" spans="1:68" ht="27" customHeight="1" x14ac:dyDescent="0.25">
      <c r="A104" s="63" t="s">
        <v>215</v>
      </c>
      <c r="B104" s="63" t="s">
        <v>216</v>
      </c>
      <c r="C104" s="36">
        <v>4301011514</v>
      </c>
      <c r="D104" s="566">
        <v>4680115882133</v>
      </c>
      <c r="E104" s="566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54</v>
      </c>
      <c r="Y104" s="55">
        <f>IFERROR(IF(X104="",0,CEILING((X104/$H104),1)*$H104),"")</f>
        <v>54</v>
      </c>
      <c r="Z104" s="41">
        <f>IFERROR(IF(Y104=0,"",ROUNDUP(Y104/H104,0)*0.01898),"")</f>
        <v>9.4899999999999998E-2</v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56.17499999999999</v>
      </c>
      <c r="BN104" s="78">
        <f>IFERROR(Y104*I104/H104,"0")</f>
        <v>56.17499999999999</v>
      </c>
      <c r="BO104" s="78">
        <f>IFERROR(1/J104*(X104/H104),"0")</f>
        <v>7.8125E-2</v>
      </c>
      <c r="BP104" s="78">
        <f>IFERROR(1/J104*(Y104/H104),"0")</f>
        <v>7.8125E-2</v>
      </c>
    </row>
    <row r="105" spans="1:68" ht="27" customHeight="1" x14ac:dyDescent="0.25">
      <c r="A105" s="63" t="s">
        <v>218</v>
      </c>
      <c r="B105" s="63" t="s">
        <v>219</v>
      </c>
      <c r="C105" s="36">
        <v>4301011417</v>
      </c>
      <c r="D105" s="566">
        <v>4680115880269</v>
      </c>
      <c r="E105" s="566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7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8"/>
      <c r="R105" s="568"/>
      <c r="S105" s="568"/>
      <c r="T105" s="56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220</v>
      </c>
      <c r="B106" s="63" t="s">
        <v>221</v>
      </c>
      <c r="C106" s="36">
        <v>4301011415</v>
      </c>
      <c r="D106" s="566">
        <v>4680115880429</v>
      </c>
      <c r="E106" s="566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8"/>
      <c r="R106" s="568"/>
      <c r="S106" s="568"/>
      <c r="T106" s="569"/>
      <c r="U106" s="39" t="s">
        <v>45</v>
      </c>
      <c r="V106" s="39" t="s">
        <v>45</v>
      </c>
      <c r="W106" s="40" t="s">
        <v>0</v>
      </c>
      <c r="X106" s="58">
        <v>13.5</v>
      </c>
      <c r="Y106" s="55">
        <f>IFERROR(IF(X106="",0,CEILING((X106/$H106),1)*$H106),"")</f>
        <v>13.5</v>
      </c>
      <c r="Z106" s="41">
        <f>IFERROR(IF(Y106=0,"",ROUNDUP(Y106/H106,0)*0.00902),"")</f>
        <v>2.7060000000000001E-2</v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14.13</v>
      </c>
      <c r="BN106" s="78">
        <f>IFERROR(Y106*I106/H106,"0")</f>
        <v>14.13</v>
      </c>
      <c r="BO106" s="78">
        <f>IFERROR(1/J106*(X106/H106),"0")</f>
        <v>2.2727272727272728E-2</v>
      </c>
      <c r="BP106" s="78">
        <f>IFERROR(1/J106*(Y106/H106),"0")</f>
        <v>2.2727272727272728E-2</v>
      </c>
    </row>
    <row r="107" spans="1:68" ht="27" customHeight="1" x14ac:dyDescent="0.25">
      <c r="A107" s="63" t="s">
        <v>222</v>
      </c>
      <c r="B107" s="63" t="s">
        <v>223</v>
      </c>
      <c r="C107" s="36">
        <v>4301011462</v>
      </c>
      <c r="D107" s="566">
        <v>4680115881457</v>
      </c>
      <c r="E107" s="566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8"/>
      <c r="R107" s="568"/>
      <c r="S107" s="568"/>
      <c r="T107" s="569"/>
      <c r="U107" s="39" t="s">
        <v>45</v>
      </c>
      <c r="V107" s="39" t="s">
        <v>45</v>
      </c>
      <c r="W107" s="40" t="s">
        <v>0</v>
      </c>
      <c r="X107" s="58">
        <v>9</v>
      </c>
      <c r="Y107" s="55">
        <f>IFERROR(IF(X107="",0,CEILING((X107/$H107),1)*$H107),"")</f>
        <v>9</v>
      </c>
      <c r="Z107" s="41">
        <f>IFERROR(IF(Y107=0,"",ROUNDUP(Y107/H107,0)*0.00902),"")</f>
        <v>1.804E-2</v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9.42</v>
      </c>
      <c r="BN107" s="78">
        <f>IFERROR(Y107*I107/H107,"0")</f>
        <v>9.42</v>
      </c>
      <c r="BO107" s="78">
        <f>IFERROR(1/J107*(X107/H107),"0")</f>
        <v>1.5151515151515152E-2</v>
      </c>
      <c r="BP107" s="78">
        <f>IFERROR(1/J107*(Y107/H107),"0")</f>
        <v>1.5151515151515152E-2</v>
      </c>
    </row>
    <row r="108" spans="1:68" x14ac:dyDescent="0.2">
      <c r="A108" s="573"/>
      <c r="B108" s="573"/>
      <c r="C108" s="573"/>
      <c r="D108" s="573"/>
      <c r="E108" s="573"/>
      <c r="F108" s="573"/>
      <c r="G108" s="573"/>
      <c r="H108" s="573"/>
      <c r="I108" s="573"/>
      <c r="J108" s="573"/>
      <c r="K108" s="573"/>
      <c r="L108" s="573"/>
      <c r="M108" s="573"/>
      <c r="N108" s="573"/>
      <c r="O108" s="574"/>
      <c r="P108" s="570" t="s">
        <v>40</v>
      </c>
      <c r="Q108" s="571"/>
      <c r="R108" s="571"/>
      <c r="S108" s="571"/>
      <c r="T108" s="571"/>
      <c r="U108" s="571"/>
      <c r="V108" s="572"/>
      <c r="W108" s="42" t="s">
        <v>39</v>
      </c>
      <c r="X108" s="43">
        <f>IFERROR(X104/H104,"0")+IFERROR(X105/H105,"0")+IFERROR(X106/H106,"0")+IFERROR(X107/H107,"0")</f>
        <v>10</v>
      </c>
      <c r="Y108" s="43">
        <f>IFERROR(Y104/H104,"0")+IFERROR(Y105/H105,"0")+IFERROR(Y106/H106,"0")+IFERROR(Y107/H107,"0")</f>
        <v>10</v>
      </c>
      <c r="Z108" s="43">
        <f>IFERROR(IF(Z104="",0,Z104),"0")+IFERROR(IF(Z105="",0,Z105),"0")+IFERROR(IF(Z106="",0,Z106),"0")+IFERROR(IF(Z107="",0,Z107),"0")</f>
        <v>0.14000000000000001</v>
      </c>
      <c r="AA108" s="67"/>
      <c r="AB108" s="67"/>
      <c r="AC108" s="67"/>
    </row>
    <row r="109" spans="1:68" x14ac:dyDescent="0.2">
      <c r="A109" s="573"/>
      <c r="B109" s="573"/>
      <c r="C109" s="573"/>
      <c r="D109" s="573"/>
      <c r="E109" s="573"/>
      <c r="F109" s="573"/>
      <c r="G109" s="573"/>
      <c r="H109" s="573"/>
      <c r="I109" s="573"/>
      <c r="J109" s="573"/>
      <c r="K109" s="573"/>
      <c r="L109" s="573"/>
      <c r="M109" s="573"/>
      <c r="N109" s="573"/>
      <c r="O109" s="574"/>
      <c r="P109" s="570" t="s">
        <v>40</v>
      </c>
      <c r="Q109" s="571"/>
      <c r="R109" s="571"/>
      <c r="S109" s="571"/>
      <c r="T109" s="571"/>
      <c r="U109" s="571"/>
      <c r="V109" s="572"/>
      <c r="W109" s="42" t="s">
        <v>0</v>
      </c>
      <c r="X109" s="43">
        <f>IFERROR(SUM(X104:X107),"0")</f>
        <v>76.5</v>
      </c>
      <c r="Y109" s="43">
        <f>IFERROR(SUM(Y104:Y107),"0")</f>
        <v>76.5</v>
      </c>
      <c r="Z109" s="42"/>
      <c r="AA109" s="67"/>
      <c r="AB109" s="67"/>
      <c r="AC109" s="67"/>
    </row>
    <row r="110" spans="1:68" ht="14.25" customHeight="1" x14ac:dyDescent="0.25">
      <c r="A110" s="565" t="s">
        <v>150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566">
        <v>4680115881488</v>
      </c>
      <c r="E111" s="566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21.6</v>
      </c>
      <c r="Y111" s="55">
        <f>IFERROR(IF(X111="",0,CEILING((X111/$H111),1)*$H111),"")</f>
        <v>21.6</v>
      </c>
      <c r="Z111" s="41">
        <f>IFERROR(IF(Y111=0,"",ROUNDUP(Y111/H111,0)*0.01898),"")</f>
        <v>3.7960000000000001E-2</v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22.47</v>
      </c>
      <c r="BN111" s="78">
        <f>IFERROR(Y111*I111/H111,"0")</f>
        <v>22.47</v>
      </c>
      <c r="BO111" s="78">
        <f>IFERROR(1/J111*(X111/H111),"0")</f>
        <v>3.125E-2</v>
      </c>
      <c r="BP111" s="78">
        <f>IFERROR(1/J111*(Y111/H111),"0")</f>
        <v>3.125E-2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566">
        <v>4680115882775</v>
      </c>
      <c r="E112" s="566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8"/>
      <c r="R112" s="568"/>
      <c r="S112" s="568"/>
      <c r="T112" s="56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566">
        <v>4680115880658</v>
      </c>
      <c r="E113" s="566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7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8"/>
      <c r="R113" s="568"/>
      <c r="S113" s="568"/>
      <c r="T113" s="56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573"/>
      <c r="B114" s="573"/>
      <c r="C114" s="573"/>
      <c r="D114" s="573"/>
      <c r="E114" s="573"/>
      <c r="F114" s="573"/>
      <c r="G114" s="573"/>
      <c r="H114" s="573"/>
      <c r="I114" s="573"/>
      <c r="J114" s="573"/>
      <c r="K114" s="573"/>
      <c r="L114" s="573"/>
      <c r="M114" s="573"/>
      <c r="N114" s="573"/>
      <c r="O114" s="574"/>
      <c r="P114" s="570" t="s">
        <v>40</v>
      </c>
      <c r="Q114" s="571"/>
      <c r="R114" s="571"/>
      <c r="S114" s="571"/>
      <c r="T114" s="571"/>
      <c r="U114" s="571"/>
      <c r="V114" s="572"/>
      <c r="W114" s="42" t="s">
        <v>39</v>
      </c>
      <c r="X114" s="43">
        <f>IFERROR(X111/H111,"0")+IFERROR(X112/H112,"0")+IFERROR(X113/H113,"0")</f>
        <v>2</v>
      </c>
      <c r="Y114" s="43">
        <f>IFERROR(Y111/H111,"0")+IFERROR(Y112/H112,"0")+IFERROR(Y113/H113,"0")</f>
        <v>2</v>
      </c>
      <c r="Z114" s="43">
        <f>IFERROR(IF(Z111="",0,Z111),"0")+IFERROR(IF(Z112="",0,Z112),"0")+IFERROR(IF(Z113="",0,Z113),"0")</f>
        <v>3.7960000000000001E-2</v>
      </c>
      <c r="AA114" s="67"/>
      <c r="AB114" s="67"/>
      <c r="AC114" s="67"/>
    </row>
    <row r="115" spans="1:68" x14ac:dyDescent="0.2">
      <c r="A115" s="573"/>
      <c r="B115" s="573"/>
      <c r="C115" s="573"/>
      <c r="D115" s="573"/>
      <c r="E115" s="573"/>
      <c r="F115" s="573"/>
      <c r="G115" s="573"/>
      <c r="H115" s="573"/>
      <c r="I115" s="573"/>
      <c r="J115" s="573"/>
      <c r="K115" s="573"/>
      <c r="L115" s="573"/>
      <c r="M115" s="573"/>
      <c r="N115" s="573"/>
      <c r="O115" s="574"/>
      <c r="P115" s="570" t="s">
        <v>40</v>
      </c>
      <c r="Q115" s="571"/>
      <c r="R115" s="571"/>
      <c r="S115" s="571"/>
      <c r="T115" s="571"/>
      <c r="U115" s="571"/>
      <c r="V115" s="572"/>
      <c r="W115" s="42" t="s">
        <v>0</v>
      </c>
      <c r="X115" s="43">
        <f>IFERROR(SUM(X111:X113),"0")</f>
        <v>21.6</v>
      </c>
      <c r="Y115" s="43">
        <f>IFERROR(SUM(Y111:Y113),"0")</f>
        <v>21.6</v>
      </c>
      <c r="Z115" s="42"/>
      <c r="AA115" s="67"/>
      <c r="AB115" s="67"/>
      <c r="AC115" s="67"/>
    </row>
    <row r="116" spans="1:68" ht="14.25" customHeight="1" x14ac:dyDescent="0.25">
      <c r="A116" s="565" t="s">
        <v>84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566">
        <v>4607091385168</v>
      </c>
      <c r="E117" s="566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48.6</v>
      </c>
      <c r="Y117" s="55">
        <f>IFERROR(IF(X117="",0,CEILING((X117/$H117),1)*$H117),"")</f>
        <v>48.599999999999994</v>
      </c>
      <c r="Z117" s="41">
        <f>IFERROR(IF(Y117=0,"",ROUNDUP(Y117/H117,0)*0.01898),"")</f>
        <v>0.11388000000000001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51.677999999999997</v>
      </c>
      <c r="BN117" s="78">
        <f>IFERROR(Y117*I117/H117,"0")</f>
        <v>51.67799999999999</v>
      </c>
      <c r="BO117" s="78">
        <f>IFERROR(1/J117*(X117/H117),"0")</f>
        <v>9.375E-2</v>
      </c>
      <c r="BP117" s="78">
        <f>IFERROR(1/J117*(Y117/H117),"0")</f>
        <v>9.375E-2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566">
        <v>4607091383256</v>
      </c>
      <c r="E118" s="566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7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8"/>
      <c r="R118" s="568"/>
      <c r="S118" s="568"/>
      <c r="T118" s="56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566">
        <v>4607091385748</v>
      </c>
      <c r="E119" s="566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7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8"/>
      <c r="R119" s="568"/>
      <c r="S119" s="568"/>
      <c r="T119" s="569"/>
      <c r="U119" s="39" t="s">
        <v>45</v>
      </c>
      <c r="V119" s="39" t="s">
        <v>45</v>
      </c>
      <c r="W119" s="40" t="s">
        <v>0</v>
      </c>
      <c r="X119" s="58">
        <v>2.7</v>
      </c>
      <c r="Y119" s="55">
        <f>IFERROR(IF(X119="",0,CEILING((X119/$H119),1)*$H119),"")</f>
        <v>2.7</v>
      </c>
      <c r="Z119" s="41">
        <f>IFERROR(IF(Y119=0,"",ROUNDUP(Y119/H119,0)*0.00651),"")</f>
        <v>6.5100000000000002E-3</v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2.952</v>
      </c>
      <c r="BN119" s="78">
        <f>IFERROR(Y119*I119/H119,"0")</f>
        <v>2.952</v>
      </c>
      <c r="BO119" s="78">
        <f>IFERROR(1/J119*(X119/H119),"0")</f>
        <v>5.4945054945054949E-3</v>
      </c>
      <c r="BP119" s="78">
        <f>IFERROR(1/J119*(Y119/H119),"0")</f>
        <v>5.4945054945054949E-3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566">
        <v>4680115884533</v>
      </c>
      <c r="E120" s="566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8"/>
      <c r="R120" s="568"/>
      <c r="S120" s="568"/>
      <c r="T120" s="56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73"/>
      <c r="B121" s="573"/>
      <c r="C121" s="573"/>
      <c r="D121" s="573"/>
      <c r="E121" s="573"/>
      <c r="F121" s="573"/>
      <c r="G121" s="573"/>
      <c r="H121" s="573"/>
      <c r="I121" s="573"/>
      <c r="J121" s="573"/>
      <c r="K121" s="573"/>
      <c r="L121" s="573"/>
      <c r="M121" s="573"/>
      <c r="N121" s="573"/>
      <c r="O121" s="574"/>
      <c r="P121" s="570" t="s">
        <v>40</v>
      </c>
      <c r="Q121" s="571"/>
      <c r="R121" s="571"/>
      <c r="S121" s="571"/>
      <c r="T121" s="571"/>
      <c r="U121" s="571"/>
      <c r="V121" s="572"/>
      <c r="W121" s="42" t="s">
        <v>39</v>
      </c>
      <c r="X121" s="43">
        <f>IFERROR(X117/H117,"0")+IFERROR(X118/H118,"0")+IFERROR(X119/H119,"0")+IFERROR(X120/H120,"0")</f>
        <v>7</v>
      </c>
      <c r="Y121" s="43">
        <f>IFERROR(Y117/H117,"0")+IFERROR(Y118/H118,"0")+IFERROR(Y119/H119,"0")+IFERROR(Y120/H120,"0")</f>
        <v>7</v>
      </c>
      <c r="Z121" s="43">
        <f>IFERROR(IF(Z117="",0,Z117),"0")+IFERROR(IF(Z118="",0,Z118),"0")+IFERROR(IF(Z119="",0,Z119),"0")+IFERROR(IF(Z120="",0,Z120),"0")</f>
        <v>0.12039000000000001</v>
      </c>
      <c r="AA121" s="67"/>
      <c r="AB121" s="67"/>
      <c r="AC121" s="67"/>
    </row>
    <row r="122" spans="1:68" x14ac:dyDescent="0.2">
      <c r="A122" s="573"/>
      <c r="B122" s="573"/>
      <c r="C122" s="573"/>
      <c r="D122" s="573"/>
      <c r="E122" s="573"/>
      <c r="F122" s="573"/>
      <c r="G122" s="573"/>
      <c r="H122" s="573"/>
      <c r="I122" s="573"/>
      <c r="J122" s="573"/>
      <c r="K122" s="573"/>
      <c r="L122" s="573"/>
      <c r="M122" s="573"/>
      <c r="N122" s="573"/>
      <c r="O122" s="574"/>
      <c r="P122" s="570" t="s">
        <v>40</v>
      </c>
      <c r="Q122" s="571"/>
      <c r="R122" s="571"/>
      <c r="S122" s="571"/>
      <c r="T122" s="571"/>
      <c r="U122" s="571"/>
      <c r="V122" s="572"/>
      <c r="W122" s="42" t="s">
        <v>0</v>
      </c>
      <c r="X122" s="43">
        <f>IFERROR(SUM(X117:X120),"0")</f>
        <v>51.300000000000004</v>
      </c>
      <c r="Y122" s="43">
        <f>IFERROR(SUM(Y117:Y120),"0")</f>
        <v>51.3</v>
      </c>
      <c r="Z122" s="42"/>
      <c r="AA122" s="67"/>
      <c r="AB122" s="67"/>
      <c r="AC122" s="67"/>
    </row>
    <row r="123" spans="1:68" ht="14.25" customHeight="1" x14ac:dyDescent="0.25">
      <c r="A123" s="565" t="s">
        <v>185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566">
        <v>4680115882652</v>
      </c>
      <c r="E124" s="566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6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8"/>
      <c r="R124" s="568"/>
      <c r="S124" s="568"/>
      <c r="T124" s="56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566">
        <v>4680115880238</v>
      </c>
      <c r="E125" s="566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8"/>
      <c r="R125" s="568"/>
      <c r="S125" s="568"/>
      <c r="T125" s="56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573"/>
      <c r="B126" s="573"/>
      <c r="C126" s="573"/>
      <c r="D126" s="573"/>
      <c r="E126" s="573"/>
      <c r="F126" s="573"/>
      <c r="G126" s="573"/>
      <c r="H126" s="573"/>
      <c r="I126" s="573"/>
      <c r="J126" s="573"/>
      <c r="K126" s="573"/>
      <c r="L126" s="573"/>
      <c r="M126" s="573"/>
      <c r="N126" s="573"/>
      <c r="O126" s="574"/>
      <c r="P126" s="570" t="s">
        <v>40</v>
      </c>
      <c r="Q126" s="571"/>
      <c r="R126" s="571"/>
      <c r="S126" s="571"/>
      <c r="T126" s="571"/>
      <c r="U126" s="571"/>
      <c r="V126" s="572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573"/>
      <c r="B127" s="573"/>
      <c r="C127" s="573"/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4"/>
      <c r="P127" s="570" t="s">
        <v>40</v>
      </c>
      <c r="Q127" s="571"/>
      <c r="R127" s="571"/>
      <c r="S127" s="571"/>
      <c r="T127" s="571"/>
      <c r="U127" s="571"/>
      <c r="V127" s="572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564" t="s">
        <v>247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65"/>
      <c r="AB128" s="65"/>
      <c r="AC128" s="79"/>
    </row>
    <row r="129" spans="1:68" ht="14.25" customHeight="1" x14ac:dyDescent="0.25">
      <c r="A129" s="565" t="s">
        <v>114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566">
        <v>4680115882577</v>
      </c>
      <c r="E130" s="566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76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8"/>
      <c r="R130" s="568"/>
      <c r="S130" s="568"/>
      <c r="T130" s="569"/>
      <c r="U130" s="39" t="s">
        <v>45</v>
      </c>
      <c r="V130" s="39" t="s">
        <v>45</v>
      </c>
      <c r="W130" s="40" t="s">
        <v>0</v>
      </c>
      <c r="X130" s="58">
        <v>16</v>
      </c>
      <c r="Y130" s="55">
        <f>IFERROR(IF(X130="",0,CEILING((X130/$H130),1)*$H130),"")</f>
        <v>16</v>
      </c>
      <c r="Z130" s="41">
        <f>IFERROR(IF(Y130=0,"",ROUNDUP(Y130/H130,0)*0.00651),"")</f>
        <v>3.2550000000000003E-2</v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16.899999999999999</v>
      </c>
      <c r="BN130" s="78">
        <f>IFERROR(Y130*I130/H130,"0")</f>
        <v>16.899999999999999</v>
      </c>
      <c r="BO130" s="78">
        <f>IFERROR(1/J130*(X130/H130),"0")</f>
        <v>2.7472527472527476E-2</v>
      </c>
      <c r="BP130" s="78">
        <f>IFERROR(1/J130*(Y130/H130),"0")</f>
        <v>2.7472527472527476E-2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566">
        <v>4680115882577</v>
      </c>
      <c r="E131" s="566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7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8"/>
      <c r="R131" s="568"/>
      <c r="S131" s="568"/>
      <c r="T131" s="56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73"/>
      <c r="B132" s="573"/>
      <c r="C132" s="573"/>
      <c r="D132" s="573"/>
      <c r="E132" s="573"/>
      <c r="F132" s="573"/>
      <c r="G132" s="573"/>
      <c r="H132" s="573"/>
      <c r="I132" s="573"/>
      <c r="J132" s="573"/>
      <c r="K132" s="573"/>
      <c r="L132" s="573"/>
      <c r="M132" s="573"/>
      <c r="N132" s="573"/>
      <c r="O132" s="574"/>
      <c r="P132" s="570" t="s">
        <v>40</v>
      </c>
      <c r="Q132" s="571"/>
      <c r="R132" s="571"/>
      <c r="S132" s="571"/>
      <c r="T132" s="571"/>
      <c r="U132" s="571"/>
      <c r="V132" s="572"/>
      <c r="W132" s="42" t="s">
        <v>39</v>
      </c>
      <c r="X132" s="43">
        <f>IFERROR(X130/H130,"0")+IFERROR(X131/H131,"0")</f>
        <v>5</v>
      </c>
      <c r="Y132" s="43">
        <f>IFERROR(Y130/H130,"0")+IFERROR(Y131/H131,"0")</f>
        <v>5</v>
      </c>
      <c r="Z132" s="43">
        <f>IFERROR(IF(Z130="",0,Z130),"0")+IFERROR(IF(Z131="",0,Z131),"0")</f>
        <v>3.2550000000000003E-2</v>
      </c>
      <c r="AA132" s="67"/>
      <c r="AB132" s="67"/>
      <c r="AC132" s="67"/>
    </row>
    <row r="133" spans="1:68" x14ac:dyDescent="0.2">
      <c r="A133" s="573"/>
      <c r="B133" s="573"/>
      <c r="C133" s="573"/>
      <c r="D133" s="573"/>
      <c r="E133" s="573"/>
      <c r="F133" s="573"/>
      <c r="G133" s="573"/>
      <c r="H133" s="573"/>
      <c r="I133" s="573"/>
      <c r="J133" s="573"/>
      <c r="K133" s="573"/>
      <c r="L133" s="573"/>
      <c r="M133" s="573"/>
      <c r="N133" s="573"/>
      <c r="O133" s="574"/>
      <c r="P133" s="570" t="s">
        <v>40</v>
      </c>
      <c r="Q133" s="571"/>
      <c r="R133" s="571"/>
      <c r="S133" s="571"/>
      <c r="T133" s="571"/>
      <c r="U133" s="571"/>
      <c r="V133" s="572"/>
      <c r="W133" s="42" t="s">
        <v>0</v>
      </c>
      <c r="X133" s="43">
        <f>IFERROR(SUM(X130:X131),"0")</f>
        <v>16</v>
      </c>
      <c r="Y133" s="43">
        <f>IFERROR(SUM(Y130:Y131),"0")</f>
        <v>16</v>
      </c>
      <c r="Z133" s="42"/>
      <c r="AA133" s="67"/>
      <c r="AB133" s="67"/>
      <c r="AC133" s="67"/>
    </row>
    <row r="134" spans="1:68" ht="14.25" customHeight="1" x14ac:dyDescent="0.25">
      <c r="A134" s="565" t="s">
        <v>78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566">
        <v>4680115883444</v>
      </c>
      <c r="E135" s="566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8"/>
      <c r="R135" s="568"/>
      <c r="S135" s="568"/>
      <c r="T135" s="569"/>
      <c r="U135" s="39" t="s">
        <v>45</v>
      </c>
      <c r="V135" s="39" t="s">
        <v>45</v>
      </c>
      <c r="W135" s="40" t="s">
        <v>0</v>
      </c>
      <c r="X135" s="58">
        <v>14</v>
      </c>
      <c r="Y135" s="55">
        <f>IFERROR(IF(X135="",0,CEILING((X135/$H135),1)*$H135),"")</f>
        <v>14</v>
      </c>
      <c r="Z135" s="41">
        <f>IFERROR(IF(Y135=0,"",ROUNDUP(Y135/H135,0)*0.00651),"")</f>
        <v>3.2550000000000003E-2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15.34</v>
      </c>
      <c r="BN135" s="78">
        <f>IFERROR(Y135*I135/H135,"0")</f>
        <v>15.34</v>
      </c>
      <c r="BO135" s="78">
        <f>IFERROR(1/J135*(X135/H135),"0")</f>
        <v>2.7472527472527476E-2</v>
      </c>
      <c r="BP135" s="78">
        <f>IFERROR(1/J135*(Y135/H135),"0")</f>
        <v>2.7472527472527476E-2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566">
        <v>4680115883444</v>
      </c>
      <c r="E136" s="566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8"/>
      <c r="R136" s="568"/>
      <c r="S136" s="568"/>
      <c r="T136" s="56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73"/>
      <c r="B137" s="573"/>
      <c r="C137" s="573"/>
      <c r="D137" s="573"/>
      <c r="E137" s="573"/>
      <c r="F137" s="573"/>
      <c r="G137" s="573"/>
      <c r="H137" s="573"/>
      <c r="I137" s="573"/>
      <c r="J137" s="573"/>
      <c r="K137" s="573"/>
      <c r="L137" s="573"/>
      <c r="M137" s="573"/>
      <c r="N137" s="573"/>
      <c r="O137" s="574"/>
      <c r="P137" s="570" t="s">
        <v>40</v>
      </c>
      <c r="Q137" s="571"/>
      <c r="R137" s="571"/>
      <c r="S137" s="571"/>
      <c r="T137" s="571"/>
      <c r="U137" s="571"/>
      <c r="V137" s="572"/>
      <c r="W137" s="42" t="s">
        <v>39</v>
      </c>
      <c r="X137" s="43">
        <f>IFERROR(X135/H135,"0")+IFERROR(X136/H136,"0")</f>
        <v>5</v>
      </c>
      <c r="Y137" s="43">
        <f>IFERROR(Y135/H135,"0")+IFERROR(Y136/H136,"0")</f>
        <v>5</v>
      </c>
      <c r="Z137" s="43">
        <f>IFERROR(IF(Z135="",0,Z135),"0")+IFERROR(IF(Z136="",0,Z136),"0")</f>
        <v>3.2550000000000003E-2</v>
      </c>
      <c r="AA137" s="67"/>
      <c r="AB137" s="67"/>
      <c r="AC137" s="67"/>
    </row>
    <row r="138" spans="1:68" x14ac:dyDescent="0.2">
      <c r="A138" s="573"/>
      <c r="B138" s="573"/>
      <c r="C138" s="573"/>
      <c r="D138" s="573"/>
      <c r="E138" s="573"/>
      <c r="F138" s="573"/>
      <c r="G138" s="573"/>
      <c r="H138" s="573"/>
      <c r="I138" s="573"/>
      <c r="J138" s="573"/>
      <c r="K138" s="573"/>
      <c r="L138" s="573"/>
      <c r="M138" s="573"/>
      <c r="N138" s="573"/>
      <c r="O138" s="574"/>
      <c r="P138" s="570" t="s">
        <v>40</v>
      </c>
      <c r="Q138" s="571"/>
      <c r="R138" s="571"/>
      <c r="S138" s="571"/>
      <c r="T138" s="571"/>
      <c r="U138" s="571"/>
      <c r="V138" s="572"/>
      <c r="W138" s="42" t="s">
        <v>0</v>
      </c>
      <c r="X138" s="43">
        <f>IFERROR(SUM(X135:X136),"0")</f>
        <v>14</v>
      </c>
      <c r="Y138" s="43">
        <f>IFERROR(SUM(Y135:Y136),"0")</f>
        <v>14</v>
      </c>
      <c r="Z138" s="42"/>
      <c r="AA138" s="67"/>
      <c r="AB138" s="67"/>
      <c r="AC138" s="67"/>
    </row>
    <row r="139" spans="1:68" ht="14.25" customHeight="1" x14ac:dyDescent="0.25">
      <c r="A139" s="565" t="s">
        <v>84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566">
        <v>4680115882584</v>
      </c>
      <c r="E140" s="566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8"/>
      <c r="R140" s="568"/>
      <c r="S140" s="568"/>
      <c r="T140" s="569"/>
      <c r="U140" s="39" t="s">
        <v>45</v>
      </c>
      <c r="V140" s="39" t="s">
        <v>45</v>
      </c>
      <c r="W140" s="40" t="s">
        <v>0</v>
      </c>
      <c r="X140" s="58">
        <v>2.64</v>
      </c>
      <c r="Y140" s="55">
        <f>IFERROR(IF(X140="",0,CEILING((X140/$H140),1)*$H140),"")</f>
        <v>2.64</v>
      </c>
      <c r="Z140" s="41">
        <f>IFERROR(IF(Y140=0,"",ROUNDUP(Y140/H140,0)*0.00651),"")</f>
        <v>6.5100000000000002E-3</v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2.9079999999999999</v>
      </c>
      <c r="BN140" s="78">
        <f>IFERROR(Y140*I140/H140,"0")</f>
        <v>2.9079999999999999</v>
      </c>
      <c r="BO140" s="78">
        <f>IFERROR(1/J140*(X140/H140),"0")</f>
        <v>5.4945054945054949E-3</v>
      </c>
      <c r="BP140" s="78">
        <f>IFERROR(1/J140*(Y140/H140),"0")</f>
        <v>5.4945054945054949E-3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566">
        <v>4680115882584</v>
      </c>
      <c r="E141" s="566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7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8"/>
      <c r="R141" s="568"/>
      <c r="S141" s="568"/>
      <c r="T141" s="56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73"/>
      <c r="B142" s="573"/>
      <c r="C142" s="573"/>
      <c r="D142" s="573"/>
      <c r="E142" s="573"/>
      <c r="F142" s="573"/>
      <c r="G142" s="573"/>
      <c r="H142" s="573"/>
      <c r="I142" s="573"/>
      <c r="J142" s="573"/>
      <c r="K142" s="573"/>
      <c r="L142" s="573"/>
      <c r="M142" s="573"/>
      <c r="N142" s="573"/>
      <c r="O142" s="574"/>
      <c r="P142" s="570" t="s">
        <v>40</v>
      </c>
      <c r="Q142" s="571"/>
      <c r="R142" s="571"/>
      <c r="S142" s="571"/>
      <c r="T142" s="571"/>
      <c r="U142" s="571"/>
      <c r="V142" s="572"/>
      <c r="W142" s="42" t="s">
        <v>39</v>
      </c>
      <c r="X142" s="43">
        <f>IFERROR(X140/H140,"0")+IFERROR(X141/H141,"0")</f>
        <v>1</v>
      </c>
      <c r="Y142" s="43">
        <f>IFERROR(Y140/H140,"0")+IFERROR(Y141/H141,"0")</f>
        <v>1</v>
      </c>
      <c r="Z142" s="43">
        <f>IFERROR(IF(Z140="",0,Z140),"0")+IFERROR(IF(Z141="",0,Z141),"0")</f>
        <v>6.5100000000000002E-3</v>
      </c>
      <c r="AA142" s="67"/>
      <c r="AB142" s="67"/>
      <c r="AC142" s="67"/>
    </row>
    <row r="143" spans="1:68" x14ac:dyDescent="0.2">
      <c r="A143" s="573"/>
      <c r="B143" s="573"/>
      <c r="C143" s="573"/>
      <c r="D143" s="573"/>
      <c r="E143" s="573"/>
      <c r="F143" s="573"/>
      <c r="G143" s="573"/>
      <c r="H143" s="573"/>
      <c r="I143" s="573"/>
      <c r="J143" s="573"/>
      <c r="K143" s="573"/>
      <c r="L143" s="573"/>
      <c r="M143" s="573"/>
      <c r="N143" s="573"/>
      <c r="O143" s="574"/>
      <c r="P143" s="570" t="s">
        <v>40</v>
      </c>
      <c r="Q143" s="571"/>
      <c r="R143" s="571"/>
      <c r="S143" s="571"/>
      <c r="T143" s="571"/>
      <c r="U143" s="571"/>
      <c r="V143" s="572"/>
      <c r="W143" s="42" t="s">
        <v>0</v>
      </c>
      <c r="X143" s="43">
        <f>IFERROR(SUM(X140:X141),"0")</f>
        <v>2.64</v>
      </c>
      <c r="Y143" s="43">
        <f>IFERROR(SUM(Y140:Y141),"0")</f>
        <v>2.64</v>
      </c>
      <c r="Z143" s="42"/>
      <c r="AA143" s="67"/>
      <c r="AB143" s="67"/>
      <c r="AC143" s="67"/>
    </row>
    <row r="144" spans="1:68" ht="16.5" customHeight="1" x14ac:dyDescent="0.25">
      <c r="A144" s="564" t="s">
        <v>112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65"/>
      <c r="AB144" s="65"/>
      <c r="AC144" s="79"/>
    </row>
    <row r="145" spans="1:68" ht="14.25" customHeight="1" x14ac:dyDescent="0.25">
      <c r="A145" s="565" t="s">
        <v>114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566">
        <v>4607091384604</v>
      </c>
      <c r="E146" s="566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8"/>
      <c r="R146" s="568"/>
      <c r="S146" s="568"/>
      <c r="T146" s="56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73"/>
      <c r="B147" s="573"/>
      <c r="C147" s="573"/>
      <c r="D147" s="573"/>
      <c r="E147" s="573"/>
      <c r="F147" s="573"/>
      <c r="G147" s="573"/>
      <c r="H147" s="573"/>
      <c r="I147" s="573"/>
      <c r="J147" s="573"/>
      <c r="K147" s="573"/>
      <c r="L147" s="573"/>
      <c r="M147" s="573"/>
      <c r="N147" s="573"/>
      <c r="O147" s="574"/>
      <c r="P147" s="570" t="s">
        <v>40</v>
      </c>
      <c r="Q147" s="571"/>
      <c r="R147" s="571"/>
      <c r="S147" s="571"/>
      <c r="T147" s="571"/>
      <c r="U147" s="571"/>
      <c r="V147" s="572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573"/>
      <c r="B148" s="573"/>
      <c r="C148" s="573"/>
      <c r="D148" s="573"/>
      <c r="E148" s="573"/>
      <c r="F148" s="573"/>
      <c r="G148" s="573"/>
      <c r="H148" s="573"/>
      <c r="I148" s="573"/>
      <c r="J148" s="573"/>
      <c r="K148" s="573"/>
      <c r="L148" s="573"/>
      <c r="M148" s="573"/>
      <c r="N148" s="573"/>
      <c r="O148" s="574"/>
      <c r="P148" s="570" t="s">
        <v>40</v>
      </c>
      <c r="Q148" s="571"/>
      <c r="R148" s="571"/>
      <c r="S148" s="571"/>
      <c r="T148" s="571"/>
      <c r="U148" s="571"/>
      <c r="V148" s="572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565" t="s">
        <v>78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566">
        <v>4607091387667</v>
      </c>
      <c r="E150" s="566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8"/>
      <c r="R150" s="568"/>
      <c r="S150" s="568"/>
      <c r="T150" s="569"/>
      <c r="U150" s="39" t="s">
        <v>45</v>
      </c>
      <c r="V150" s="39" t="s">
        <v>45</v>
      </c>
      <c r="W150" s="40" t="s">
        <v>0</v>
      </c>
      <c r="X150" s="58">
        <v>36</v>
      </c>
      <c r="Y150" s="55">
        <f>IFERROR(IF(X150="",0,CEILING((X150/$H150),1)*$H150),"")</f>
        <v>36</v>
      </c>
      <c r="Z150" s="41">
        <f>IFERROR(IF(Y150=0,"",ROUNDUP(Y150/H150,0)*0.01898),"")</f>
        <v>7.5920000000000001E-2</v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38.340000000000003</v>
      </c>
      <c r="BN150" s="78">
        <f>IFERROR(Y150*I150/H150,"0")</f>
        <v>38.340000000000003</v>
      </c>
      <c r="BO150" s="78">
        <f>IFERROR(1/J150*(X150/H150),"0")</f>
        <v>6.25E-2</v>
      </c>
      <c r="BP150" s="78">
        <f>IFERROR(1/J150*(Y150/H150),"0")</f>
        <v>6.25E-2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566">
        <v>4607091387636</v>
      </c>
      <c r="E151" s="566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8"/>
      <c r="R151" s="568"/>
      <c r="S151" s="568"/>
      <c r="T151" s="569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566">
        <v>4607091382426</v>
      </c>
      <c r="E152" s="566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8"/>
      <c r="R152" s="568"/>
      <c r="S152" s="568"/>
      <c r="T152" s="569"/>
      <c r="U152" s="39" t="s">
        <v>45</v>
      </c>
      <c r="V152" s="39" t="s">
        <v>45</v>
      </c>
      <c r="W152" s="40" t="s">
        <v>0</v>
      </c>
      <c r="X152" s="58">
        <v>18</v>
      </c>
      <c r="Y152" s="55">
        <f>IFERROR(IF(X152="",0,CEILING((X152/$H152),1)*$H152),"")</f>
        <v>18</v>
      </c>
      <c r="Z152" s="41">
        <f>IFERROR(IF(Y152=0,"",ROUNDUP(Y152/H152,0)*0.01898),"")</f>
        <v>3.7960000000000001E-2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19.170000000000002</v>
      </c>
      <c r="BN152" s="78">
        <f>IFERROR(Y152*I152/H152,"0")</f>
        <v>19.170000000000002</v>
      </c>
      <c r="BO152" s="78">
        <f>IFERROR(1/J152*(X152/H152),"0")</f>
        <v>3.125E-2</v>
      </c>
      <c r="BP152" s="78">
        <f>IFERROR(1/J152*(Y152/H152),"0")</f>
        <v>3.125E-2</v>
      </c>
    </row>
    <row r="153" spans="1:68" x14ac:dyDescent="0.2">
      <c r="A153" s="573"/>
      <c r="B153" s="573"/>
      <c r="C153" s="573"/>
      <c r="D153" s="573"/>
      <c r="E153" s="573"/>
      <c r="F153" s="573"/>
      <c r="G153" s="573"/>
      <c r="H153" s="573"/>
      <c r="I153" s="573"/>
      <c r="J153" s="573"/>
      <c r="K153" s="573"/>
      <c r="L153" s="573"/>
      <c r="M153" s="573"/>
      <c r="N153" s="573"/>
      <c r="O153" s="574"/>
      <c r="P153" s="570" t="s">
        <v>40</v>
      </c>
      <c r="Q153" s="571"/>
      <c r="R153" s="571"/>
      <c r="S153" s="571"/>
      <c r="T153" s="571"/>
      <c r="U153" s="571"/>
      <c r="V153" s="572"/>
      <c r="W153" s="42" t="s">
        <v>39</v>
      </c>
      <c r="X153" s="43">
        <f>IFERROR(X150/H150,"0")+IFERROR(X151/H151,"0")+IFERROR(X152/H152,"0")</f>
        <v>6</v>
      </c>
      <c r="Y153" s="43">
        <f>IFERROR(Y150/H150,"0")+IFERROR(Y151/H151,"0")+IFERROR(Y152/H152,"0")</f>
        <v>6</v>
      </c>
      <c r="Z153" s="43">
        <f>IFERROR(IF(Z150="",0,Z150),"0")+IFERROR(IF(Z151="",0,Z151),"0")+IFERROR(IF(Z152="",0,Z152),"0")</f>
        <v>0.11388000000000001</v>
      </c>
      <c r="AA153" s="67"/>
      <c r="AB153" s="67"/>
      <c r="AC153" s="67"/>
    </row>
    <row r="154" spans="1:68" x14ac:dyDescent="0.2">
      <c r="A154" s="573"/>
      <c r="B154" s="573"/>
      <c r="C154" s="573"/>
      <c r="D154" s="573"/>
      <c r="E154" s="573"/>
      <c r="F154" s="573"/>
      <c r="G154" s="573"/>
      <c r="H154" s="573"/>
      <c r="I154" s="573"/>
      <c r="J154" s="573"/>
      <c r="K154" s="573"/>
      <c r="L154" s="573"/>
      <c r="M154" s="573"/>
      <c r="N154" s="573"/>
      <c r="O154" s="574"/>
      <c r="P154" s="570" t="s">
        <v>40</v>
      </c>
      <c r="Q154" s="571"/>
      <c r="R154" s="571"/>
      <c r="S154" s="571"/>
      <c r="T154" s="571"/>
      <c r="U154" s="571"/>
      <c r="V154" s="572"/>
      <c r="W154" s="42" t="s">
        <v>0</v>
      </c>
      <c r="X154" s="43">
        <f>IFERROR(SUM(X150:X152),"0")</f>
        <v>54</v>
      </c>
      <c r="Y154" s="43">
        <f>IFERROR(SUM(Y150:Y152),"0")</f>
        <v>54</v>
      </c>
      <c r="Z154" s="42"/>
      <c r="AA154" s="67"/>
      <c r="AB154" s="67"/>
      <c r="AC154" s="67"/>
    </row>
    <row r="155" spans="1:68" ht="27.75" customHeight="1" x14ac:dyDescent="0.2">
      <c r="A155" s="590" t="s">
        <v>271</v>
      </c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0"/>
      <c r="P155" s="590"/>
      <c r="Q155" s="590"/>
      <c r="R155" s="590"/>
      <c r="S155" s="590"/>
      <c r="T155" s="590"/>
      <c r="U155" s="590"/>
      <c r="V155" s="590"/>
      <c r="W155" s="590"/>
      <c r="X155" s="590"/>
      <c r="Y155" s="590"/>
      <c r="Z155" s="590"/>
      <c r="AA155" s="54"/>
      <c r="AB155" s="54"/>
      <c r="AC155" s="54"/>
    </row>
    <row r="156" spans="1:68" ht="16.5" customHeight="1" x14ac:dyDescent="0.25">
      <c r="A156" s="564" t="s">
        <v>272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65"/>
      <c r="AB156" s="65"/>
      <c r="AC156" s="79"/>
    </row>
    <row r="157" spans="1:68" ht="14.25" customHeight="1" x14ac:dyDescent="0.25">
      <c r="A157" s="565" t="s">
        <v>150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566">
        <v>4680115886223</v>
      </c>
      <c r="E158" s="566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8"/>
      <c r="R158" s="568"/>
      <c r="S158" s="568"/>
      <c r="T158" s="56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573"/>
      <c r="B159" s="573"/>
      <c r="C159" s="573"/>
      <c r="D159" s="573"/>
      <c r="E159" s="573"/>
      <c r="F159" s="573"/>
      <c r="G159" s="573"/>
      <c r="H159" s="573"/>
      <c r="I159" s="573"/>
      <c r="J159" s="573"/>
      <c r="K159" s="573"/>
      <c r="L159" s="573"/>
      <c r="M159" s="573"/>
      <c r="N159" s="573"/>
      <c r="O159" s="574"/>
      <c r="P159" s="570" t="s">
        <v>40</v>
      </c>
      <c r="Q159" s="571"/>
      <c r="R159" s="571"/>
      <c r="S159" s="571"/>
      <c r="T159" s="571"/>
      <c r="U159" s="571"/>
      <c r="V159" s="572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573"/>
      <c r="B160" s="573"/>
      <c r="C160" s="573"/>
      <c r="D160" s="573"/>
      <c r="E160" s="573"/>
      <c r="F160" s="573"/>
      <c r="G160" s="573"/>
      <c r="H160" s="573"/>
      <c r="I160" s="573"/>
      <c r="J160" s="573"/>
      <c r="K160" s="573"/>
      <c r="L160" s="573"/>
      <c r="M160" s="573"/>
      <c r="N160" s="573"/>
      <c r="O160" s="574"/>
      <c r="P160" s="570" t="s">
        <v>40</v>
      </c>
      <c r="Q160" s="571"/>
      <c r="R160" s="571"/>
      <c r="S160" s="571"/>
      <c r="T160" s="571"/>
      <c r="U160" s="571"/>
      <c r="V160" s="572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565" t="s">
        <v>78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566">
        <v>4680115880993</v>
      </c>
      <c r="E162" s="566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25.2</v>
      </c>
      <c r="Y162" s="55">
        <f t="shared" ref="Y162:Y170" si="16">IFERROR(IF(X162="",0,CEILING((X162/$H162),1)*$H162),"")</f>
        <v>25.200000000000003</v>
      </c>
      <c r="Z162" s="41">
        <f>IFERROR(IF(Y162=0,"",ROUNDUP(Y162/H162,0)*0.00902),"")</f>
        <v>5.4120000000000001E-2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26.819999999999997</v>
      </c>
      <c r="BN162" s="78">
        <f t="shared" ref="BN162:BN170" si="18">IFERROR(Y162*I162/H162,"0")</f>
        <v>26.82</v>
      </c>
      <c r="BO162" s="78">
        <f t="shared" ref="BO162:BO170" si="19">IFERROR(1/J162*(X162/H162),"0")</f>
        <v>4.5454545454545456E-2</v>
      </c>
      <c r="BP162" s="78">
        <f t="shared" ref="BP162:BP170" si="20">IFERROR(1/J162*(Y162/H162),"0")</f>
        <v>4.5454545454545456E-2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566">
        <v>4680115881761</v>
      </c>
      <c r="E163" s="566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25.2</v>
      </c>
      <c r="Y163" s="55">
        <f t="shared" si="16"/>
        <v>25.200000000000003</v>
      </c>
      <c r="Z163" s="41">
        <f>IFERROR(IF(Y163=0,"",ROUNDUP(Y163/H163,0)*0.00902),"")</f>
        <v>5.4120000000000001E-2</v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26.819999999999997</v>
      </c>
      <c r="BN163" s="78">
        <f t="shared" si="18"/>
        <v>26.82</v>
      </c>
      <c r="BO163" s="78">
        <f t="shared" si="19"/>
        <v>4.5454545454545456E-2</v>
      </c>
      <c r="BP163" s="78">
        <f t="shared" si="20"/>
        <v>4.5454545454545456E-2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566">
        <v>4680115881563</v>
      </c>
      <c r="E164" s="566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25.2</v>
      </c>
      <c r="Y164" s="55">
        <f t="shared" si="16"/>
        <v>25.200000000000003</v>
      </c>
      <c r="Z164" s="41">
        <f>IFERROR(IF(Y164=0,"",ROUNDUP(Y164/H164,0)*0.00902),"")</f>
        <v>5.4120000000000001E-2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26.46</v>
      </c>
      <c r="BN164" s="78">
        <f t="shared" si="18"/>
        <v>26.460000000000004</v>
      </c>
      <c r="BO164" s="78">
        <f t="shared" si="19"/>
        <v>4.5454545454545456E-2</v>
      </c>
      <c r="BP164" s="78">
        <f t="shared" si="20"/>
        <v>4.5454545454545456E-2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566">
        <v>4680115880986</v>
      </c>
      <c r="E165" s="566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10.5</v>
      </c>
      <c r="Y165" s="55">
        <f t="shared" si="16"/>
        <v>10.5</v>
      </c>
      <c r="Z165" s="41">
        <f>IFERROR(IF(Y165=0,"",ROUNDUP(Y165/H165,0)*0.00502),"")</f>
        <v>2.5100000000000001E-2</v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11.149999999999999</v>
      </c>
      <c r="BN165" s="78">
        <f t="shared" si="18"/>
        <v>11.149999999999999</v>
      </c>
      <c r="BO165" s="78">
        <f t="shared" si="19"/>
        <v>2.1367521367521368E-2</v>
      </c>
      <c r="BP165" s="78">
        <f t="shared" si="20"/>
        <v>2.1367521367521368E-2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566">
        <v>4680115881785</v>
      </c>
      <c r="E166" s="566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10.5</v>
      </c>
      <c r="Y166" s="55">
        <f t="shared" si="16"/>
        <v>10.5</v>
      </c>
      <c r="Z166" s="41">
        <f>IFERROR(IF(Y166=0,"",ROUNDUP(Y166/H166,0)*0.00502),"")</f>
        <v>2.5100000000000001E-2</v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11.149999999999999</v>
      </c>
      <c r="BN166" s="78">
        <f t="shared" si="18"/>
        <v>11.149999999999999</v>
      </c>
      <c r="BO166" s="78">
        <f t="shared" si="19"/>
        <v>2.1367521367521368E-2</v>
      </c>
      <c r="BP166" s="78">
        <f t="shared" si="20"/>
        <v>2.1367521367521368E-2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566">
        <v>4680115886537</v>
      </c>
      <c r="E167" s="566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9</v>
      </c>
      <c r="Y167" s="55">
        <f t="shared" si="16"/>
        <v>9</v>
      </c>
      <c r="Z167" s="41">
        <f>IFERROR(IF(Y167=0,"",ROUNDUP(Y167/H167,0)*0.00502),"")</f>
        <v>2.5100000000000001E-2</v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9.65</v>
      </c>
      <c r="BN167" s="78">
        <f t="shared" si="18"/>
        <v>9.65</v>
      </c>
      <c r="BO167" s="78">
        <f t="shared" si="19"/>
        <v>2.1367521367521368E-2</v>
      </c>
      <c r="BP167" s="78">
        <f t="shared" si="20"/>
        <v>2.1367521367521368E-2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566">
        <v>4680115881679</v>
      </c>
      <c r="E168" s="566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10.5</v>
      </c>
      <c r="Y168" s="55">
        <f t="shared" si="16"/>
        <v>10.5</v>
      </c>
      <c r="Z168" s="41">
        <f>IFERROR(IF(Y168=0,"",ROUNDUP(Y168/H168,0)*0.00502),"")</f>
        <v>2.5100000000000001E-2</v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11</v>
      </c>
      <c r="BN168" s="78">
        <f t="shared" si="18"/>
        <v>11</v>
      </c>
      <c r="BO168" s="78">
        <f t="shared" si="19"/>
        <v>2.1367521367521368E-2</v>
      </c>
      <c r="BP168" s="78">
        <f t="shared" si="20"/>
        <v>2.1367521367521368E-2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566">
        <v>4680115880191</v>
      </c>
      <c r="E169" s="566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8"/>
      <c r="R169" s="568"/>
      <c r="S169" s="568"/>
      <c r="T169" s="56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566">
        <v>4680115883963</v>
      </c>
      <c r="E170" s="566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8"/>
      <c r="R170" s="568"/>
      <c r="S170" s="568"/>
      <c r="T170" s="569"/>
      <c r="U170" s="39" t="s">
        <v>45</v>
      </c>
      <c r="V170" s="39" t="s">
        <v>45</v>
      </c>
      <c r="W170" s="40" t="s">
        <v>0</v>
      </c>
      <c r="X170" s="58">
        <v>5.04</v>
      </c>
      <c r="Y170" s="55">
        <f t="shared" si="16"/>
        <v>5.04</v>
      </c>
      <c r="Z170" s="41">
        <f>IFERROR(IF(Y170=0,"",ROUNDUP(Y170/H170,0)*0.00502),"")</f>
        <v>1.506E-2</v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5.34</v>
      </c>
      <c r="BN170" s="78">
        <f t="shared" si="18"/>
        <v>5.34</v>
      </c>
      <c r="BO170" s="78">
        <f t="shared" si="19"/>
        <v>1.2820512820512822E-2</v>
      </c>
      <c r="BP170" s="78">
        <f t="shared" si="20"/>
        <v>1.2820512820512822E-2</v>
      </c>
    </row>
    <row r="171" spans="1:68" x14ac:dyDescent="0.2">
      <c r="A171" s="573"/>
      <c r="B171" s="573"/>
      <c r="C171" s="573"/>
      <c r="D171" s="573"/>
      <c r="E171" s="573"/>
      <c r="F171" s="573"/>
      <c r="G171" s="573"/>
      <c r="H171" s="573"/>
      <c r="I171" s="573"/>
      <c r="J171" s="573"/>
      <c r="K171" s="573"/>
      <c r="L171" s="573"/>
      <c r="M171" s="573"/>
      <c r="N171" s="573"/>
      <c r="O171" s="574"/>
      <c r="P171" s="570" t="s">
        <v>40</v>
      </c>
      <c r="Q171" s="571"/>
      <c r="R171" s="571"/>
      <c r="S171" s="571"/>
      <c r="T171" s="571"/>
      <c r="U171" s="571"/>
      <c r="V171" s="572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41</v>
      </c>
      <c r="Y171" s="43">
        <f>IFERROR(Y162/H162,"0")+IFERROR(Y163/H163,"0")+IFERROR(Y164/H164,"0")+IFERROR(Y165/H165,"0")+IFERROR(Y166/H166,"0")+IFERROR(Y167/H167,"0")+IFERROR(Y168/H168,"0")+IFERROR(Y169/H169,"0")+IFERROR(Y170/H170,"0")</f>
        <v>41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0.27782000000000007</v>
      </c>
      <c r="AA171" s="67"/>
      <c r="AB171" s="67"/>
      <c r="AC171" s="67"/>
    </row>
    <row r="172" spans="1:68" x14ac:dyDescent="0.2">
      <c r="A172" s="573"/>
      <c r="B172" s="573"/>
      <c r="C172" s="573"/>
      <c r="D172" s="573"/>
      <c r="E172" s="573"/>
      <c r="F172" s="573"/>
      <c r="G172" s="573"/>
      <c r="H172" s="573"/>
      <c r="I172" s="573"/>
      <c r="J172" s="573"/>
      <c r="K172" s="573"/>
      <c r="L172" s="573"/>
      <c r="M172" s="573"/>
      <c r="N172" s="573"/>
      <c r="O172" s="574"/>
      <c r="P172" s="570" t="s">
        <v>40</v>
      </c>
      <c r="Q172" s="571"/>
      <c r="R172" s="571"/>
      <c r="S172" s="571"/>
      <c r="T172" s="571"/>
      <c r="U172" s="571"/>
      <c r="V172" s="572"/>
      <c r="W172" s="42" t="s">
        <v>0</v>
      </c>
      <c r="X172" s="43">
        <f>IFERROR(SUM(X162:X170),"0")</f>
        <v>121.14</v>
      </c>
      <c r="Y172" s="43">
        <f>IFERROR(SUM(Y162:Y170),"0")</f>
        <v>121.14000000000001</v>
      </c>
      <c r="Z172" s="42"/>
      <c r="AA172" s="67"/>
      <c r="AB172" s="67"/>
      <c r="AC172" s="67"/>
    </row>
    <row r="173" spans="1:68" ht="14.25" customHeight="1" x14ac:dyDescent="0.25">
      <c r="A173" s="565" t="s">
        <v>106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566">
        <v>4680115886780</v>
      </c>
      <c r="E174" s="566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8"/>
      <c r="R174" s="568"/>
      <c r="S174" s="568"/>
      <c r="T174" s="5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566">
        <v>4680115886742</v>
      </c>
      <c r="E175" s="566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8"/>
      <c r="R175" s="568"/>
      <c r="S175" s="568"/>
      <c r="T175" s="5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566">
        <v>4680115886766</v>
      </c>
      <c r="E176" s="56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8"/>
      <c r="R176" s="568"/>
      <c r="S176" s="568"/>
      <c r="T176" s="5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73"/>
      <c r="B177" s="573"/>
      <c r="C177" s="573"/>
      <c r="D177" s="573"/>
      <c r="E177" s="573"/>
      <c r="F177" s="573"/>
      <c r="G177" s="573"/>
      <c r="H177" s="573"/>
      <c r="I177" s="573"/>
      <c r="J177" s="573"/>
      <c r="K177" s="573"/>
      <c r="L177" s="573"/>
      <c r="M177" s="573"/>
      <c r="N177" s="573"/>
      <c r="O177" s="574"/>
      <c r="P177" s="570" t="s">
        <v>40</v>
      </c>
      <c r="Q177" s="571"/>
      <c r="R177" s="571"/>
      <c r="S177" s="571"/>
      <c r="T177" s="571"/>
      <c r="U177" s="571"/>
      <c r="V177" s="572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565" t="s">
        <v>309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566">
        <v>4680115886797</v>
      </c>
      <c r="E180" s="566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3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8"/>
      <c r="R180" s="568"/>
      <c r="S180" s="568"/>
      <c r="T180" s="569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573"/>
      <c r="B181" s="573"/>
      <c r="C181" s="573"/>
      <c r="D181" s="573"/>
      <c r="E181" s="573"/>
      <c r="F181" s="573"/>
      <c r="G181" s="573"/>
      <c r="H181" s="573"/>
      <c r="I181" s="573"/>
      <c r="J181" s="573"/>
      <c r="K181" s="573"/>
      <c r="L181" s="573"/>
      <c r="M181" s="573"/>
      <c r="N181" s="573"/>
      <c r="O181" s="574"/>
      <c r="P181" s="570" t="s">
        <v>40</v>
      </c>
      <c r="Q181" s="571"/>
      <c r="R181" s="571"/>
      <c r="S181" s="571"/>
      <c r="T181" s="571"/>
      <c r="U181" s="571"/>
      <c r="V181" s="572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573"/>
      <c r="B182" s="573"/>
      <c r="C182" s="573"/>
      <c r="D182" s="573"/>
      <c r="E182" s="573"/>
      <c r="F182" s="573"/>
      <c r="G182" s="573"/>
      <c r="H182" s="573"/>
      <c r="I182" s="573"/>
      <c r="J182" s="573"/>
      <c r="K182" s="573"/>
      <c r="L182" s="573"/>
      <c r="M182" s="573"/>
      <c r="N182" s="573"/>
      <c r="O182" s="574"/>
      <c r="P182" s="570" t="s">
        <v>40</v>
      </c>
      <c r="Q182" s="571"/>
      <c r="R182" s="571"/>
      <c r="S182" s="571"/>
      <c r="T182" s="571"/>
      <c r="U182" s="571"/>
      <c r="V182" s="572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564" t="s">
        <v>312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65"/>
      <c r="AB183" s="65"/>
      <c r="AC183" s="79"/>
    </row>
    <row r="184" spans="1:68" ht="14.25" customHeight="1" x14ac:dyDescent="0.25">
      <c r="A184" s="565" t="s">
        <v>114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566">
        <v>4680115881402</v>
      </c>
      <c r="E185" s="566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8"/>
      <c r="R185" s="568"/>
      <c r="S185" s="568"/>
      <c r="T185" s="569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566">
        <v>4680115881396</v>
      </c>
      <c r="E186" s="566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8"/>
      <c r="R186" s="568"/>
      <c r="S186" s="568"/>
      <c r="T186" s="56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573"/>
      <c r="B187" s="573"/>
      <c r="C187" s="573"/>
      <c r="D187" s="573"/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  <c r="O187" s="574"/>
      <c r="P187" s="570" t="s">
        <v>40</v>
      </c>
      <c r="Q187" s="571"/>
      <c r="R187" s="571"/>
      <c r="S187" s="571"/>
      <c r="T187" s="571"/>
      <c r="U187" s="571"/>
      <c r="V187" s="572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573"/>
      <c r="B188" s="573"/>
      <c r="C188" s="573"/>
      <c r="D188" s="573"/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  <c r="O188" s="574"/>
      <c r="P188" s="570" t="s">
        <v>40</v>
      </c>
      <c r="Q188" s="571"/>
      <c r="R188" s="571"/>
      <c r="S188" s="571"/>
      <c r="T188" s="571"/>
      <c r="U188" s="571"/>
      <c r="V188" s="572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565" t="s">
        <v>150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566">
        <v>4680115882935</v>
      </c>
      <c r="E190" s="566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8"/>
      <c r="R190" s="568"/>
      <c r="S190" s="568"/>
      <c r="T190" s="56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566">
        <v>4680115880764</v>
      </c>
      <c r="E191" s="566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8"/>
      <c r="R191" s="568"/>
      <c r="S191" s="568"/>
      <c r="T191" s="569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573"/>
      <c r="B192" s="573"/>
      <c r="C192" s="573"/>
      <c r="D192" s="573"/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  <c r="O192" s="574"/>
      <c r="P192" s="570" t="s">
        <v>40</v>
      </c>
      <c r="Q192" s="571"/>
      <c r="R192" s="571"/>
      <c r="S192" s="571"/>
      <c r="T192" s="571"/>
      <c r="U192" s="571"/>
      <c r="V192" s="572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573"/>
      <c r="B193" s="573"/>
      <c r="C193" s="573"/>
      <c r="D193" s="573"/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  <c r="O193" s="574"/>
      <c r="P193" s="570" t="s">
        <v>40</v>
      </c>
      <c r="Q193" s="571"/>
      <c r="R193" s="571"/>
      <c r="S193" s="571"/>
      <c r="T193" s="571"/>
      <c r="U193" s="571"/>
      <c r="V193" s="572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565" t="s">
        <v>78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566">
        <v>4680115882683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27</v>
      </c>
      <c r="Y195" s="55">
        <f t="shared" ref="Y195:Y202" si="21">IFERROR(IF(X195="",0,CEILING((X195/$H195),1)*$H195),"")</f>
        <v>27</v>
      </c>
      <c r="Z195" s="41">
        <f>IFERROR(IF(Y195=0,"",ROUNDUP(Y195/H195,0)*0.00902),"")</f>
        <v>4.5100000000000001E-2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28.049999999999997</v>
      </c>
      <c r="BN195" s="78">
        <f t="shared" ref="BN195:BN202" si="23">IFERROR(Y195*I195/H195,"0")</f>
        <v>28.049999999999997</v>
      </c>
      <c r="BO195" s="78">
        <f t="shared" ref="BO195:BO202" si="24">IFERROR(1/J195*(X195/H195),"0")</f>
        <v>3.787878787878788E-2</v>
      </c>
      <c r="BP195" s="78">
        <f t="shared" ref="BP195:BP202" si="25">IFERROR(1/J195*(Y195/H195),"0")</f>
        <v>3.787878787878788E-2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566">
        <v>4680115882690</v>
      </c>
      <c r="E196" s="566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27</v>
      </c>
      <c r="Y196" s="55">
        <f t="shared" si="21"/>
        <v>27</v>
      </c>
      <c r="Z196" s="41">
        <f>IFERROR(IF(Y196=0,"",ROUNDUP(Y196/H196,0)*0.00902),"")</f>
        <v>4.5100000000000001E-2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28.049999999999997</v>
      </c>
      <c r="BN196" s="78">
        <f t="shared" si="23"/>
        <v>28.049999999999997</v>
      </c>
      <c r="BO196" s="78">
        <f t="shared" si="24"/>
        <v>3.787878787878788E-2</v>
      </c>
      <c r="BP196" s="78">
        <f t="shared" si="25"/>
        <v>3.787878787878788E-2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566">
        <v>4680115882669</v>
      </c>
      <c r="E197" s="566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27</v>
      </c>
      <c r="Y197" s="55">
        <f t="shared" si="21"/>
        <v>27</v>
      </c>
      <c r="Z197" s="41">
        <f>IFERROR(IF(Y197=0,"",ROUNDUP(Y197/H197,0)*0.00902),"")</f>
        <v>4.5100000000000001E-2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28.049999999999997</v>
      </c>
      <c r="BN197" s="78">
        <f t="shared" si="23"/>
        <v>28.049999999999997</v>
      </c>
      <c r="BO197" s="78">
        <f t="shared" si="24"/>
        <v>3.787878787878788E-2</v>
      </c>
      <c r="BP197" s="78">
        <f t="shared" si="25"/>
        <v>3.787878787878788E-2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566">
        <v>4680115882676</v>
      </c>
      <c r="E198" s="56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27</v>
      </c>
      <c r="Y198" s="55">
        <f t="shared" si="21"/>
        <v>27</v>
      </c>
      <c r="Z198" s="41">
        <f>IFERROR(IF(Y198=0,"",ROUNDUP(Y198/H198,0)*0.00902),"")</f>
        <v>4.5100000000000001E-2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28.049999999999997</v>
      </c>
      <c r="BN198" s="78">
        <f t="shared" si="23"/>
        <v>28.049999999999997</v>
      </c>
      <c r="BO198" s="78">
        <f t="shared" si="24"/>
        <v>3.787878787878788E-2</v>
      </c>
      <c r="BP198" s="78">
        <f t="shared" si="25"/>
        <v>3.787878787878788E-2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566">
        <v>4680115884014</v>
      </c>
      <c r="E199" s="566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7.2</v>
      </c>
      <c r="Y199" s="55">
        <f t="shared" si="21"/>
        <v>7.2</v>
      </c>
      <c r="Z199" s="41">
        <f>IFERROR(IF(Y199=0,"",ROUNDUP(Y199/H199,0)*0.00502),"")</f>
        <v>2.0080000000000001E-2</v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7.7199999999999989</v>
      </c>
      <c r="BN199" s="78">
        <f t="shared" si="23"/>
        <v>7.7199999999999989</v>
      </c>
      <c r="BO199" s="78">
        <f t="shared" si="24"/>
        <v>1.7094017094017096E-2</v>
      </c>
      <c r="BP199" s="78">
        <f t="shared" si="25"/>
        <v>1.7094017094017096E-2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566">
        <v>4680115884007</v>
      </c>
      <c r="E200" s="566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8"/>
      <c r="R200" s="568"/>
      <c r="S200" s="568"/>
      <c r="T200" s="569"/>
      <c r="U200" s="39" t="s">
        <v>45</v>
      </c>
      <c r="V200" s="39" t="s">
        <v>45</v>
      </c>
      <c r="W200" s="40" t="s">
        <v>0</v>
      </c>
      <c r="X200" s="58">
        <v>7.2</v>
      </c>
      <c r="Y200" s="55">
        <f t="shared" si="21"/>
        <v>7.2</v>
      </c>
      <c r="Z200" s="41">
        <f>IFERROR(IF(Y200=0,"",ROUNDUP(Y200/H200,0)*0.00502),"")</f>
        <v>2.0080000000000001E-2</v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7.6</v>
      </c>
      <c r="BN200" s="78">
        <f t="shared" si="23"/>
        <v>7.6</v>
      </c>
      <c r="BO200" s="78">
        <f t="shared" si="24"/>
        <v>1.7094017094017096E-2</v>
      </c>
      <c r="BP200" s="78">
        <f t="shared" si="25"/>
        <v>1.7094017094017096E-2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566">
        <v>4680115884038</v>
      </c>
      <c r="E201" s="566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8"/>
      <c r="R201" s="568"/>
      <c r="S201" s="568"/>
      <c r="T201" s="569"/>
      <c r="U201" s="39" t="s">
        <v>45</v>
      </c>
      <c r="V201" s="39" t="s">
        <v>45</v>
      </c>
      <c r="W201" s="40" t="s">
        <v>0</v>
      </c>
      <c r="X201" s="58">
        <v>7.2</v>
      </c>
      <c r="Y201" s="55">
        <f t="shared" si="21"/>
        <v>7.2</v>
      </c>
      <c r="Z201" s="41">
        <f>IFERROR(IF(Y201=0,"",ROUNDUP(Y201/H201,0)*0.00502),"")</f>
        <v>2.0080000000000001E-2</v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7.6</v>
      </c>
      <c r="BN201" s="78">
        <f t="shared" si="23"/>
        <v>7.6</v>
      </c>
      <c r="BO201" s="78">
        <f t="shared" si="24"/>
        <v>1.7094017094017096E-2</v>
      </c>
      <c r="BP201" s="78">
        <f t="shared" si="25"/>
        <v>1.7094017094017096E-2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566">
        <v>4680115884021</v>
      </c>
      <c r="E202" s="566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8"/>
      <c r="R202" s="568"/>
      <c r="S202" s="568"/>
      <c r="T202" s="569"/>
      <c r="U202" s="39" t="s">
        <v>45</v>
      </c>
      <c r="V202" s="39" t="s">
        <v>45</v>
      </c>
      <c r="W202" s="40" t="s">
        <v>0</v>
      </c>
      <c r="X202" s="58">
        <v>7.2</v>
      </c>
      <c r="Y202" s="55">
        <f t="shared" si="21"/>
        <v>7.2</v>
      </c>
      <c r="Z202" s="41">
        <f>IFERROR(IF(Y202=0,"",ROUNDUP(Y202/H202,0)*0.00502),"")</f>
        <v>2.0080000000000001E-2</v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7.6</v>
      </c>
      <c r="BN202" s="78">
        <f t="shared" si="23"/>
        <v>7.6</v>
      </c>
      <c r="BO202" s="78">
        <f t="shared" si="24"/>
        <v>1.7094017094017096E-2</v>
      </c>
      <c r="BP202" s="78">
        <f t="shared" si="25"/>
        <v>1.7094017094017096E-2</v>
      </c>
    </row>
    <row r="203" spans="1:68" x14ac:dyDescent="0.2">
      <c r="A203" s="573"/>
      <c r="B203" s="573"/>
      <c r="C203" s="573"/>
      <c r="D203" s="573"/>
      <c r="E203" s="573"/>
      <c r="F203" s="573"/>
      <c r="G203" s="573"/>
      <c r="H203" s="573"/>
      <c r="I203" s="573"/>
      <c r="J203" s="573"/>
      <c r="K203" s="573"/>
      <c r="L203" s="573"/>
      <c r="M203" s="573"/>
      <c r="N203" s="573"/>
      <c r="O203" s="574"/>
      <c r="P203" s="570" t="s">
        <v>40</v>
      </c>
      <c r="Q203" s="571"/>
      <c r="R203" s="571"/>
      <c r="S203" s="571"/>
      <c r="T203" s="571"/>
      <c r="U203" s="571"/>
      <c r="V203" s="572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36</v>
      </c>
      <c r="Y203" s="43">
        <f>IFERROR(Y195/H195,"0")+IFERROR(Y196/H196,"0")+IFERROR(Y197/H197,"0")+IFERROR(Y198/H198,"0")+IFERROR(Y199/H199,"0")+IFERROR(Y200/H200,"0")+IFERROR(Y201/H201,"0")+IFERROR(Y202/H202,"0")</f>
        <v>36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0.26071999999999995</v>
      </c>
      <c r="AA203" s="67"/>
      <c r="AB203" s="67"/>
      <c r="AC203" s="67"/>
    </row>
    <row r="204" spans="1:68" x14ac:dyDescent="0.2">
      <c r="A204" s="573"/>
      <c r="B204" s="573"/>
      <c r="C204" s="573"/>
      <c r="D204" s="573"/>
      <c r="E204" s="573"/>
      <c r="F204" s="573"/>
      <c r="G204" s="573"/>
      <c r="H204" s="573"/>
      <c r="I204" s="573"/>
      <c r="J204" s="573"/>
      <c r="K204" s="573"/>
      <c r="L204" s="573"/>
      <c r="M204" s="573"/>
      <c r="N204" s="573"/>
      <c r="O204" s="574"/>
      <c r="P204" s="570" t="s">
        <v>40</v>
      </c>
      <c r="Q204" s="571"/>
      <c r="R204" s="571"/>
      <c r="S204" s="571"/>
      <c r="T204" s="571"/>
      <c r="U204" s="571"/>
      <c r="V204" s="572"/>
      <c r="W204" s="42" t="s">
        <v>0</v>
      </c>
      <c r="X204" s="43">
        <f>IFERROR(SUM(X195:X202),"0")</f>
        <v>136.79999999999998</v>
      </c>
      <c r="Y204" s="43">
        <f>IFERROR(SUM(Y195:Y202),"0")</f>
        <v>136.79999999999998</v>
      </c>
      <c r="Z204" s="42"/>
      <c r="AA204" s="67"/>
      <c r="AB204" s="67"/>
      <c r="AC204" s="67"/>
    </row>
    <row r="205" spans="1:68" ht="14.25" customHeight="1" x14ac:dyDescent="0.25">
      <c r="A205" s="565" t="s">
        <v>84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566">
        <v>4680115881594</v>
      </c>
      <c r="E206" s="566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16.2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17.238</v>
      </c>
      <c r="BN206" s="78">
        <f t="shared" ref="BN206:BN214" si="28">IFERROR(Y206*I206/H206,"0")</f>
        <v>17.238</v>
      </c>
      <c r="BO206" s="78">
        <f t="shared" ref="BO206:BO214" si="29">IFERROR(1/J206*(X206/H206),"0")</f>
        <v>3.125E-2</v>
      </c>
      <c r="BP206" s="78">
        <f t="shared" ref="BP206:BP214" si="30">IFERROR(1/J206*(Y206/H206),"0")</f>
        <v>3.125E-2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566">
        <v>4680115881617</v>
      </c>
      <c r="E207" s="566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566">
        <v>4680115880573</v>
      </c>
      <c r="E208" s="566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566">
        <v>4680115882195</v>
      </c>
      <c r="E209" s="566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566">
        <v>4680115882607</v>
      </c>
      <c r="E210" s="566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/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566">
        <v>4680115880092</v>
      </c>
      <c r="E211" s="566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2.4</v>
      </c>
      <c r="Y211" s="55">
        <f t="shared" si="26"/>
        <v>2.4</v>
      </c>
      <c r="Z211" s="41">
        <f t="shared" si="31"/>
        <v>6.5100000000000002E-3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2.6520000000000001</v>
      </c>
      <c r="BN211" s="78">
        <f t="shared" si="28"/>
        <v>2.6520000000000001</v>
      </c>
      <c r="BO211" s="78">
        <f t="shared" si="29"/>
        <v>5.4945054945054949E-3</v>
      </c>
      <c r="BP211" s="78">
        <f t="shared" si="30"/>
        <v>5.4945054945054949E-3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566">
        <v>4680115880221</v>
      </c>
      <c r="E212" s="566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8"/>
      <c r="R212" s="568"/>
      <c r="S212" s="568"/>
      <c r="T212" s="569"/>
      <c r="U212" s="39" t="s">
        <v>45</v>
      </c>
      <c r="V212" s="39" t="s">
        <v>45</v>
      </c>
      <c r="W212" s="40" t="s">
        <v>0</v>
      </c>
      <c r="X212" s="58">
        <v>2.4</v>
      </c>
      <c r="Y212" s="55">
        <f t="shared" si="26"/>
        <v>2.4</v>
      </c>
      <c r="Z212" s="41">
        <f t="shared" si="31"/>
        <v>6.5100000000000002E-3</v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2.6520000000000001</v>
      </c>
      <c r="BN212" s="78">
        <f t="shared" si="28"/>
        <v>2.6520000000000001</v>
      </c>
      <c r="BO212" s="78">
        <f t="shared" si="29"/>
        <v>5.4945054945054949E-3</v>
      </c>
      <c r="BP212" s="78">
        <f t="shared" si="30"/>
        <v>5.4945054945054949E-3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566">
        <v>4680115880504</v>
      </c>
      <c r="E213" s="566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8"/>
      <c r="R213" s="568"/>
      <c r="S213" s="568"/>
      <c r="T213" s="56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566">
        <v>4680115882164</v>
      </c>
      <c r="E214" s="566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8"/>
      <c r="R214" s="568"/>
      <c r="S214" s="568"/>
      <c r="T214" s="56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573"/>
      <c r="B215" s="573"/>
      <c r="C215" s="573"/>
      <c r="D215" s="573"/>
      <c r="E215" s="573"/>
      <c r="F215" s="573"/>
      <c r="G215" s="573"/>
      <c r="H215" s="573"/>
      <c r="I215" s="573"/>
      <c r="J215" s="573"/>
      <c r="K215" s="573"/>
      <c r="L215" s="573"/>
      <c r="M215" s="573"/>
      <c r="N215" s="573"/>
      <c r="O215" s="574"/>
      <c r="P215" s="570" t="s">
        <v>40</v>
      </c>
      <c r="Q215" s="571"/>
      <c r="R215" s="571"/>
      <c r="S215" s="571"/>
      <c r="T215" s="571"/>
      <c r="U215" s="571"/>
      <c r="V215" s="572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4</v>
      </c>
      <c r="Y215" s="43">
        <f>IFERROR(Y206/H206,"0")+IFERROR(Y207/H207,"0")+IFERROR(Y208/H208,"0")+IFERROR(Y209/H209,"0")+IFERROR(Y210/H210,"0")+IFERROR(Y211/H211,"0")+IFERROR(Y212/H212,"0")+IFERROR(Y213/H213,"0")+IFERROR(Y214/H214,"0")</f>
        <v>4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5.0980000000000004E-2</v>
      </c>
      <c r="AA215" s="67"/>
      <c r="AB215" s="67"/>
      <c r="AC215" s="67"/>
    </row>
    <row r="216" spans="1:68" x14ac:dyDescent="0.2">
      <c r="A216" s="573"/>
      <c r="B216" s="573"/>
      <c r="C216" s="573"/>
      <c r="D216" s="573"/>
      <c r="E216" s="573"/>
      <c r="F216" s="573"/>
      <c r="G216" s="573"/>
      <c r="H216" s="573"/>
      <c r="I216" s="573"/>
      <c r="J216" s="573"/>
      <c r="K216" s="573"/>
      <c r="L216" s="573"/>
      <c r="M216" s="573"/>
      <c r="N216" s="573"/>
      <c r="O216" s="574"/>
      <c r="P216" s="570" t="s">
        <v>40</v>
      </c>
      <c r="Q216" s="571"/>
      <c r="R216" s="571"/>
      <c r="S216" s="571"/>
      <c r="T216" s="571"/>
      <c r="U216" s="571"/>
      <c r="V216" s="572"/>
      <c r="W216" s="42" t="s">
        <v>0</v>
      </c>
      <c r="X216" s="43">
        <f>IFERROR(SUM(X206:X214),"0")</f>
        <v>20.999999999999996</v>
      </c>
      <c r="Y216" s="43">
        <f>IFERROR(SUM(Y206:Y214),"0")</f>
        <v>20.999999999999996</v>
      </c>
      <c r="Z216" s="42"/>
      <c r="AA216" s="67"/>
      <c r="AB216" s="67"/>
      <c r="AC216" s="67"/>
    </row>
    <row r="217" spans="1:68" ht="14.25" customHeight="1" x14ac:dyDescent="0.25">
      <c r="A217" s="565" t="s">
        <v>185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566">
        <v>4680115880818</v>
      </c>
      <c r="E218" s="56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8"/>
      <c r="R218" s="568"/>
      <c r="S218" s="568"/>
      <c r="T218" s="569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566">
        <v>4680115880801</v>
      </c>
      <c r="E219" s="56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8"/>
      <c r="R219" s="568"/>
      <c r="S219" s="568"/>
      <c r="T219" s="569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573"/>
      <c r="B220" s="573"/>
      <c r="C220" s="573"/>
      <c r="D220" s="573"/>
      <c r="E220" s="573"/>
      <c r="F220" s="573"/>
      <c r="G220" s="573"/>
      <c r="H220" s="573"/>
      <c r="I220" s="573"/>
      <c r="J220" s="573"/>
      <c r="K220" s="573"/>
      <c r="L220" s="573"/>
      <c r="M220" s="573"/>
      <c r="N220" s="573"/>
      <c r="O220" s="574"/>
      <c r="P220" s="570" t="s">
        <v>40</v>
      </c>
      <c r="Q220" s="571"/>
      <c r="R220" s="571"/>
      <c r="S220" s="571"/>
      <c r="T220" s="571"/>
      <c r="U220" s="571"/>
      <c r="V220" s="572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573"/>
      <c r="B221" s="573"/>
      <c r="C221" s="573"/>
      <c r="D221" s="573"/>
      <c r="E221" s="573"/>
      <c r="F221" s="573"/>
      <c r="G221" s="573"/>
      <c r="H221" s="573"/>
      <c r="I221" s="573"/>
      <c r="J221" s="573"/>
      <c r="K221" s="573"/>
      <c r="L221" s="573"/>
      <c r="M221" s="573"/>
      <c r="N221" s="573"/>
      <c r="O221" s="574"/>
      <c r="P221" s="570" t="s">
        <v>40</v>
      </c>
      <c r="Q221" s="571"/>
      <c r="R221" s="571"/>
      <c r="S221" s="571"/>
      <c r="T221" s="571"/>
      <c r="U221" s="571"/>
      <c r="V221" s="572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564" t="s">
        <v>372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65"/>
      <c r="AB222" s="65"/>
      <c r="AC222" s="79"/>
    </row>
    <row r="223" spans="1:68" ht="14.25" customHeight="1" x14ac:dyDescent="0.25">
      <c r="A223" s="565" t="s">
        <v>114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566">
        <v>4680115884137</v>
      </c>
      <c r="E224" s="566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566">
        <v>4680115884236</v>
      </c>
      <c r="E225" s="566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566">
        <v>4680115884175</v>
      </c>
      <c r="E226" s="566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566">
        <v>4680115884144</v>
      </c>
      <c r="E227" s="566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566">
        <v>4680115886551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566">
        <v>4680115884182</v>
      </c>
      <c r="E229" s="566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566">
        <v>4680115884205</v>
      </c>
      <c r="E230" s="56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8"/>
      <c r="R230" s="568"/>
      <c r="S230" s="568"/>
      <c r="T230" s="5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565" t="s">
        <v>150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566">
        <v>4680115885981</v>
      </c>
      <c r="E234" s="566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65" t="s">
        <v>395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566">
        <v>4680115886803</v>
      </c>
      <c r="E238" s="566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05" t="s">
        <v>398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65" t="s">
        <v>400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566">
        <v>4680115886704</v>
      </c>
      <c r="E242" s="56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566">
        <v>4680115886681</v>
      </c>
      <c r="E243" s="566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02" t="s">
        <v>406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566">
        <v>4680115886735</v>
      </c>
      <c r="E244" s="566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108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112.34999999999998</v>
      </c>
      <c r="BN250" s="78">
        <f>IFERROR(Y250*I250/H250,"0")</f>
        <v>112.34999999999998</v>
      </c>
      <c r="BO250" s="78">
        <f>IFERROR(1/J250*(X250/H250),"0")</f>
        <v>0.15625</v>
      </c>
      <c r="BP250" s="78">
        <f>IFERROR(1/J250*(Y250/H250),"0")</f>
        <v>0.15625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108</v>
      </c>
      <c r="Y251" s="55">
        <f>IFERROR(IF(X251="",0,CEILING((X251/$H251),1)*$H251),"")</f>
        <v>108</v>
      </c>
      <c r="Z251" s="41">
        <f>IFERROR(IF(Y251=0,"",ROUNDUP(Y251/H251,0)*0.01898),"")</f>
        <v>0.1898</v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112.34999999999998</v>
      </c>
      <c r="BN251" s="78">
        <f>IFERROR(Y251*I251/H251,"0")</f>
        <v>112.34999999999998</v>
      </c>
      <c r="BO251" s="78">
        <f>IFERROR(1/J251*(X251/H251),"0")</f>
        <v>0.15625</v>
      </c>
      <c r="BP251" s="78">
        <f>IFERROR(1/J251*(Y251/H251),"0")</f>
        <v>0.15625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54</v>
      </c>
      <c r="Y252" s="55">
        <f>IFERROR(IF(X252="",0,CEILING((X252/$H252),1)*$H252),"")</f>
        <v>54</v>
      </c>
      <c r="Z252" s="41">
        <f>IFERROR(IF(Y252=0,"",ROUNDUP(Y252/H252,0)*0.01898),"")</f>
        <v>9.4899999999999998E-2</v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56.17499999999999</v>
      </c>
      <c r="BN252" s="78">
        <f>IFERROR(Y252*I252/H252,"0")</f>
        <v>56.17499999999999</v>
      </c>
      <c r="BO252" s="78">
        <f>IFERROR(1/J252*(X252/H252),"0")</f>
        <v>7.8125E-2</v>
      </c>
      <c r="BP252" s="78">
        <f>IFERROR(1/J252*(Y252/H252),"0")</f>
        <v>7.8125E-2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8</v>
      </c>
      <c r="Y254" s="55">
        <f>IFERROR(IF(X254="",0,CEILING((X254/$H254),1)*$H254),"")</f>
        <v>8</v>
      </c>
      <c r="Z254" s="41">
        <f>IFERROR(IF(Y254=0,"",ROUNDUP(Y254/H254,0)*0.00902),"")</f>
        <v>1.804E-2</v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8.42</v>
      </c>
      <c r="BN254" s="78">
        <f>IFERROR(Y254*I254/H254,"0")</f>
        <v>8.42</v>
      </c>
      <c r="BO254" s="78">
        <f>IFERROR(1/J254*(X254/H254),"0")</f>
        <v>1.5151515151515152E-2</v>
      </c>
      <c r="BP254" s="78">
        <f>IFERROR(1/J254*(Y254/H254),"0")</f>
        <v>1.5151515151515152E-2</v>
      </c>
    </row>
    <row r="255" spans="1:68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27</v>
      </c>
      <c r="Y255" s="43">
        <f>IFERROR(Y250/H250,"0")+IFERROR(Y251/H251,"0")+IFERROR(Y252/H252,"0")+IFERROR(Y253/H253,"0")+IFERROR(Y254/H254,"0")</f>
        <v>27</v>
      </c>
      <c r="Z255" s="43">
        <f>IFERROR(IF(Z250="",0,Z250),"0")+IFERROR(IF(Z251="",0,Z251),"0")+IFERROR(IF(Z252="",0,Z252),"0")+IFERROR(IF(Z253="",0,Z253),"0")+IFERROR(IF(Z254="",0,Z254),"0")</f>
        <v>0.49253999999999998</v>
      </c>
      <c r="AA255" s="67"/>
      <c r="AB255" s="67"/>
      <c r="AC255" s="67"/>
    </row>
    <row r="256" spans="1:68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278</v>
      </c>
      <c r="Y256" s="43">
        <f>IFERROR(SUM(Y250:Y254),"0")</f>
        <v>278</v>
      </c>
      <c r="Z256" s="42"/>
      <c r="AA256" s="67"/>
      <c r="AB256" s="67"/>
      <c r="AC256" s="67"/>
    </row>
    <row r="257" spans="1:68" ht="16.5" customHeight="1" x14ac:dyDescent="0.25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12</v>
      </c>
      <c r="Y268" s="55">
        <f>IFERROR(IF(X268="",0,CEILING((X268/$H268),1)*$H268),"")</f>
        <v>12</v>
      </c>
      <c r="Z268" s="41">
        <f>IFERROR(IF(Y268=0,"",ROUNDUP(Y268/H268,0)*0.00651),"")</f>
        <v>3.2550000000000003E-2</v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13.260000000000002</v>
      </c>
      <c r="BN268" s="78">
        <f>IFERROR(Y268*I268/H268,"0")</f>
        <v>13.260000000000002</v>
      </c>
      <c r="BO268" s="78">
        <f>IFERROR(1/J268*(X268/H268),"0")</f>
        <v>2.7472527472527476E-2</v>
      </c>
      <c r="BP268" s="78">
        <f>IFERROR(1/J268*(Y268/H268),"0")</f>
        <v>2.7472527472527476E-2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5</v>
      </c>
      <c r="Y270" s="43">
        <f>IFERROR(Y267/H267,"0")+IFERROR(Y268/H268,"0")+IFERROR(Y269/H269,"0")</f>
        <v>5</v>
      </c>
      <c r="Z270" s="43">
        <f>IFERROR(IF(Z267="",0,Z267),"0")+IFERROR(IF(Z268="",0,Z268),"0")+IFERROR(IF(Z269="",0,Z269),"0")</f>
        <v>3.2550000000000003E-2</v>
      </c>
      <c r="AA270" s="67"/>
      <c r="AB270" s="67"/>
      <c r="AC270" s="67"/>
    </row>
    <row r="271" spans="1:68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12</v>
      </c>
      <c r="Y271" s="43">
        <f>IFERROR(SUM(Y267:Y269),"0")</f>
        <v>12</v>
      </c>
      <c r="Z271" s="42"/>
      <c r="AA271" s="67"/>
      <c r="AB271" s="67"/>
      <c r="AC271" s="67"/>
    </row>
    <row r="272" spans="1:68" ht="16.5" customHeight="1" x14ac:dyDescent="0.25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8.4</v>
      </c>
      <c r="Y274" s="55">
        <f>IFERROR(IF(X274="",0,CEILING((X274/$H274),1)*$H274),"")</f>
        <v>8.4</v>
      </c>
      <c r="Z274" s="41">
        <f>IFERROR(IF(Y274=0,"",ROUNDUP(Y274/H274,0)*0.00502),"")</f>
        <v>2.5100000000000001E-2</v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8.9000000000000021</v>
      </c>
      <c r="BN274" s="78">
        <f>IFERROR(Y274*I274/H274,"0")</f>
        <v>8.9000000000000021</v>
      </c>
      <c r="BO274" s="78">
        <f>IFERROR(1/J274*(X274/H274),"0")</f>
        <v>2.1367521367521368E-2</v>
      </c>
      <c r="BP274" s="78">
        <f>IFERROR(1/J274*(Y274/H274),"0")</f>
        <v>2.1367521367521368E-2</v>
      </c>
    </row>
    <row r="275" spans="1:68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5</v>
      </c>
      <c r="Y275" s="43">
        <f>IFERROR(Y274/H274,"0")</f>
        <v>5</v>
      </c>
      <c r="Z275" s="43">
        <f>IFERROR(IF(Z274="",0,Z274),"0")</f>
        <v>2.5100000000000001E-2</v>
      </c>
      <c r="AA275" s="67"/>
      <c r="AB275" s="67"/>
      <c r="AC275" s="67"/>
    </row>
    <row r="276" spans="1:68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8.4</v>
      </c>
      <c r="Y276" s="43">
        <f>IFERROR(SUM(Y274:Y274),"0")</f>
        <v>8.4</v>
      </c>
      <c r="Z276" s="42"/>
      <c r="AA276" s="67"/>
      <c r="AB276" s="67"/>
      <c r="AC276" s="67"/>
    </row>
    <row r="277" spans="1:68" ht="14.25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0</v>
      </c>
      <c r="BN288" s="78">
        <f t="shared" ref="BN288:BN293" si="39">IFERROR(Y288*I288/H288,"0")</f>
        <v>0</v>
      </c>
      <c r="BO288" s="78">
        <f t="shared" ref="BO288:BO293" si="40">IFERROR(1/J288*(X288/H288),"0")</f>
        <v>0</v>
      </c>
      <c r="BP288" s="78">
        <f t="shared" ref="BP288:BP293" si="41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108</v>
      </c>
      <c r="Y289" s="55">
        <f t="shared" si="37"/>
        <v>108</v>
      </c>
      <c r="Z289" s="41">
        <f>IFERROR(IF(Y289=0,"",ROUNDUP(Y289/H289,0)*0.01898),"")</f>
        <v>0.1898</v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112.34999999999998</v>
      </c>
      <c r="BN289" s="78">
        <f t="shared" si="39"/>
        <v>112.34999999999998</v>
      </c>
      <c r="BO289" s="78">
        <f t="shared" si="40"/>
        <v>0.15625</v>
      </c>
      <c r="BP289" s="78">
        <f t="shared" si="41"/>
        <v>0.15625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54</v>
      </c>
      <c r="Y290" s="55">
        <f t="shared" si="37"/>
        <v>54</v>
      </c>
      <c r="Z290" s="41">
        <f>IFERROR(IF(Y290=0,"",ROUNDUP(Y290/H290,0)*0.01898),"")</f>
        <v>9.4899999999999998E-2</v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56.17499999999999</v>
      </c>
      <c r="BN290" s="78">
        <f t="shared" si="39"/>
        <v>56.17499999999999</v>
      </c>
      <c r="BO290" s="78">
        <f t="shared" si="40"/>
        <v>7.8125E-2</v>
      </c>
      <c r="BP290" s="78">
        <f t="shared" si="41"/>
        <v>7.8125E-2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8</v>
      </c>
      <c r="Y292" s="55">
        <f t="shared" si="37"/>
        <v>8</v>
      </c>
      <c r="Z292" s="41">
        <f>IFERROR(IF(Y292=0,"",ROUNDUP(Y292/H292,0)*0.00902),"")</f>
        <v>1.804E-2</v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8.42</v>
      </c>
      <c r="BN292" s="78">
        <f t="shared" si="39"/>
        <v>8.42</v>
      </c>
      <c r="BO292" s="78">
        <f t="shared" si="40"/>
        <v>1.5151515151515152E-2</v>
      </c>
      <c r="BP292" s="78">
        <f t="shared" si="41"/>
        <v>1.5151515151515152E-2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20</v>
      </c>
      <c r="Y293" s="55">
        <f t="shared" si="37"/>
        <v>20</v>
      </c>
      <c r="Z293" s="41">
        <f>IFERROR(IF(Y293=0,"",ROUNDUP(Y293/H293,0)*0.00902),"")</f>
        <v>4.5100000000000001E-2</v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21.05</v>
      </c>
      <c r="BN293" s="78">
        <f t="shared" si="39"/>
        <v>21.05</v>
      </c>
      <c r="BO293" s="78">
        <f t="shared" si="40"/>
        <v>3.787878787878788E-2</v>
      </c>
      <c r="BP293" s="78">
        <f t="shared" si="41"/>
        <v>3.787878787878788E-2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22</v>
      </c>
      <c r="Y294" s="43">
        <f>IFERROR(Y288/H288,"0")+IFERROR(Y289/H289,"0")+IFERROR(Y290/H290,"0")+IFERROR(Y291/H291,"0")+IFERROR(Y292/H292,"0")+IFERROR(Y293/H293,"0")</f>
        <v>22</v>
      </c>
      <c r="Z294" s="43">
        <f>IFERROR(IF(Z288="",0,Z288),"0")+IFERROR(IF(Z289="",0,Z289),"0")+IFERROR(IF(Z290="",0,Z290),"0")+IFERROR(IF(Z291="",0,Z291),"0")+IFERROR(IF(Z292="",0,Z292),"0")+IFERROR(IF(Z293="",0,Z293),"0")</f>
        <v>0.34784000000000004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190</v>
      </c>
      <c r="Y295" s="43">
        <f>IFERROR(SUM(Y288:Y293),"0")</f>
        <v>190</v>
      </c>
      <c r="Z295" s="42"/>
      <c r="AA295" s="67"/>
      <c r="AB295" s="67"/>
      <c r="AC295" s="67"/>
    </row>
    <row r="296" spans="1:68" ht="14.25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168</v>
      </c>
      <c r="Y297" s="55">
        <f t="shared" ref="Y297:Y303" si="42">IFERROR(IF(X297="",0,CEILING((X297/$H297),1)*$H297),"")</f>
        <v>168</v>
      </c>
      <c r="Z297" s="41">
        <f>IFERROR(IF(Y297=0,"",ROUNDUP(Y297/H297,0)*0.00902),"")</f>
        <v>0.36080000000000001</v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178.79999999999998</v>
      </c>
      <c r="BN297" s="78">
        <f t="shared" ref="BN297:BN303" si="44">IFERROR(Y297*I297/H297,"0")</f>
        <v>178.79999999999998</v>
      </c>
      <c r="BO297" s="78">
        <f t="shared" ref="BO297:BO303" si="45">IFERROR(1/J297*(X297/H297),"0")</f>
        <v>0.30303030303030304</v>
      </c>
      <c r="BP297" s="78">
        <f t="shared" ref="BP297:BP303" si="46">IFERROR(1/J297*(Y297/H297),"0")</f>
        <v>0.30303030303030304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84</v>
      </c>
      <c r="Y298" s="55">
        <f t="shared" si="42"/>
        <v>84</v>
      </c>
      <c r="Z298" s="41">
        <f>IFERROR(IF(Y298=0,"",ROUNDUP(Y298/H298,0)*0.00902),"")</f>
        <v>0.1804</v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89.399999999999991</v>
      </c>
      <c r="BN298" s="78">
        <f t="shared" si="44"/>
        <v>89.399999999999991</v>
      </c>
      <c r="BO298" s="78">
        <f t="shared" si="45"/>
        <v>0.15151515151515152</v>
      </c>
      <c r="BP298" s="78">
        <f t="shared" si="46"/>
        <v>0.15151515151515152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35.04</v>
      </c>
      <c r="Y299" s="55">
        <f t="shared" si="42"/>
        <v>35.04</v>
      </c>
      <c r="Z299" s="41">
        <f>IFERROR(IF(Y299=0,"",ROUNDUP(Y299/H299,0)*0.00902),"")</f>
        <v>7.2160000000000002E-2</v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37.200000000000003</v>
      </c>
      <c r="BN299" s="78">
        <f t="shared" si="44"/>
        <v>37.200000000000003</v>
      </c>
      <c r="BO299" s="78">
        <f t="shared" si="45"/>
        <v>6.0606060606060608E-2</v>
      </c>
      <c r="BP299" s="78">
        <f t="shared" si="46"/>
        <v>6.0606060606060608E-2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10.5</v>
      </c>
      <c r="Y300" s="55">
        <f t="shared" si="42"/>
        <v>10.5</v>
      </c>
      <c r="Z300" s="41">
        <f>IFERROR(IF(Y300=0,"",ROUNDUP(Y300/H300,0)*0.00502),"")</f>
        <v>2.5100000000000001E-2</v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11.149999999999999</v>
      </c>
      <c r="BN300" s="78">
        <f t="shared" si="44"/>
        <v>11.149999999999999</v>
      </c>
      <c r="BO300" s="78">
        <f t="shared" si="45"/>
        <v>2.1367521367521368E-2</v>
      </c>
      <c r="BP300" s="78">
        <f t="shared" si="46"/>
        <v>2.1367521367521368E-2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10.5</v>
      </c>
      <c r="Y301" s="55">
        <f t="shared" si="42"/>
        <v>10.5</v>
      </c>
      <c r="Z301" s="41">
        <f>IFERROR(IF(Y301=0,"",ROUNDUP(Y301/H301,0)*0.00502),"")</f>
        <v>2.5100000000000001E-2</v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11</v>
      </c>
      <c r="BN301" s="78">
        <f t="shared" si="44"/>
        <v>11</v>
      </c>
      <c r="BO301" s="78">
        <f t="shared" si="45"/>
        <v>2.1367521367521368E-2</v>
      </c>
      <c r="BP301" s="78">
        <f t="shared" si="46"/>
        <v>2.1367521367521368E-2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78</v>
      </c>
      <c r="Y304" s="43">
        <f>IFERROR(Y297/H297,"0")+IFERROR(Y298/H298,"0")+IFERROR(Y299/H299,"0")+IFERROR(Y300/H300,"0")+IFERROR(Y301/H301,"0")+IFERROR(Y302/H302,"0")+IFERROR(Y303/H303,"0")</f>
        <v>78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0.66356000000000004</v>
      </c>
      <c r="AA304" s="67"/>
      <c r="AB304" s="67"/>
      <c r="AC304" s="67"/>
    </row>
    <row r="305" spans="1:68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308.04000000000002</v>
      </c>
      <c r="Y305" s="43">
        <f>IFERROR(SUM(Y297:Y303),"0")</f>
        <v>308.04000000000002</v>
      </c>
      <c r="Z305" s="42"/>
      <c r="AA305" s="67"/>
      <c r="AB305" s="67"/>
      <c r="AC305" s="67"/>
    </row>
    <row r="306" spans="1:68" ht="14.25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998.4</v>
      </c>
      <c r="Y307" s="55">
        <f>IFERROR(IF(X307="",0,CEILING((X307/$H307),1)*$H307),"")</f>
        <v>998.4</v>
      </c>
      <c r="Z307" s="41">
        <f>IFERROR(IF(Y307=0,"",ROUNDUP(Y307/H307,0)*0.01898),"")</f>
        <v>2.42944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1064.0640000000001</v>
      </c>
      <c r="BN307" s="78">
        <f>IFERROR(Y307*I307/H307,"0")</f>
        <v>1064.0640000000001</v>
      </c>
      <c r="BO307" s="78">
        <f>IFERROR(1/J307*(X307/H307),"0")</f>
        <v>2</v>
      </c>
      <c r="BP307" s="78">
        <f>IFERROR(1/J307*(Y307/H307),"0")</f>
        <v>2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23.4</v>
      </c>
      <c r="Y308" s="55">
        <f>IFERROR(IF(X308="",0,CEILING((X308/$H308),1)*$H308),"")</f>
        <v>23.4</v>
      </c>
      <c r="Z308" s="41">
        <f>IFERROR(IF(Y308=0,"",ROUNDUP(Y308/H308,0)*0.01898),"")</f>
        <v>5.6940000000000004E-2</v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24.957000000000001</v>
      </c>
      <c r="BN308" s="78">
        <f>IFERROR(Y308*I308/H308,"0")</f>
        <v>24.957000000000001</v>
      </c>
      <c r="BO308" s="78">
        <f>IFERROR(1/J308*(X308/H308),"0")</f>
        <v>4.6875E-2</v>
      </c>
      <c r="BP308" s="78">
        <f>IFERROR(1/J308*(Y308/H308),"0")</f>
        <v>4.6875E-2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24.3</v>
      </c>
      <c r="Y309" s="55">
        <f>IFERROR(IF(X309="",0,CEILING((X309/$H309),1)*$H309),"")</f>
        <v>24.299999999999997</v>
      </c>
      <c r="Z309" s="41">
        <f>IFERROR(IF(Y309=0,"",ROUNDUP(Y309/H309,0)*0.01898),"")</f>
        <v>5.6940000000000004E-2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25.803000000000004</v>
      </c>
      <c r="BN309" s="78">
        <f>IFERROR(Y309*I309/H309,"0")</f>
        <v>25.803000000000001</v>
      </c>
      <c r="BO309" s="78">
        <f>IFERROR(1/J309*(X309/H309),"0")</f>
        <v>4.6875E-2</v>
      </c>
      <c r="BP309" s="78">
        <f>IFERROR(1/J309*(Y309/H309),"0")</f>
        <v>4.6875E-2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9</v>
      </c>
      <c r="Y310" s="55">
        <f>IFERROR(IF(X310="",0,CEILING((X310/$H310),1)*$H310),"")</f>
        <v>9</v>
      </c>
      <c r="Z310" s="41">
        <f>IFERROR(IF(Y310=0,"",ROUNDUP(Y310/H310,0)*0.00651),"")</f>
        <v>1.9529999999999999E-2</v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9.7379999999999995</v>
      </c>
      <c r="BN310" s="78">
        <f>IFERROR(Y310*I310/H310,"0")</f>
        <v>9.7379999999999995</v>
      </c>
      <c r="BO310" s="78">
        <f>IFERROR(1/J310*(X310/H310),"0")</f>
        <v>1.6483516483516484E-2</v>
      </c>
      <c r="BP310" s="78">
        <f>IFERROR(1/J310*(Y310/H310),"0")</f>
        <v>1.6483516483516484E-2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2.7</v>
      </c>
      <c r="Y311" s="55">
        <f>IFERROR(IF(X311="",0,CEILING((X311/$H311),1)*$H311),"")</f>
        <v>2.7</v>
      </c>
      <c r="Z311" s="41">
        <f>IFERROR(IF(Y311=0,"",ROUNDUP(Y311/H311,0)*0.00651),"")</f>
        <v>6.5100000000000002E-3</v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2.9580000000000002</v>
      </c>
      <c r="BN311" s="78">
        <f>IFERROR(Y311*I311/H311,"0")</f>
        <v>2.9580000000000002</v>
      </c>
      <c r="BO311" s="78">
        <f>IFERROR(1/J311*(X311/H311),"0")</f>
        <v>5.4945054945054949E-3</v>
      </c>
      <c r="BP311" s="78">
        <f>IFERROR(1/J311*(Y311/H311),"0")</f>
        <v>5.4945054945054949E-3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138</v>
      </c>
      <c r="Y312" s="43">
        <f>IFERROR(Y307/H307,"0")+IFERROR(Y308/H308,"0")+IFERROR(Y309/H309,"0")+IFERROR(Y310/H310,"0")+IFERROR(Y311/H311,"0")</f>
        <v>138</v>
      </c>
      <c r="Z312" s="43">
        <f>IFERROR(IF(Z307="",0,Z307),"0")+IFERROR(IF(Z308="",0,Z308),"0")+IFERROR(IF(Z309="",0,Z309),"0")+IFERROR(IF(Z310="",0,Z310),"0")+IFERROR(IF(Z311="",0,Z311),"0")</f>
        <v>2.5693600000000001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1057.8</v>
      </c>
      <c r="Y313" s="43">
        <f>IFERROR(SUM(Y307:Y311),"0")</f>
        <v>1057.8</v>
      </c>
      <c r="Z313" s="42"/>
      <c r="AA313" s="67"/>
      <c r="AB313" s="67"/>
      <c r="AC313" s="67"/>
    </row>
    <row r="314" spans="1:68" ht="14.25" customHeight="1" x14ac:dyDescent="0.25">
      <c r="A314" s="565" t="s">
        <v>185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33.6</v>
      </c>
      <c r="Y315" s="55">
        <f>IFERROR(IF(X315="",0,CEILING((X315/$H315),1)*$H315),"")</f>
        <v>33.6</v>
      </c>
      <c r="Z315" s="41">
        <f>IFERROR(IF(Y315=0,"",ROUNDUP(Y315/H315,0)*0.01898),"")</f>
        <v>7.5920000000000001E-2</v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35.676000000000002</v>
      </c>
      <c r="BN315" s="78">
        <f>IFERROR(Y315*I315/H315,"0")</f>
        <v>35.676000000000002</v>
      </c>
      <c r="BO315" s="78">
        <f>IFERROR(1/J315*(X315/H315),"0")</f>
        <v>6.25E-2</v>
      </c>
      <c r="BP315" s="78">
        <f>IFERROR(1/J315*(Y315/H315),"0")</f>
        <v>6.25E-2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39</v>
      </c>
      <c r="Y316" s="55">
        <f>IFERROR(IF(X316="",0,CEILING((X316/$H316),1)*$H316),"")</f>
        <v>39</v>
      </c>
      <c r="Z316" s="41">
        <f>IFERROR(IF(Y316=0,"",ROUNDUP(Y316/H316,0)*0.01898),"")</f>
        <v>9.4899999999999998E-2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41.595000000000006</v>
      </c>
      <c r="BN316" s="78">
        <f>IFERROR(Y316*I316/H316,"0")</f>
        <v>41.595000000000006</v>
      </c>
      <c r="BO316" s="78">
        <f>IFERROR(1/J316*(X316/H316),"0")</f>
        <v>7.8125E-2</v>
      </c>
      <c r="BP316" s="78">
        <f>IFERROR(1/J316*(Y316/H316),"0")</f>
        <v>7.8125E-2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42</v>
      </c>
      <c r="Y317" s="55">
        <f>IFERROR(IF(X317="",0,CEILING((X317/$H317),1)*$H317),"")</f>
        <v>42</v>
      </c>
      <c r="Z317" s="41">
        <f>IFERROR(IF(Y317=0,"",ROUNDUP(Y317/H317,0)*0.01898),"")</f>
        <v>9.4899999999999998E-2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44.594999999999999</v>
      </c>
      <c r="BN317" s="78">
        <f>IFERROR(Y317*I317/H317,"0")</f>
        <v>44.594999999999999</v>
      </c>
      <c r="BO317" s="78">
        <f>IFERROR(1/J317*(X317/H317),"0")</f>
        <v>7.8125E-2</v>
      </c>
      <c r="BP317" s="78">
        <f>IFERROR(1/J317*(Y317/H317),"0")</f>
        <v>7.8125E-2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14</v>
      </c>
      <c r="Y318" s="43">
        <f>IFERROR(Y315/H315,"0")+IFERROR(Y316/H316,"0")+IFERROR(Y317/H317,"0")</f>
        <v>14</v>
      </c>
      <c r="Z318" s="43">
        <f>IFERROR(IF(Z315="",0,Z315),"0")+IFERROR(IF(Z316="",0,Z316),"0")+IFERROR(IF(Z317="",0,Z317),"0")</f>
        <v>0.26572000000000001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114.6</v>
      </c>
      <c r="Y319" s="43">
        <f>IFERROR(SUM(Y315:Y317),"0")</f>
        <v>114.6</v>
      </c>
      <c r="Z319" s="42"/>
      <c r="AA319" s="67"/>
      <c r="AB319" s="67"/>
      <c r="AC319" s="67"/>
    </row>
    <row r="320" spans="1:68" ht="14.25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3.04</v>
      </c>
      <c r="Y321" s="55">
        <f>IFERROR(IF(X321="",0,CEILING((X321/$H321),1)*$H321),"")</f>
        <v>3.04</v>
      </c>
      <c r="Z321" s="41">
        <f>IFERROR(IF(Y321=0,"",ROUNDUP(Y321/H321,0)*0.00902),"")</f>
        <v>9.0200000000000002E-3</v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3.33</v>
      </c>
      <c r="BN321" s="78">
        <f>IFERROR(Y321*I321/H321,"0")</f>
        <v>3.33</v>
      </c>
      <c r="BO321" s="78">
        <f>IFERROR(1/J321*(X321/H321),"0")</f>
        <v>7.575757575757576E-3</v>
      </c>
      <c r="BP321" s="78">
        <f>IFERROR(1/J321*(Y321/H321),"0")</f>
        <v>7.575757575757576E-3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3.04</v>
      </c>
      <c r="Y322" s="55">
        <f>IFERROR(IF(X322="",0,CEILING((X322/$H322),1)*$H322),"")</f>
        <v>3.04</v>
      </c>
      <c r="Z322" s="41">
        <f>IFERROR(IF(Y322=0,"",ROUNDUP(Y322/H322,0)*0.00902),"")</f>
        <v>9.0200000000000002E-3</v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3.29</v>
      </c>
      <c r="BN322" s="78">
        <f>IFERROR(Y322*I322/H322,"0")</f>
        <v>3.29</v>
      </c>
      <c r="BO322" s="78">
        <f>IFERROR(1/J322*(X322/H322),"0")</f>
        <v>7.575757575757576E-3</v>
      </c>
      <c r="BP322" s="78">
        <f>IFERROR(1/J322*(Y322/H322),"0")</f>
        <v>7.575757575757576E-3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2.5499999999999998</v>
      </c>
      <c r="Y323" s="55">
        <f>IFERROR(IF(X323="",0,CEILING((X323/$H323),1)*$H323),"")</f>
        <v>2.5499999999999998</v>
      </c>
      <c r="Z323" s="41">
        <f>IFERROR(IF(Y323=0,"",ROUNDUP(Y323/H323,0)*0.00651),"")</f>
        <v>6.5100000000000002E-3</v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2.9550000000000001</v>
      </c>
      <c r="BN323" s="78">
        <f>IFERROR(Y323*I323/H323,"0")</f>
        <v>2.9550000000000001</v>
      </c>
      <c r="BO323" s="78">
        <f>IFERROR(1/J323*(X323/H323),"0")</f>
        <v>5.4945054945054949E-3</v>
      </c>
      <c r="BP323" s="78">
        <f>IFERROR(1/J323*(Y323/H323),"0")</f>
        <v>5.4945054945054949E-3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2.5499999999999998</v>
      </c>
      <c r="Y324" s="55">
        <f>IFERROR(IF(X324="",0,CEILING((X324/$H324),1)*$H324),"")</f>
        <v>2.5499999999999998</v>
      </c>
      <c r="Z324" s="41">
        <f>IFERROR(IF(Y324=0,"",ROUNDUP(Y324/H324,0)*0.00651),"")</f>
        <v>6.5100000000000002E-3</v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2.88</v>
      </c>
      <c r="BN324" s="78">
        <f>IFERROR(Y324*I324/H324,"0")</f>
        <v>2.88</v>
      </c>
      <c r="BO324" s="78">
        <f>IFERROR(1/J324*(X324/H324),"0")</f>
        <v>5.4945054945054949E-3</v>
      </c>
      <c r="BP324" s="78">
        <f>IFERROR(1/J324*(Y324/H324),"0")</f>
        <v>5.4945054945054949E-3</v>
      </c>
    </row>
    <row r="325" spans="1:68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4</v>
      </c>
      <c r="Y325" s="43">
        <f>IFERROR(Y321/H321,"0")+IFERROR(Y322/H322,"0")+IFERROR(Y323/H323,"0")+IFERROR(Y324/H324,"0")</f>
        <v>4</v>
      </c>
      <c r="Z325" s="43">
        <f>IFERROR(IF(Z321="",0,Z321),"0")+IFERROR(IF(Z322="",0,Z322),"0")+IFERROR(IF(Z323="",0,Z323),"0")+IFERROR(IF(Z324="",0,Z324),"0")</f>
        <v>3.1060000000000004E-2</v>
      </c>
      <c r="AA325" s="67"/>
      <c r="AB325" s="67"/>
      <c r="AC325" s="67"/>
    </row>
    <row r="326" spans="1:68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11.18</v>
      </c>
      <c r="Y326" s="43">
        <f>IFERROR(SUM(Y321:Y324),"0")</f>
        <v>11.18</v>
      </c>
      <c r="Z326" s="42"/>
      <c r="AA326" s="67"/>
      <c r="AB326" s="67"/>
      <c r="AC326" s="67"/>
    </row>
    <row r="327" spans="1:68" ht="14.25" customHeight="1" x14ac:dyDescent="0.25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2</v>
      </c>
      <c r="Y328" s="55">
        <f>IFERROR(IF(X328="",0,CEILING((X328/$H328),1)*$H328),"")</f>
        <v>2</v>
      </c>
      <c r="Z328" s="41">
        <f>IFERROR(IF(Y328=0,"",ROUNDUP(Y328/H328,0)*0.00474),"")</f>
        <v>4.7400000000000003E-3</v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2.2400000000000002</v>
      </c>
      <c r="BN328" s="78">
        <f>IFERROR(Y328*I328/H328,"0")</f>
        <v>2.2400000000000002</v>
      </c>
      <c r="BO328" s="78">
        <f>IFERROR(1/J328*(X328/H328),"0")</f>
        <v>4.2016806722689074E-3</v>
      </c>
      <c r="BP328" s="78">
        <f>IFERROR(1/J328*(Y328/H328),"0")</f>
        <v>4.2016806722689074E-3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2</v>
      </c>
      <c r="Y329" s="55">
        <f>IFERROR(IF(X329="",0,CEILING((X329/$H329),1)*$H329),"")</f>
        <v>2</v>
      </c>
      <c r="Z329" s="41">
        <f>IFERROR(IF(Y329=0,"",ROUNDUP(Y329/H329,0)*0.00474),"")</f>
        <v>4.7400000000000003E-3</v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2.2400000000000002</v>
      </c>
      <c r="BN329" s="78">
        <f>IFERROR(Y329*I329/H329,"0")</f>
        <v>2.2400000000000002</v>
      </c>
      <c r="BO329" s="78">
        <f>IFERROR(1/J329*(X329/H329),"0")</f>
        <v>4.2016806722689074E-3</v>
      </c>
      <c r="BP329" s="78">
        <f>IFERROR(1/J329*(Y329/H329),"0")</f>
        <v>4.2016806722689074E-3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2</v>
      </c>
      <c r="Y330" s="55">
        <f>IFERROR(IF(X330="",0,CEILING((X330/$H330),1)*$H330),"")</f>
        <v>2</v>
      </c>
      <c r="Z330" s="41">
        <f>IFERROR(IF(Y330=0,"",ROUNDUP(Y330/H330,0)*0.00474),"")</f>
        <v>4.7400000000000003E-3</v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2.2400000000000002</v>
      </c>
      <c r="BN330" s="78">
        <f>IFERROR(Y330*I330/H330,"0")</f>
        <v>2.2400000000000002</v>
      </c>
      <c r="BO330" s="78">
        <f>IFERROR(1/J330*(X330/H330),"0")</f>
        <v>4.2016806722689074E-3</v>
      </c>
      <c r="BP330" s="78">
        <f>IFERROR(1/J330*(Y330/H330),"0")</f>
        <v>4.2016806722689074E-3</v>
      </c>
    </row>
    <row r="331" spans="1:68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3</v>
      </c>
      <c r="Y331" s="43">
        <f>IFERROR(Y328/H328,"0")+IFERROR(Y329/H329,"0")+IFERROR(Y330/H330,"0")</f>
        <v>3</v>
      </c>
      <c r="Z331" s="43">
        <f>IFERROR(IF(Z328="",0,Z328),"0")+IFERROR(IF(Z329="",0,Z329),"0")+IFERROR(IF(Z330="",0,Z330),"0")</f>
        <v>1.422E-2</v>
      </c>
      <c r="AA331" s="67"/>
      <c r="AB331" s="67"/>
      <c r="AC331" s="67"/>
    </row>
    <row r="332" spans="1:68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6</v>
      </c>
      <c r="Y332" s="43">
        <f>IFERROR(SUM(Y328:Y330),"0")</f>
        <v>6</v>
      </c>
      <c r="Z332" s="42"/>
      <c r="AA332" s="67"/>
      <c r="AB332" s="67"/>
      <c r="AC332" s="67"/>
    </row>
    <row r="333" spans="1:68" ht="16.5" customHeight="1" x14ac:dyDescent="0.25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81</v>
      </c>
      <c r="Y335" s="55">
        <f>IFERROR(IF(X335="",0,CEILING((X335/$H335),1)*$H335),"")</f>
        <v>81</v>
      </c>
      <c r="Z335" s="41">
        <f>IFERROR(IF(Y335=0,"",ROUNDUP(Y335/H335,0)*0.01898),"")</f>
        <v>0.1898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86.190000000000012</v>
      </c>
      <c r="BN335" s="78">
        <f>IFERROR(Y335*I335/H335,"0")</f>
        <v>86.190000000000012</v>
      </c>
      <c r="BO335" s="78">
        <f>IFERROR(1/J335*(X335/H335),"0")</f>
        <v>0.15625</v>
      </c>
      <c r="BP335" s="78">
        <f>IFERROR(1/J335*(Y335/H335),"0")</f>
        <v>0.15625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10.5</v>
      </c>
      <c r="Y336" s="55">
        <f>IFERROR(IF(X336="",0,CEILING((X336/$H336),1)*$H336),"")</f>
        <v>10.5</v>
      </c>
      <c r="Z336" s="41">
        <f>IFERROR(IF(Y336=0,"",ROUNDUP(Y336/H336,0)*0.00651),"")</f>
        <v>3.2550000000000003E-2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11.759999999999998</v>
      </c>
      <c r="BN336" s="78">
        <f>IFERROR(Y336*I336/H336,"0")</f>
        <v>11.759999999999998</v>
      </c>
      <c r="BO336" s="78">
        <f>IFERROR(1/J336*(X336/H336),"0")</f>
        <v>2.7472527472527476E-2</v>
      </c>
      <c r="BP336" s="78">
        <f>IFERROR(1/J336*(Y336/H336),"0")</f>
        <v>2.7472527472527476E-2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10.5</v>
      </c>
      <c r="Y337" s="55">
        <f>IFERROR(IF(X337="",0,CEILING((X337/$H337),1)*$H337),"")</f>
        <v>10.5</v>
      </c>
      <c r="Z337" s="41">
        <f>IFERROR(IF(Y337=0,"",ROUNDUP(Y337/H337,0)*0.00651),"")</f>
        <v>3.2550000000000003E-2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11.7</v>
      </c>
      <c r="BN337" s="78">
        <f>IFERROR(Y337*I337/H337,"0")</f>
        <v>11.7</v>
      </c>
      <c r="BO337" s="78">
        <f>IFERROR(1/J337*(X337/H337),"0")</f>
        <v>2.7472527472527476E-2</v>
      </c>
      <c r="BP337" s="78">
        <f>IFERROR(1/J337*(Y337/H337),"0")</f>
        <v>2.7472527472527476E-2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20</v>
      </c>
      <c r="Y338" s="43">
        <f>IFERROR(Y335/H335,"0")+IFERROR(Y336/H336,"0")+IFERROR(Y337/H337,"0")</f>
        <v>20</v>
      </c>
      <c r="Z338" s="43">
        <f>IFERROR(IF(Z335="",0,Z335),"0")+IFERROR(IF(Z336="",0,Z336),"0")+IFERROR(IF(Z337="",0,Z337),"0")</f>
        <v>0.25490000000000002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102</v>
      </c>
      <c r="Y339" s="43">
        <f>IFERROR(SUM(Y335:Y337),"0")</f>
        <v>102</v>
      </c>
      <c r="Z339" s="42"/>
      <c r="AA339" s="67"/>
      <c r="AB339" s="67"/>
      <c r="AC339" s="67"/>
    </row>
    <row r="340" spans="1:68" ht="27.75" customHeight="1" x14ac:dyDescent="0.2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 x14ac:dyDescent="0.25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0</v>
      </c>
      <c r="BN343" s="78">
        <f t="shared" ref="BN343:BN349" si="49">IFERROR(Y343*I343/H343,"0")</f>
        <v>0</v>
      </c>
      <c r="BO343" s="78">
        <f t="shared" ref="BO343:BO349" si="50">IFERROR(1/J343*(X343/H343),"0")</f>
        <v>0</v>
      </c>
      <c r="BP343" s="78">
        <f t="shared" ref="BP343:BP349" si="51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720</v>
      </c>
      <c r="Y344" s="55">
        <f t="shared" si="47"/>
        <v>720</v>
      </c>
      <c r="Z344" s="41">
        <f>IFERROR(IF(Y344=0,"",ROUNDUP(Y344/H344,0)*0.02175),"")</f>
        <v>1.044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743.04000000000008</v>
      </c>
      <c r="BN344" s="78">
        <f t="shared" si="49"/>
        <v>743.04000000000008</v>
      </c>
      <c r="BO344" s="78">
        <f t="shared" si="50"/>
        <v>1</v>
      </c>
      <c r="BP344" s="78">
        <f t="shared" si="51"/>
        <v>1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720</v>
      </c>
      <c r="Y345" s="55">
        <f t="shared" si="47"/>
        <v>720</v>
      </c>
      <c r="Z345" s="41">
        <f>IFERROR(IF(Y345=0,"",ROUNDUP(Y345/H345,0)*0.02175),"")</f>
        <v>1.044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743.04000000000008</v>
      </c>
      <c r="BN345" s="78">
        <f t="shared" si="49"/>
        <v>743.04000000000008</v>
      </c>
      <c r="BO345" s="78">
        <f t="shared" si="50"/>
        <v>1</v>
      </c>
      <c r="BP345" s="78">
        <f t="shared" si="51"/>
        <v>1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10</v>
      </c>
      <c r="Y348" s="55">
        <f t="shared" si="47"/>
        <v>10</v>
      </c>
      <c r="Z348" s="41">
        <f>IFERROR(IF(Y348=0,"",ROUNDUP(Y348/H348,0)*0.00902),"")</f>
        <v>1.804E-2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10.42</v>
      </c>
      <c r="BN348" s="78">
        <f t="shared" si="49"/>
        <v>10.42</v>
      </c>
      <c r="BO348" s="78">
        <f t="shared" si="50"/>
        <v>1.5151515151515152E-2</v>
      </c>
      <c r="BP348" s="78">
        <f t="shared" si="51"/>
        <v>1.5151515151515152E-2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10</v>
      </c>
      <c r="Y349" s="55">
        <f t="shared" si="47"/>
        <v>10</v>
      </c>
      <c r="Z349" s="41">
        <f>IFERROR(IF(Y349=0,"",ROUNDUP(Y349/H349,0)*0.00902),"")</f>
        <v>1.804E-2</v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10.42</v>
      </c>
      <c r="BN349" s="78">
        <f t="shared" si="49"/>
        <v>10.42</v>
      </c>
      <c r="BO349" s="78">
        <f t="shared" si="50"/>
        <v>1.5151515151515152E-2</v>
      </c>
      <c r="BP349" s="78">
        <f t="shared" si="51"/>
        <v>1.5151515151515152E-2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100</v>
      </c>
      <c r="Y350" s="43">
        <f>IFERROR(Y343/H343,"0")+IFERROR(Y344/H344,"0")+IFERROR(Y345/H345,"0")+IFERROR(Y346/H346,"0")+IFERROR(Y347/H347,"0")+IFERROR(Y348/H348,"0")+IFERROR(Y349/H349,"0")</f>
        <v>100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2.1240800000000002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1460</v>
      </c>
      <c r="Y351" s="43">
        <f>IFERROR(SUM(Y343:Y349),"0")</f>
        <v>1460</v>
      </c>
      <c r="Z351" s="42"/>
      <c r="AA351" s="67"/>
      <c r="AB351" s="67"/>
      <c r="AC351" s="67"/>
    </row>
    <row r="352" spans="1:68" ht="14.25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720</v>
      </c>
      <c r="Y353" s="55">
        <f>IFERROR(IF(X353="",0,CEILING((X353/$H353),1)*$H353),"")</f>
        <v>720</v>
      </c>
      <c r="Z353" s="41">
        <f>IFERROR(IF(Y353=0,"",ROUNDUP(Y353/H353,0)*0.02175),"")</f>
        <v>1.044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743.04000000000008</v>
      </c>
      <c r="BN353" s="78">
        <f>IFERROR(Y353*I353/H353,"0")</f>
        <v>743.04000000000008</v>
      </c>
      <c r="BO353" s="78">
        <f>IFERROR(1/J353*(X353/H353),"0")</f>
        <v>1</v>
      </c>
      <c r="BP353" s="78">
        <f>IFERROR(1/J353*(Y353/H353),"0")</f>
        <v>1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48</v>
      </c>
      <c r="Y355" s="43">
        <f>IFERROR(Y353/H353,"0")+IFERROR(Y354/H354,"0")</f>
        <v>48</v>
      </c>
      <c r="Z355" s="43">
        <f>IFERROR(IF(Z353="",0,Z353),"0")+IFERROR(IF(Z354="",0,Z354),"0")</f>
        <v>1.044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720</v>
      </c>
      <c r="Y356" s="43">
        <f>IFERROR(SUM(Y353:Y354),"0")</f>
        <v>720</v>
      </c>
      <c r="Z356" s="42"/>
      <c r="AA356" s="67"/>
      <c r="AB356" s="67"/>
      <c r="AC356" s="67"/>
    </row>
    <row r="357" spans="1:68" ht="14.25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45</v>
      </c>
      <c r="Y358" s="55">
        <f>IFERROR(IF(X358="",0,CEILING((X358/$H358),1)*$H358),"")</f>
        <v>45</v>
      </c>
      <c r="Z358" s="41">
        <f>IFERROR(IF(Y358=0,"",ROUNDUP(Y358/H358,0)*0.01898),"")</f>
        <v>9.4899999999999998E-2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47.625</v>
      </c>
      <c r="BN358" s="78">
        <f>IFERROR(Y358*I358/H358,"0")</f>
        <v>47.625</v>
      </c>
      <c r="BO358" s="78">
        <f>IFERROR(1/J358*(X358/H358),"0")</f>
        <v>7.8125E-2</v>
      </c>
      <c r="BP358" s="78">
        <f>IFERROR(1/J358*(Y358/H358),"0")</f>
        <v>7.8125E-2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9</v>
      </c>
      <c r="Y359" s="55">
        <f>IFERROR(IF(X359="",0,CEILING((X359/$H359),1)*$H359),"")</f>
        <v>9</v>
      </c>
      <c r="Z359" s="41">
        <f>IFERROR(IF(Y359=0,"",ROUNDUP(Y359/H359,0)*0.01898),"")</f>
        <v>1.898E-2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9.5190000000000001</v>
      </c>
      <c r="BN359" s="78">
        <f>IFERROR(Y359*I359/H359,"0")</f>
        <v>9.5190000000000001</v>
      </c>
      <c r="BO359" s="78">
        <f>IFERROR(1/J359*(X359/H359),"0")</f>
        <v>1.5625E-2</v>
      </c>
      <c r="BP359" s="78">
        <f>IFERROR(1/J359*(Y359/H359),"0")</f>
        <v>1.5625E-2</v>
      </c>
    </row>
    <row r="360" spans="1:68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6</v>
      </c>
      <c r="Y360" s="43">
        <f>IFERROR(Y358/H358,"0")+IFERROR(Y359/H359,"0")</f>
        <v>6</v>
      </c>
      <c r="Z360" s="43">
        <f>IFERROR(IF(Z358="",0,Z358),"0")+IFERROR(IF(Z359="",0,Z359),"0")</f>
        <v>0.11388</v>
      </c>
      <c r="AA360" s="67"/>
      <c r="AB360" s="67"/>
      <c r="AC360" s="67"/>
    </row>
    <row r="361" spans="1:68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54</v>
      </c>
      <c r="Y361" s="43">
        <f>IFERROR(SUM(Y358:Y359),"0")</f>
        <v>54</v>
      </c>
      <c r="Z361" s="42"/>
      <c r="AA361" s="67"/>
      <c r="AB361" s="67"/>
      <c r="AC361" s="67"/>
    </row>
    <row r="362" spans="1:68" ht="14.25" customHeight="1" x14ac:dyDescent="0.25">
      <c r="A362" s="565" t="s">
        <v>185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9</v>
      </c>
      <c r="Y378" s="55">
        <f>IFERROR(IF(X378="",0,CEILING((X378/$H378),1)*$H378),"")</f>
        <v>9</v>
      </c>
      <c r="Z378" s="41">
        <f>IFERROR(IF(Y378=0,"",ROUNDUP(Y378/H378,0)*0.01898),"")</f>
        <v>1.898E-2</v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9.5190000000000001</v>
      </c>
      <c r="BN378" s="78">
        <f>IFERROR(Y378*I378/H378,"0")</f>
        <v>9.5190000000000001</v>
      </c>
      <c r="BO378" s="78">
        <f>IFERROR(1/J378*(X378/H378),"0")</f>
        <v>1.5625E-2</v>
      </c>
      <c r="BP378" s="78">
        <f>IFERROR(1/J378*(Y378/H378),"0")</f>
        <v>1.5625E-2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1</v>
      </c>
      <c r="Y380" s="43">
        <f>IFERROR(Y378/H378,"0")+IFERROR(Y379/H379,"0")</f>
        <v>1</v>
      </c>
      <c r="Z380" s="43">
        <f>IFERROR(IF(Z378="",0,Z378),"0")+IFERROR(IF(Z379="",0,Z379),"0")</f>
        <v>1.898E-2</v>
      </c>
      <c r="AA380" s="67"/>
      <c r="AB380" s="67"/>
      <c r="AC380" s="67"/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9</v>
      </c>
      <c r="Y381" s="43">
        <f>IFERROR(SUM(Y378:Y379),"0")</f>
        <v>9</v>
      </c>
      <c r="Z381" s="42"/>
      <c r="AA381" s="67"/>
      <c r="AB381" s="67"/>
      <c r="AC381" s="67"/>
    </row>
    <row r="382" spans="1:68" ht="14.25" customHeight="1" x14ac:dyDescent="0.25">
      <c r="A382" s="565" t="s">
        <v>185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 x14ac:dyDescent="0.25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27</v>
      </c>
      <c r="Y389" s="55">
        <f t="shared" ref="Y389:Y398" si="52">IFERROR(IF(X389="",0,CEILING((X389/$H389),1)*$H389),"")</f>
        <v>27</v>
      </c>
      <c r="Z389" s="41">
        <f>IFERROR(IF(Y389=0,"",ROUNDUP(Y389/H389,0)*0.00902),"")</f>
        <v>4.5100000000000001E-2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28.049999999999997</v>
      </c>
      <c r="BN389" s="78">
        <f t="shared" ref="BN389:BN398" si="54">IFERROR(Y389*I389/H389,"0")</f>
        <v>28.049999999999997</v>
      </c>
      <c r="BO389" s="78">
        <f t="shared" ref="BO389:BO398" si="55">IFERROR(1/J389*(X389/H389),"0")</f>
        <v>3.787878787878788E-2</v>
      </c>
      <c r="BP389" s="78">
        <f t="shared" ref="BP389:BP398" si="56">IFERROR(1/J389*(Y389/H389),"0")</f>
        <v>3.787878787878788E-2</v>
      </c>
    </row>
    <row r="390" spans="1:68" ht="27" customHeight="1" x14ac:dyDescent="0.25">
      <c r="A390" s="63" t="s">
        <v>616</v>
      </c>
      <c r="B390" s="63" t="s">
        <v>617</v>
      </c>
      <c r="C390" s="36">
        <v>4301031382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16.2</v>
      </c>
      <c r="Y390" s="55">
        <f t="shared" si="52"/>
        <v>16.200000000000003</v>
      </c>
      <c r="Z390" s="41">
        <f>IFERROR(IF(Y390=0,"",ROUNDUP(Y390/H390,0)*0.00902),"")</f>
        <v>2.7060000000000001E-2</v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16.829999999999998</v>
      </c>
      <c r="BN390" s="78">
        <f t="shared" si="54"/>
        <v>16.830000000000002</v>
      </c>
      <c r="BO390" s="78">
        <f t="shared" si="55"/>
        <v>2.2727272727272724E-2</v>
      </c>
      <c r="BP390" s="78">
        <f t="shared" si="56"/>
        <v>2.2727272727272731E-2</v>
      </c>
    </row>
    <row r="391" spans="1:68" ht="27" customHeight="1" x14ac:dyDescent="0.25">
      <c r="A391" s="63" t="s">
        <v>616</v>
      </c>
      <c r="B391" s="63" t="s">
        <v>619</v>
      </c>
      <c r="C391" s="36">
        <v>4301031406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27</v>
      </c>
      <c r="Y391" s="55">
        <f t="shared" si="52"/>
        <v>27</v>
      </c>
      <c r="Z391" s="41">
        <f>IFERROR(IF(Y391=0,"",ROUNDUP(Y391/H391,0)*0.00902),"")</f>
        <v>4.5100000000000001E-2</v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28.049999999999997</v>
      </c>
      <c r="BN391" s="78">
        <f t="shared" si="54"/>
        <v>28.049999999999997</v>
      </c>
      <c r="BO391" s="78">
        <f t="shared" si="55"/>
        <v>3.787878787878788E-2</v>
      </c>
      <c r="BP391" s="78">
        <f t="shared" si="56"/>
        <v>3.787878787878788E-2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27</v>
      </c>
      <c r="Y392" s="55">
        <f t="shared" si="52"/>
        <v>27</v>
      </c>
      <c r="Z392" s="41">
        <f>IFERROR(IF(Y392=0,"",ROUNDUP(Y392/H392,0)*0.00902),"")</f>
        <v>4.5100000000000001E-2</v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28.049999999999997</v>
      </c>
      <c r="BN392" s="78">
        <f t="shared" si="54"/>
        <v>28.049999999999997</v>
      </c>
      <c r="BO392" s="78">
        <f t="shared" si="55"/>
        <v>3.787878787878788E-2</v>
      </c>
      <c r="BP392" s="78">
        <f t="shared" si="56"/>
        <v>3.787878787878788E-2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10.5</v>
      </c>
      <c r="Y394" s="55">
        <f t="shared" si="52"/>
        <v>10.5</v>
      </c>
      <c r="Z394" s="41">
        <f t="shared" si="57"/>
        <v>2.5100000000000001E-2</v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11.149999999999999</v>
      </c>
      <c r="BN394" s="78">
        <f t="shared" si="54"/>
        <v>11.149999999999999</v>
      </c>
      <c r="BO394" s="78">
        <f t="shared" si="55"/>
        <v>2.1367521367521368E-2</v>
      </c>
      <c r="BP394" s="78">
        <f t="shared" si="56"/>
        <v>2.1367521367521368E-2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6.3</v>
      </c>
      <c r="Y395" s="55">
        <f t="shared" si="52"/>
        <v>6.3000000000000007</v>
      </c>
      <c r="Z395" s="41">
        <f t="shared" si="57"/>
        <v>1.506E-2</v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6.6899999999999995</v>
      </c>
      <c r="BN395" s="78">
        <f t="shared" si="54"/>
        <v>6.69</v>
      </c>
      <c r="BO395" s="78">
        <f t="shared" si="55"/>
        <v>1.2820512820512822E-2</v>
      </c>
      <c r="BP395" s="78">
        <f t="shared" si="56"/>
        <v>1.2820512820512822E-2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/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10.5</v>
      </c>
      <c r="Y397" s="55">
        <f t="shared" si="52"/>
        <v>10.5</v>
      </c>
      <c r="Z397" s="41">
        <f t="shared" si="57"/>
        <v>2.5100000000000001E-2</v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11.149999999999999</v>
      </c>
      <c r="BN397" s="78">
        <f t="shared" si="54"/>
        <v>11.149999999999999</v>
      </c>
      <c r="BO397" s="78">
        <f t="shared" si="55"/>
        <v>2.1367521367521368E-2</v>
      </c>
      <c r="BP397" s="78">
        <f t="shared" si="56"/>
        <v>2.1367521367521368E-2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10.5</v>
      </c>
      <c r="Y398" s="55">
        <f t="shared" si="52"/>
        <v>10.5</v>
      </c>
      <c r="Z398" s="41">
        <f t="shared" si="57"/>
        <v>2.5100000000000001E-2</v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11.149999999999999</v>
      </c>
      <c r="BN398" s="78">
        <f t="shared" si="54"/>
        <v>11.149999999999999</v>
      </c>
      <c r="BO398" s="78">
        <f t="shared" si="55"/>
        <v>2.1367521367521368E-2</v>
      </c>
      <c r="BP398" s="78">
        <f t="shared" si="56"/>
        <v>2.1367521367521368E-2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36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36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0.25272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135</v>
      </c>
      <c r="Y400" s="43">
        <f>IFERROR(SUM(Y389:Y398),"0")</f>
        <v>135</v>
      </c>
      <c r="Z400" s="42"/>
      <c r="AA400" s="67"/>
      <c r="AB400" s="67"/>
      <c r="AC400" s="67"/>
    </row>
    <row r="401" spans="1:68" ht="14.25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9.6</v>
      </c>
      <c r="Y402" s="55">
        <f>IFERROR(IF(X402="",0,CEILING((X402/$H402),1)*$H402),"")</f>
        <v>9.6</v>
      </c>
      <c r="Z402" s="41">
        <f>IFERROR(IF(Y402=0,"",ROUNDUP(Y402/H402,0)*0.00902),"")</f>
        <v>3.6080000000000001E-2</v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10.584</v>
      </c>
      <c r="BN402" s="78">
        <f>IFERROR(Y402*I402/H402,"0")</f>
        <v>10.584</v>
      </c>
      <c r="BO402" s="78">
        <f>IFERROR(1/J402*(X402/H402),"0")</f>
        <v>3.0303030303030304E-2</v>
      </c>
      <c r="BP402" s="78">
        <f>IFERROR(1/J402*(Y402/H402),"0")</f>
        <v>3.0303030303030304E-2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4</v>
      </c>
      <c r="Y404" s="43">
        <f>IFERROR(Y402/H402,"0")+IFERROR(Y403/H403,"0")</f>
        <v>4</v>
      </c>
      <c r="Z404" s="43">
        <f>IFERROR(IF(Z402="",0,Z402),"0")+IFERROR(IF(Z403="",0,Z403),"0")</f>
        <v>3.6080000000000001E-2</v>
      </c>
      <c r="AA404" s="67"/>
      <c r="AB404" s="67"/>
      <c r="AC404" s="67"/>
    </row>
    <row r="405" spans="1:68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9.6</v>
      </c>
      <c r="Y405" s="43">
        <f>IFERROR(SUM(Y402:Y403),"0")</f>
        <v>9.6</v>
      </c>
      <c r="Z405" s="42"/>
      <c r="AA405" s="67"/>
      <c r="AB405" s="67"/>
      <c r="AC405" s="67"/>
    </row>
    <row r="406" spans="1:68" ht="16.5" customHeight="1" x14ac:dyDescent="0.25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/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32.4</v>
      </c>
      <c r="Y412" s="55">
        <f>IFERROR(IF(X412="",0,CEILING((X412/$H412),1)*$H412),"")</f>
        <v>32.400000000000006</v>
      </c>
      <c r="Z412" s="41">
        <f>IFERROR(IF(Y412=0,"",ROUNDUP(Y412/H412,0)*0.00902),"")</f>
        <v>5.4120000000000001E-2</v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33.659999999999997</v>
      </c>
      <c r="BN412" s="78">
        <f>IFERROR(Y412*I412/H412,"0")</f>
        <v>33.660000000000004</v>
      </c>
      <c r="BO412" s="78">
        <f>IFERROR(1/J412*(X412/H412),"0")</f>
        <v>4.5454545454545449E-2</v>
      </c>
      <c r="BP412" s="78">
        <f>IFERROR(1/J412*(Y412/H412),"0")</f>
        <v>4.5454545454545463E-2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10.5</v>
      </c>
      <c r="Y413" s="55">
        <f>IFERROR(IF(X413="",0,CEILING((X413/$H413),1)*$H413),"")</f>
        <v>10.5</v>
      </c>
      <c r="Z413" s="41">
        <f>IFERROR(IF(Y413=0,"",ROUNDUP(Y413/H413,0)*0.00502),"")</f>
        <v>2.5100000000000001E-2</v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11.149999999999999</v>
      </c>
      <c r="BN413" s="78">
        <f>IFERROR(Y413*I413/H413,"0")</f>
        <v>11.149999999999999</v>
      </c>
      <c r="BO413" s="78">
        <f>IFERROR(1/J413*(X413/H413),"0")</f>
        <v>2.1367521367521368E-2</v>
      </c>
      <c r="BP413" s="78">
        <f>IFERROR(1/J413*(Y413/H413),"0")</f>
        <v>2.1367521367521368E-2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10.5</v>
      </c>
      <c r="Y415" s="55">
        <f>IFERROR(IF(X415="",0,CEILING((X415/$H415),1)*$H415),"")</f>
        <v>10.5</v>
      </c>
      <c r="Z415" s="41">
        <f>IFERROR(IF(Y415=0,"",ROUNDUP(Y415/H415,0)*0.00502),"")</f>
        <v>2.5100000000000001E-2</v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11.149999999999999</v>
      </c>
      <c r="BN415" s="78">
        <f>IFERROR(Y415*I415/H415,"0")</f>
        <v>11.149999999999999</v>
      </c>
      <c r="BO415" s="78">
        <f>IFERROR(1/J415*(X415/H415),"0")</f>
        <v>2.1367521367521368E-2</v>
      </c>
      <c r="BP415" s="78">
        <f>IFERROR(1/J415*(Y415/H415),"0")</f>
        <v>2.1367521367521368E-2</v>
      </c>
    </row>
    <row r="416" spans="1:68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16</v>
      </c>
      <c r="Y416" s="43">
        <f>IFERROR(Y412/H412,"0")+IFERROR(Y413/H413,"0")+IFERROR(Y414/H414,"0")+IFERROR(Y415/H415,"0")</f>
        <v>16</v>
      </c>
      <c r="Z416" s="43">
        <f>IFERROR(IF(Z412="",0,Z412),"0")+IFERROR(IF(Z413="",0,Z413),"0")+IFERROR(IF(Z414="",0,Z414),"0")+IFERROR(IF(Z415="",0,Z415),"0")</f>
        <v>0.10432</v>
      </c>
      <c r="AA416" s="67"/>
      <c r="AB416" s="67"/>
      <c r="AC416" s="67"/>
    </row>
    <row r="417" spans="1:68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53.4</v>
      </c>
      <c r="Y417" s="43">
        <f>IFERROR(SUM(Y412:Y415),"0")</f>
        <v>53.400000000000006</v>
      </c>
      <c r="Z417" s="42"/>
      <c r="AA417" s="67"/>
      <c r="AB417" s="67"/>
      <c r="AC417" s="67"/>
    </row>
    <row r="418" spans="1:68" ht="16.5" customHeight="1" x14ac:dyDescent="0.25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 x14ac:dyDescent="0.25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10.56</v>
      </c>
      <c r="Y431" s="55">
        <f t="shared" ref="Y431:Y443" si="58">IFERROR(IF(X431="",0,CEILING((X431/$H431),1)*$H431),"")</f>
        <v>10.56</v>
      </c>
      <c r="Z431" s="41">
        <f t="shared" ref="Z431:Z437" si="59">IFERROR(IF(Y431=0,"",ROUNDUP(Y431/H431,0)*0.01196),"")</f>
        <v>2.392E-2</v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11.28</v>
      </c>
      <c r="BN431" s="78">
        <f t="shared" ref="BN431:BN443" si="61">IFERROR(Y431*I431/H431,"0")</f>
        <v>11.28</v>
      </c>
      <c r="BO431" s="78">
        <f t="shared" ref="BO431:BO443" si="62">IFERROR(1/J431*(X431/H431),"0")</f>
        <v>1.9230769230769232E-2</v>
      </c>
      <c r="BP431" s="78">
        <f t="shared" ref="BP431:BP443" si="63">IFERROR(1/J431*(Y431/H431),"0")</f>
        <v>1.9230769230769232E-2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10.56</v>
      </c>
      <c r="Y433" s="55">
        <f t="shared" si="58"/>
        <v>10.56</v>
      </c>
      <c r="Z433" s="41">
        <f t="shared" si="59"/>
        <v>2.392E-2</v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11.28</v>
      </c>
      <c r="BN433" s="78">
        <f t="shared" si="61"/>
        <v>11.28</v>
      </c>
      <c r="BO433" s="78">
        <f t="shared" si="62"/>
        <v>1.9230769230769232E-2</v>
      </c>
      <c r="BP433" s="78">
        <f t="shared" si="63"/>
        <v>1.9230769230769232E-2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10.56</v>
      </c>
      <c r="Y435" s="55">
        <f t="shared" si="58"/>
        <v>10.56</v>
      </c>
      <c r="Z435" s="41">
        <f t="shared" si="59"/>
        <v>2.392E-2</v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11.28</v>
      </c>
      <c r="BN435" s="78">
        <f t="shared" si="61"/>
        <v>11.28</v>
      </c>
      <c r="BO435" s="78">
        <f t="shared" si="62"/>
        <v>1.9230769230769232E-2</v>
      </c>
      <c r="BP435" s="78">
        <f t="shared" si="63"/>
        <v>1.9230769230769232E-2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7.1760000000000004E-2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31.68</v>
      </c>
      <c r="Y445" s="43">
        <f>IFERROR(SUM(Y431:Y443),"0")</f>
        <v>31.68</v>
      </c>
      <c r="Z445" s="42"/>
      <c r="AA445" s="67"/>
      <c r="AB445" s="67"/>
      <c r="AC445" s="67"/>
    </row>
    <row r="446" spans="1:68" ht="14.25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10.56</v>
      </c>
      <c r="Y447" s="55">
        <f>IFERROR(IF(X447="",0,CEILING((X447/$H447),1)*$H447),"")</f>
        <v>10.56</v>
      </c>
      <c r="Z447" s="41">
        <f>IFERROR(IF(Y447=0,"",ROUNDUP(Y447/H447,0)*0.01196),"")</f>
        <v>2.392E-2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11.28</v>
      </c>
      <c r="BN447" s="78">
        <f>IFERROR(Y447*I447/H447,"0")</f>
        <v>11.28</v>
      </c>
      <c r="BO447" s="78">
        <f>IFERROR(1/J447*(X447/H447),"0")</f>
        <v>1.9230769230769232E-2</v>
      </c>
      <c r="BP447" s="78">
        <f>IFERROR(1/J447*(Y447/H447),"0")</f>
        <v>1.9230769230769232E-2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2</v>
      </c>
      <c r="Y450" s="43">
        <f>IFERROR(Y447/H447,"0")+IFERROR(Y448/H448,"0")+IFERROR(Y449/H449,"0")</f>
        <v>2</v>
      </c>
      <c r="Z450" s="43">
        <f>IFERROR(IF(Z447="",0,Z447),"0")+IFERROR(IF(Z448="",0,Z448),"0")+IFERROR(IF(Z449="",0,Z449),"0")</f>
        <v>2.392E-2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10.56</v>
      </c>
      <c r="Y451" s="43">
        <f>IFERROR(SUM(Y447:Y449),"0")</f>
        <v>10.56</v>
      </c>
      <c r="Z451" s="42"/>
      <c r="AA451" s="67"/>
      <c r="AB451" s="67"/>
      <c r="AC451" s="67"/>
    </row>
    <row r="452" spans="1:68" ht="14.25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10.56</v>
      </c>
      <c r="Y453" s="55">
        <f t="shared" ref="Y453:Y458" si="64">IFERROR(IF(X453="",0,CEILING((X453/$H453),1)*$H453),"")</f>
        <v>10.56</v>
      </c>
      <c r="Z453" s="41">
        <f>IFERROR(IF(Y453=0,"",ROUNDUP(Y453/H453,0)*0.01196),"")</f>
        <v>2.392E-2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11.28</v>
      </c>
      <c r="BN453" s="78">
        <f t="shared" ref="BN453:BN458" si="66">IFERROR(Y453*I453/H453,"0")</f>
        <v>11.28</v>
      </c>
      <c r="BO453" s="78">
        <f t="shared" ref="BO453:BO458" si="67">IFERROR(1/J453*(X453/H453),"0")</f>
        <v>1.9230769230769232E-2</v>
      </c>
      <c r="BP453" s="78">
        <f t="shared" ref="BP453:BP458" si="68">IFERROR(1/J453*(Y453/H453),"0")</f>
        <v>1.9230769230769232E-2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10.56</v>
      </c>
      <c r="Y454" s="55">
        <f t="shared" si="64"/>
        <v>10.56</v>
      </c>
      <c r="Z454" s="41">
        <f>IFERROR(IF(Y454=0,"",ROUNDUP(Y454/H454,0)*0.01196),"")</f>
        <v>2.392E-2</v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11.28</v>
      </c>
      <c r="BN454" s="78">
        <f t="shared" si="66"/>
        <v>11.28</v>
      </c>
      <c r="BO454" s="78">
        <f t="shared" si="67"/>
        <v>1.9230769230769232E-2</v>
      </c>
      <c r="BP454" s="78">
        <f t="shared" si="68"/>
        <v>1.9230769230769232E-2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10.56</v>
      </c>
      <c r="Y455" s="55">
        <f t="shared" si="64"/>
        <v>10.56</v>
      </c>
      <c r="Z455" s="41">
        <f>IFERROR(IF(Y455=0,"",ROUNDUP(Y455/H455,0)*0.01196),"")</f>
        <v>2.392E-2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11.28</v>
      </c>
      <c r="BN455" s="78">
        <f t="shared" si="66"/>
        <v>11.28</v>
      </c>
      <c r="BO455" s="78">
        <f t="shared" si="67"/>
        <v>1.9230769230769232E-2</v>
      </c>
      <c r="BP455" s="78">
        <f t="shared" si="68"/>
        <v>1.9230769230769232E-2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6</v>
      </c>
      <c r="Y459" s="43">
        <f>IFERROR(Y453/H453,"0")+IFERROR(Y454/H454,"0")+IFERROR(Y455/H455,"0")+IFERROR(Y456/H456,"0")+IFERROR(Y457/H457,"0")+IFERROR(Y458/H458,"0")</f>
        <v>6</v>
      </c>
      <c r="Z459" s="43">
        <f>IFERROR(IF(Z453="",0,Z453),"0")+IFERROR(IF(Z454="",0,Z454),"0")+IFERROR(IF(Z455="",0,Z455),"0")+IFERROR(IF(Z456="",0,Z456),"0")+IFERROR(IF(Z457="",0,Z457),"0")+IFERROR(IF(Z458="",0,Z458),"0")</f>
        <v>7.1760000000000004E-2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31.68</v>
      </c>
      <c r="Y460" s="43">
        <f>IFERROR(SUM(Y453:Y458),"0")</f>
        <v>31.68</v>
      </c>
      <c r="Z460" s="42"/>
      <c r="AA460" s="67"/>
      <c r="AB460" s="67"/>
      <c r="AC460" s="67"/>
    </row>
    <row r="461" spans="1:68" ht="14.25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7.8</v>
      </c>
      <c r="Y462" s="55">
        <f>IFERROR(IF(X462="",0,CEILING((X462/$H462),1)*$H462),"")</f>
        <v>7.8</v>
      </c>
      <c r="Z462" s="41">
        <f>IFERROR(IF(Y462=0,"",ROUNDUP(Y462/H462,0)*0.01898),"")</f>
        <v>1.898E-2</v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8.3010000000000002</v>
      </c>
      <c r="BN462" s="78">
        <f>IFERROR(Y462*I462/H462,"0")</f>
        <v>8.3010000000000002</v>
      </c>
      <c r="BO462" s="78">
        <f>IFERROR(1/J462*(X462/H462),"0")</f>
        <v>1.5625E-2</v>
      </c>
      <c r="BP462" s="78">
        <f>IFERROR(1/J462*(Y462/H462),"0")</f>
        <v>1.5625E-2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7.8</v>
      </c>
      <c r="Y463" s="55">
        <f>IFERROR(IF(X463="",0,CEILING((X463/$H463),1)*$H463),"")</f>
        <v>7.8</v>
      </c>
      <c r="Z463" s="41">
        <f>IFERROR(IF(Y463=0,"",ROUNDUP(Y463/H463,0)*0.01898),"")</f>
        <v>1.898E-2</v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8.3010000000000002</v>
      </c>
      <c r="BN463" s="78">
        <f>IFERROR(Y463*I463/H463,"0")</f>
        <v>8.3010000000000002</v>
      </c>
      <c r="BO463" s="78">
        <f>IFERROR(1/J463*(X463/H463),"0")</f>
        <v>1.5625E-2</v>
      </c>
      <c r="BP463" s="78">
        <f>IFERROR(1/J463*(Y463/H463),"0")</f>
        <v>1.5625E-2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2</v>
      </c>
      <c r="Y465" s="43">
        <f>IFERROR(Y462/H462,"0")+IFERROR(Y463/H463,"0")+IFERROR(Y464/H464,"0")</f>
        <v>2</v>
      </c>
      <c r="Z465" s="43">
        <f>IFERROR(IF(Z462="",0,Z462),"0")+IFERROR(IF(Z463="",0,Z463),"0")+IFERROR(IF(Z464="",0,Z464),"0")</f>
        <v>3.7960000000000001E-2</v>
      </c>
      <c r="AA465" s="67"/>
      <c r="AB465" s="67"/>
      <c r="AC465" s="67"/>
    </row>
    <row r="466" spans="1:68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15.6</v>
      </c>
      <c r="Y466" s="43">
        <f>IFERROR(SUM(Y462:Y464),"0")</f>
        <v>15.6</v>
      </c>
      <c r="Z466" s="42"/>
      <c r="AA466" s="67"/>
      <c r="AB466" s="67"/>
      <c r="AC466" s="67"/>
    </row>
    <row r="467" spans="1:68" ht="27.75" customHeight="1" x14ac:dyDescent="0.2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 x14ac:dyDescent="0.25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21</v>
      </c>
      <c r="Y483" s="55">
        <f>IFERROR(IF(X483="",0,CEILING((X483/$H483),1)*$H483),"")</f>
        <v>21</v>
      </c>
      <c r="Z483" s="41">
        <f>IFERROR(IF(Y483=0,"",ROUNDUP(Y483/H483,0)*0.00902),"")</f>
        <v>4.5100000000000001E-2</v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22.349999999999998</v>
      </c>
      <c r="BN483" s="78">
        <f>IFERROR(Y483*I483/H483,"0")</f>
        <v>22.349999999999998</v>
      </c>
      <c r="BO483" s="78">
        <f>IFERROR(1/J483*(X483/H483),"0")</f>
        <v>3.787878787878788E-2</v>
      </c>
      <c r="BP483" s="78">
        <f>IFERROR(1/J483*(Y483/H483),"0")</f>
        <v>3.787878787878788E-2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21</v>
      </c>
      <c r="Y484" s="55">
        <f>IFERROR(IF(X484="",0,CEILING((X484/$H484),1)*$H484),"")</f>
        <v>21</v>
      </c>
      <c r="Z484" s="41">
        <f>IFERROR(IF(Y484=0,"",ROUNDUP(Y484/H484,0)*0.00902),"")</f>
        <v>4.5100000000000001E-2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22.349999999999998</v>
      </c>
      <c r="BN484" s="78">
        <f>IFERROR(Y484*I484/H484,"0")</f>
        <v>22.349999999999998</v>
      </c>
      <c r="BO484" s="78">
        <f>IFERROR(1/J484*(X484/H484),"0")</f>
        <v>3.787878787878788E-2</v>
      </c>
      <c r="BP484" s="78">
        <f>IFERROR(1/J484*(Y484/H484),"0")</f>
        <v>3.787878787878788E-2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10</v>
      </c>
      <c r="Y485" s="43">
        <f>IFERROR(Y483/H483,"0")+IFERROR(Y484/H484,"0")</f>
        <v>10</v>
      </c>
      <c r="Z485" s="43">
        <f>IFERROR(IF(Z483="",0,Z483),"0")+IFERROR(IF(Z484="",0,Z484),"0")</f>
        <v>9.0200000000000002E-2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42</v>
      </c>
      <c r="Y486" s="43">
        <f>IFERROR(SUM(Y483:Y484),"0")</f>
        <v>42</v>
      </c>
      <c r="Z486" s="42"/>
      <c r="AA486" s="67"/>
      <c r="AB486" s="67"/>
      <c r="AC486" s="67"/>
    </row>
    <row r="487" spans="1:68" ht="14.25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27</v>
      </c>
      <c r="Y488" s="55">
        <f>IFERROR(IF(X488="",0,CEILING((X488/$H488),1)*$H488),"")</f>
        <v>27</v>
      </c>
      <c r="Z488" s="41">
        <f>IFERROR(IF(Y488=0,"",ROUNDUP(Y488/H488,0)*0.01898),"")</f>
        <v>5.6940000000000004E-2</v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28.556999999999999</v>
      </c>
      <c r="BN488" s="78">
        <f>IFERROR(Y488*I488/H488,"0")</f>
        <v>28.556999999999999</v>
      </c>
      <c r="BO488" s="78">
        <f>IFERROR(1/J488*(X488/H488),"0")</f>
        <v>4.6875E-2</v>
      </c>
      <c r="BP488" s="78">
        <f>IFERROR(1/J488*(Y488/H488),"0")</f>
        <v>4.6875E-2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3</v>
      </c>
      <c r="Y490" s="43">
        <f>IFERROR(Y488/H488,"0")+IFERROR(Y489/H489,"0")</f>
        <v>3</v>
      </c>
      <c r="Z490" s="43">
        <f>IFERROR(IF(Z488="",0,Z488),"0")+IFERROR(IF(Z489="",0,Z489),"0")</f>
        <v>5.6940000000000004E-2</v>
      </c>
      <c r="AA490" s="67"/>
      <c r="AB490" s="67"/>
      <c r="AC490" s="67"/>
    </row>
    <row r="491" spans="1:68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27</v>
      </c>
      <c r="Y491" s="43">
        <f>IFERROR(SUM(Y488:Y489),"0")</f>
        <v>27</v>
      </c>
      <c r="Z491" s="42"/>
      <c r="AA491" s="67"/>
      <c r="AB491" s="67"/>
      <c r="AC491" s="67"/>
    </row>
    <row r="492" spans="1:68" ht="14.25" customHeight="1" x14ac:dyDescent="0.25">
      <c r="A492" s="565" t="s">
        <v>185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18</v>
      </c>
      <c r="Y493" s="55">
        <f>IFERROR(IF(X493="",0,CEILING((X493/$H493),1)*$H493),"")</f>
        <v>18</v>
      </c>
      <c r="Z493" s="41">
        <f>IFERROR(IF(Y493=0,"",ROUNDUP(Y493/H493,0)*0.01898),"")</f>
        <v>3.7960000000000001E-2</v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18.87</v>
      </c>
      <c r="BN493" s="78">
        <f>IFERROR(Y493*I493/H493,"0")</f>
        <v>18.87</v>
      </c>
      <c r="BO493" s="78">
        <f>IFERROR(1/J493*(X493/H493),"0")</f>
        <v>3.125E-2</v>
      </c>
      <c r="BP493" s="78">
        <f>IFERROR(1/J493*(Y493/H493),"0")</f>
        <v>3.125E-2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18</v>
      </c>
      <c r="Y494" s="55">
        <f>IFERROR(IF(X494="",0,CEILING((X494/$H494),1)*$H494),"")</f>
        <v>18</v>
      </c>
      <c r="Z494" s="41">
        <f>IFERROR(IF(Y494=0,"",ROUNDUP(Y494/H494,0)*0.01898),"")</f>
        <v>3.7960000000000001E-2</v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18.87</v>
      </c>
      <c r="BN494" s="78">
        <f>IFERROR(Y494*I494/H494,"0")</f>
        <v>18.87</v>
      </c>
      <c r="BO494" s="78">
        <f>IFERROR(1/J494*(X494/H494),"0")</f>
        <v>3.125E-2</v>
      </c>
      <c r="BP494" s="78">
        <f>IFERROR(1/J494*(Y494/H494),"0")</f>
        <v>3.125E-2</v>
      </c>
    </row>
    <row r="495" spans="1:68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4</v>
      </c>
      <c r="Y495" s="43">
        <f>IFERROR(Y493/H493,"0")+IFERROR(Y494/H494,"0")</f>
        <v>4</v>
      </c>
      <c r="Z495" s="43">
        <f>IFERROR(IF(Z493="",0,Z493),"0")+IFERROR(IF(Z494="",0,Z494),"0")</f>
        <v>7.5920000000000001E-2</v>
      </c>
      <c r="AA495" s="67"/>
      <c r="AB495" s="67"/>
      <c r="AC495" s="67"/>
    </row>
    <row r="496" spans="1:68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36</v>
      </c>
      <c r="Y496" s="43">
        <f>IFERROR(SUM(Y493:Y494),"0")</f>
        <v>36</v>
      </c>
      <c r="Z496" s="42"/>
      <c r="AA496" s="67"/>
      <c r="AB496" s="67"/>
      <c r="AC496" s="67"/>
    </row>
    <row r="497" spans="1:68" ht="16.5" customHeight="1" x14ac:dyDescent="0.25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5809.6600000000008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5810.6600000000008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6087.4652857142819</v>
      </c>
      <c r="Y503" s="43">
        <f>IFERROR(SUM(BN22:BN499),"0")</f>
        <v>6088.5509999999967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10</v>
      </c>
      <c r="Y504" s="44">
        <f>ROUNDUP(SUM(BP22:BP499),0)</f>
        <v>10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6337.4652857142819</v>
      </c>
      <c r="Y505" s="43">
        <f>GrossWeightTotalR+PalletQtyTotalR*25</f>
        <v>6338.5509999999967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758.52380952380952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759</v>
      </c>
      <c r="Z506" s="42"/>
      <c r="AA506" s="67"/>
      <c r="AB506" s="67"/>
      <c r="AC506" s="67"/>
    </row>
    <row r="507" spans="1:68" ht="14.25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11.023940000000001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271</v>
      </c>
      <c r="J509" s="560" t="s">
        <v>271</v>
      </c>
      <c r="K509" s="560" t="s">
        <v>271</v>
      </c>
      <c r="L509" s="560" t="s">
        <v>271</v>
      </c>
      <c r="M509" s="560" t="s">
        <v>271</v>
      </c>
      <c r="N509" s="561"/>
      <c r="O509" s="560" t="s">
        <v>271</v>
      </c>
      <c r="P509" s="560" t="s">
        <v>271</v>
      </c>
      <c r="Q509" s="560" t="s">
        <v>271</v>
      </c>
      <c r="R509" s="560" t="s">
        <v>271</v>
      </c>
      <c r="S509" s="560" t="s">
        <v>271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192</v>
      </c>
      <c r="F510" s="560" t="s">
        <v>214</v>
      </c>
      <c r="G510" s="560" t="s">
        <v>247</v>
      </c>
      <c r="H510" s="560" t="s">
        <v>112</v>
      </c>
      <c r="I510" s="560" t="s">
        <v>272</v>
      </c>
      <c r="J510" s="560" t="s">
        <v>312</v>
      </c>
      <c r="K510" s="560" t="s">
        <v>372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5.04</v>
      </c>
      <c r="C512" s="52">
        <f>IFERROR(Y41*1,"0")+IFERROR(Y42*1,"0")+IFERROR(Y43*1,"0")+IFERROR(Y47*1,"0")</f>
        <v>129.60000000000002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281.40000000000003</v>
      </c>
      <c r="E512" s="52">
        <f>IFERROR(Y89*1,"0")+IFERROR(Y90*1,"0")+IFERROR(Y91*1,"0")+IFERROR(Y95*1,"0")+IFERROR(Y96*1,"0")+IFERROR(Y97*1,"0")+IFERROR(Y98*1,"0")+IFERROR(Y99*1,"0")</f>
        <v>156.1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149.39999999999998</v>
      </c>
      <c r="G512" s="52">
        <f>IFERROR(Y130*1,"0")+IFERROR(Y131*1,"0")+IFERROR(Y135*1,"0")+IFERROR(Y136*1,"0")+IFERROR(Y140*1,"0")+IFERROR(Y141*1,"0")</f>
        <v>32.64</v>
      </c>
      <c r="H512" s="52">
        <f>IFERROR(Y146*1,"0")+IFERROR(Y150*1,"0")+IFERROR(Y151*1,"0")+IFERROR(Y152*1,"0")</f>
        <v>54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121.14000000000001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157.79999999999998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278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12</v>
      </c>
      <c r="P512" s="52">
        <f>IFERROR(Y274*1,"0")+IFERROR(Y278*1,"0")</f>
        <v>8.4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1687.62</v>
      </c>
      <c r="S512" s="52">
        <f>IFERROR(Y335*1,"0")+IFERROR(Y336*1,"0")+IFERROR(Y337*1,"0")</f>
        <v>102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2234</v>
      </c>
      <c r="U512" s="52">
        <f>IFERROR(Y368*1,"0")+IFERROR(Y369*1,"0")+IFERROR(Y370*1,"0")+IFERROR(Y374*1,"0")+IFERROR(Y378*1,"0")+IFERROR(Y379*1,"0")+IFERROR(Y383*1,"0")</f>
        <v>9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144.6</v>
      </c>
      <c r="W512" s="52">
        <f>IFERROR(Y408*1,"0")+IFERROR(Y412*1,"0")+IFERROR(Y413*1,"0")+IFERROR(Y414*1,"0")+IFERROR(Y415*1,"0")</f>
        <v>53.400000000000006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89.52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105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2025-09-02T08:03:16Z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