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/>
  <c r="X500"/>
  <c r="BO499"/>
  <c r="BM499"/>
  <c r="Y499"/>
  <c r="AB512" s="1"/>
  <c r="X496"/>
  <c r="Y495"/>
  <c r="X495"/>
  <c r="BO494"/>
  <c r="BM494"/>
  <c r="Z494"/>
  <c r="Y494"/>
  <c r="BN494" s="1"/>
  <c r="P494"/>
  <c r="BO493"/>
  <c r="BM493"/>
  <c r="Y493"/>
  <c r="BP493" s="1"/>
  <c r="P493"/>
  <c r="X491"/>
  <c r="X490"/>
  <c r="BO489"/>
  <c r="BM489"/>
  <c r="Y489"/>
  <c r="BP489" s="1"/>
  <c r="P489"/>
  <c r="BO488"/>
  <c r="BM488"/>
  <c r="Y488"/>
  <c r="BP488" s="1"/>
  <c r="P488"/>
  <c r="X486"/>
  <c r="X485"/>
  <c r="BO484"/>
  <c r="BN484"/>
  <c r="BM484"/>
  <c r="Z484"/>
  <c r="Y484"/>
  <c r="BP484" s="1"/>
  <c r="P484"/>
  <c r="BO483"/>
  <c r="BM483"/>
  <c r="Y483"/>
  <c r="P483"/>
  <c r="X481"/>
  <c r="X480"/>
  <c r="BO479"/>
  <c r="BM479"/>
  <c r="Y479"/>
  <c r="BP479" s="1"/>
  <c r="P479"/>
  <c r="BO478"/>
  <c r="BM478"/>
  <c r="Y478"/>
  <c r="BO477"/>
  <c r="BM477"/>
  <c r="Y477"/>
  <c r="P477"/>
  <c r="X475"/>
  <c r="X474"/>
  <c r="BO473"/>
  <c r="BN473"/>
  <c r="BM473"/>
  <c r="Z473"/>
  <c r="Y473"/>
  <c r="BP473" s="1"/>
  <c r="P473"/>
  <c r="BO472"/>
  <c r="BM472"/>
  <c r="Y472"/>
  <c r="BN472" s="1"/>
  <c r="P472"/>
  <c r="BO471"/>
  <c r="BM471"/>
  <c r="Y471"/>
  <c r="BP471" s="1"/>
  <c r="P471"/>
  <c r="BO470"/>
  <c r="BM470"/>
  <c r="Y470"/>
  <c r="P470"/>
  <c r="X466"/>
  <c r="X465"/>
  <c r="BO464"/>
  <c r="BM464"/>
  <c r="Y464"/>
  <c r="BP464" s="1"/>
  <c r="P464"/>
  <c r="BO463"/>
  <c r="BM463"/>
  <c r="Y463"/>
  <c r="BP463" s="1"/>
  <c r="P463"/>
  <c r="BP462"/>
  <c r="BO462"/>
  <c r="BM462"/>
  <c r="Y462"/>
  <c r="P462"/>
  <c r="X460"/>
  <c r="X459"/>
  <c r="BO458"/>
  <c r="BM458"/>
  <c r="Y458"/>
  <c r="P458"/>
  <c r="BP457"/>
  <c r="BO457"/>
  <c r="BM457"/>
  <c r="Y457"/>
  <c r="BN457" s="1"/>
  <c r="P457"/>
  <c r="BO456"/>
  <c r="BM456"/>
  <c r="Y456"/>
  <c r="BP456" s="1"/>
  <c r="P456"/>
  <c r="BP455"/>
  <c r="BO455"/>
  <c r="BN455"/>
  <c r="BM455"/>
  <c r="Z455"/>
  <c r="Y455"/>
  <c r="P455"/>
  <c r="BO454"/>
  <c r="BM454"/>
  <c r="Y454"/>
  <c r="BP454" s="1"/>
  <c r="P454"/>
  <c r="BO453"/>
  <c r="BM453"/>
  <c r="Y453"/>
  <c r="P453"/>
  <c r="X451"/>
  <c r="X450"/>
  <c r="BO449"/>
  <c r="BM449"/>
  <c r="Y449"/>
  <c r="P449"/>
  <c r="BO448"/>
  <c r="BN448"/>
  <c r="BM448"/>
  <c r="Z448"/>
  <c r="Y448"/>
  <c r="BP448" s="1"/>
  <c r="P448"/>
  <c r="BO447"/>
  <c r="BM447"/>
  <c r="Y447"/>
  <c r="P447"/>
  <c r="X445"/>
  <c r="X444"/>
  <c r="BO443"/>
  <c r="BM443"/>
  <c r="Y443"/>
  <c r="Z443" s="1"/>
  <c r="P443"/>
  <c r="BO442"/>
  <c r="BM442"/>
  <c r="Y442"/>
  <c r="BP442" s="1"/>
  <c r="P442"/>
  <c r="BO441"/>
  <c r="BM441"/>
  <c r="Y441"/>
  <c r="BP441" s="1"/>
  <c r="P441"/>
  <c r="BO440"/>
  <c r="BM440"/>
  <c r="Y440"/>
  <c r="Z440" s="1"/>
  <c r="BO439"/>
  <c r="BM439"/>
  <c r="Y439"/>
  <c r="BP439" s="1"/>
  <c r="P439"/>
  <c r="BO438"/>
  <c r="BM438"/>
  <c r="Y438"/>
  <c r="BP438" s="1"/>
  <c r="P438"/>
  <c r="BO437"/>
  <c r="BM437"/>
  <c r="Y437"/>
  <c r="P437"/>
  <c r="BO436"/>
  <c r="BM436"/>
  <c r="Y436"/>
  <c r="Z436" s="1"/>
  <c r="P436"/>
  <c r="BO435"/>
  <c r="BM435"/>
  <c r="Y435"/>
  <c r="BN435" s="1"/>
  <c r="P435"/>
  <c r="BO434"/>
  <c r="BM434"/>
  <c r="Y434"/>
  <c r="BO433"/>
  <c r="BM433"/>
  <c r="Y433"/>
  <c r="BP433" s="1"/>
  <c r="P433"/>
  <c r="BO432"/>
  <c r="BM432"/>
  <c r="Y432"/>
  <c r="Z432" s="1"/>
  <c r="P432"/>
  <c r="BO431"/>
  <c r="BM431"/>
  <c r="Y431"/>
  <c r="P431"/>
  <c r="X427"/>
  <c r="Y426"/>
  <c r="X426"/>
  <c r="BP425"/>
  <c r="BO425"/>
  <c r="BN425"/>
  <c r="BM425"/>
  <c r="Z425"/>
  <c r="Z426" s="1"/>
  <c r="Y425"/>
  <c r="Y512" s="1"/>
  <c r="P425"/>
  <c r="X422"/>
  <c r="X421"/>
  <c r="BO420"/>
  <c r="BM420"/>
  <c r="Y420"/>
  <c r="P420"/>
  <c r="X417"/>
  <c r="X416"/>
  <c r="BO415"/>
  <c r="BM415"/>
  <c r="Y415"/>
  <c r="BP415" s="1"/>
  <c r="P415"/>
  <c r="BO414"/>
  <c r="BM414"/>
  <c r="Y414"/>
  <c r="Z414" s="1"/>
  <c r="P414"/>
  <c r="BP413"/>
  <c r="BO413"/>
  <c r="BM413"/>
  <c r="Y413"/>
  <c r="BN413" s="1"/>
  <c r="P413"/>
  <c r="BO412"/>
  <c r="BM412"/>
  <c r="Y412"/>
  <c r="Y416" s="1"/>
  <c r="P412"/>
  <c r="Y410"/>
  <c r="X410"/>
  <c r="X409"/>
  <c r="BO408"/>
  <c r="BM408"/>
  <c r="Y408"/>
  <c r="Y409" s="1"/>
  <c r="P408"/>
  <c r="X405"/>
  <c r="X404"/>
  <c r="BO403"/>
  <c r="BM403"/>
  <c r="Y403"/>
  <c r="BN403" s="1"/>
  <c r="P403"/>
  <c r="BO402"/>
  <c r="BM402"/>
  <c r="Y402"/>
  <c r="P402"/>
  <c r="X400"/>
  <c r="X399"/>
  <c r="BP398"/>
  <c r="BO398"/>
  <c r="BN398"/>
  <c r="BM398"/>
  <c r="Z398"/>
  <c r="Y398"/>
  <c r="P398"/>
  <c r="BO397"/>
  <c r="BM397"/>
  <c r="Y397"/>
  <c r="BP397" s="1"/>
  <c r="P397"/>
  <c r="BO396"/>
  <c r="BM396"/>
  <c r="Y396"/>
  <c r="P396"/>
  <c r="BP395"/>
  <c r="BO395"/>
  <c r="BM395"/>
  <c r="Y395"/>
  <c r="BN395" s="1"/>
  <c r="P395"/>
  <c r="BO394"/>
  <c r="BM394"/>
  <c r="Y394"/>
  <c r="P394"/>
  <c r="BO393"/>
  <c r="BM393"/>
  <c r="Y393"/>
  <c r="BN393" s="1"/>
  <c r="P393"/>
  <c r="BO392"/>
  <c r="BM392"/>
  <c r="Z392"/>
  <c r="Y392"/>
  <c r="BP392" s="1"/>
  <c r="P392"/>
  <c r="BO391"/>
  <c r="BM391"/>
  <c r="Y391"/>
  <c r="P391"/>
  <c r="BO390"/>
  <c r="BM390"/>
  <c r="Y390"/>
  <c r="P390"/>
  <c r="BO389"/>
  <c r="BM389"/>
  <c r="Y389"/>
  <c r="P389"/>
  <c r="X385"/>
  <c r="X384"/>
  <c r="BO383"/>
  <c r="BM383"/>
  <c r="Y383"/>
  <c r="Z383" s="1"/>
  <c r="Z384" s="1"/>
  <c r="P383"/>
  <c r="X381"/>
  <c r="X380"/>
  <c r="BO379"/>
  <c r="BM379"/>
  <c r="Y379"/>
  <c r="Z379" s="1"/>
  <c r="P379"/>
  <c r="BP378"/>
  <c r="BO378"/>
  <c r="BM378"/>
  <c r="Y378"/>
  <c r="BN378" s="1"/>
  <c r="P378"/>
  <c r="X376"/>
  <c r="X375"/>
  <c r="BO374"/>
  <c r="BM374"/>
  <c r="Y374"/>
  <c r="Y376" s="1"/>
  <c r="P374"/>
  <c r="X372"/>
  <c r="X371"/>
  <c r="BP370"/>
  <c r="BO370"/>
  <c r="BN370"/>
  <c r="BM370"/>
  <c r="Z370"/>
  <c r="Y370"/>
  <c r="P370"/>
  <c r="BO369"/>
  <c r="BM369"/>
  <c r="Y369"/>
  <c r="BN369" s="1"/>
  <c r="P369"/>
  <c r="BO368"/>
  <c r="BM368"/>
  <c r="Y368"/>
  <c r="P368"/>
  <c r="X365"/>
  <c r="X364"/>
  <c r="BO363"/>
  <c r="BM363"/>
  <c r="Y363"/>
  <c r="BN363" s="1"/>
  <c r="X361"/>
  <c r="X360"/>
  <c r="BO359"/>
  <c r="BM359"/>
  <c r="Y359"/>
  <c r="BP359" s="1"/>
  <c r="P359"/>
  <c r="BO358"/>
  <c r="BM358"/>
  <c r="Y358"/>
  <c r="BN358" s="1"/>
  <c r="P358"/>
  <c r="X356"/>
  <c r="X355"/>
  <c r="BO354"/>
  <c r="BM354"/>
  <c r="Y354"/>
  <c r="P354"/>
  <c r="BO353"/>
  <c r="BM353"/>
  <c r="Y353"/>
  <c r="Z353" s="1"/>
  <c r="P353"/>
  <c r="X351"/>
  <c r="X350"/>
  <c r="BO349"/>
  <c r="BM349"/>
  <c r="Y349"/>
  <c r="BP349" s="1"/>
  <c r="P349"/>
  <c r="BO348"/>
  <c r="BM348"/>
  <c r="Y348"/>
  <c r="P348"/>
  <c r="BO347"/>
  <c r="BM347"/>
  <c r="Z347"/>
  <c r="Y347"/>
  <c r="BP347" s="1"/>
  <c r="P347"/>
  <c r="BO346"/>
  <c r="BN346"/>
  <c r="BM346"/>
  <c r="Z346"/>
  <c r="Y346"/>
  <c r="BP346" s="1"/>
  <c r="P346"/>
  <c r="BO345"/>
  <c r="BM345"/>
  <c r="Y345"/>
  <c r="P345"/>
  <c r="BO344"/>
  <c r="BM344"/>
  <c r="Y344"/>
  <c r="P344"/>
  <c r="BO343"/>
  <c r="BN343"/>
  <c r="BM343"/>
  <c r="Z343"/>
  <c r="Y343"/>
  <c r="BP343" s="1"/>
  <c r="P343"/>
  <c r="X339"/>
  <c r="X338"/>
  <c r="BO337"/>
  <c r="BM337"/>
  <c r="Y337"/>
  <c r="BP337" s="1"/>
  <c r="P337"/>
  <c r="BO336"/>
  <c r="BM336"/>
  <c r="Y336"/>
  <c r="P336"/>
  <c r="BO335"/>
  <c r="BM335"/>
  <c r="Y335"/>
  <c r="Z335" s="1"/>
  <c r="P335"/>
  <c r="X332"/>
  <c r="X331"/>
  <c r="BO330"/>
  <c r="BM330"/>
  <c r="Y330"/>
  <c r="Z330" s="1"/>
  <c r="P330"/>
  <c r="BO329"/>
  <c r="BM329"/>
  <c r="Y329"/>
  <c r="P329"/>
  <c r="BO328"/>
  <c r="BM328"/>
  <c r="Y328"/>
  <c r="Y331" s="1"/>
  <c r="P328"/>
  <c r="X326"/>
  <c r="X325"/>
  <c r="BO324"/>
  <c r="BM324"/>
  <c r="Y324"/>
  <c r="BP324" s="1"/>
  <c r="P324"/>
  <c r="BO323"/>
  <c r="BM323"/>
  <c r="Y323"/>
  <c r="BN323" s="1"/>
  <c r="P323"/>
  <c r="BO322"/>
  <c r="BM322"/>
  <c r="Y322"/>
  <c r="BP322" s="1"/>
  <c r="BO321"/>
  <c r="BM321"/>
  <c r="Y321"/>
  <c r="Y326" s="1"/>
  <c r="X319"/>
  <c r="X318"/>
  <c r="BO317"/>
  <c r="BM317"/>
  <c r="Y317"/>
  <c r="BP317" s="1"/>
  <c r="P317"/>
  <c r="BO316"/>
  <c r="BM316"/>
  <c r="Y316"/>
  <c r="P316"/>
  <c r="BO315"/>
  <c r="BM315"/>
  <c r="Y315"/>
  <c r="P315"/>
  <c r="X313"/>
  <c r="X312"/>
  <c r="BO311"/>
  <c r="BM311"/>
  <c r="Z311"/>
  <c r="Y311"/>
  <c r="BP311" s="1"/>
  <c r="P311"/>
  <c r="BO310"/>
  <c r="BM310"/>
  <c r="Y310"/>
  <c r="Z310" s="1"/>
  <c r="P310"/>
  <c r="BO309"/>
  <c r="BM309"/>
  <c r="Y309"/>
  <c r="P309"/>
  <c r="BO308"/>
  <c r="BM308"/>
  <c r="Y308"/>
  <c r="BN308" s="1"/>
  <c r="P308"/>
  <c r="BO307"/>
  <c r="BM307"/>
  <c r="Z307"/>
  <c r="Y307"/>
  <c r="BP307" s="1"/>
  <c r="P307"/>
  <c r="X305"/>
  <c r="X304"/>
  <c r="BO303"/>
  <c r="BM303"/>
  <c r="Y303"/>
  <c r="BN303" s="1"/>
  <c r="P303"/>
  <c r="BO302"/>
  <c r="BM302"/>
  <c r="Y302"/>
  <c r="BP302" s="1"/>
  <c r="P302"/>
  <c r="BO301"/>
  <c r="BM301"/>
  <c r="Y301"/>
  <c r="P301"/>
  <c r="BO300"/>
  <c r="BM300"/>
  <c r="Y300"/>
  <c r="Z300" s="1"/>
  <c r="P300"/>
  <c r="BP299"/>
  <c r="BO299"/>
  <c r="BN299"/>
  <c r="BM299"/>
  <c r="Z299"/>
  <c r="Y299"/>
  <c r="P299"/>
  <c r="BO298"/>
  <c r="BM298"/>
  <c r="Y298"/>
  <c r="BN298" s="1"/>
  <c r="P298"/>
  <c r="BO297"/>
  <c r="BM297"/>
  <c r="Y297"/>
  <c r="P297"/>
  <c r="X295"/>
  <c r="X294"/>
  <c r="BO293"/>
  <c r="BM293"/>
  <c r="Y293"/>
  <c r="BN293" s="1"/>
  <c r="P293"/>
  <c r="BO292"/>
  <c r="BM292"/>
  <c r="Y292"/>
  <c r="BP292" s="1"/>
  <c r="P292"/>
  <c r="BO291"/>
  <c r="BM291"/>
  <c r="Z291"/>
  <c r="Y291"/>
  <c r="BP291" s="1"/>
  <c r="P291"/>
  <c r="BO290"/>
  <c r="BM290"/>
  <c r="Y290"/>
  <c r="Z290" s="1"/>
  <c r="P290"/>
  <c r="BO289"/>
  <c r="BM289"/>
  <c r="Y289"/>
  <c r="P289"/>
  <c r="BO288"/>
  <c r="BM288"/>
  <c r="Y288"/>
  <c r="BN288" s="1"/>
  <c r="P288"/>
  <c r="X285"/>
  <c r="X284"/>
  <c r="BO283"/>
  <c r="BM283"/>
  <c r="Y283"/>
  <c r="Y285" s="1"/>
  <c r="P283"/>
  <c r="X280"/>
  <c r="X279"/>
  <c r="BP278"/>
  <c r="BO278"/>
  <c r="BM278"/>
  <c r="Y278"/>
  <c r="Y279" s="1"/>
  <c r="P278"/>
  <c r="X276"/>
  <c r="X275"/>
  <c r="BO274"/>
  <c r="BM274"/>
  <c r="Y274"/>
  <c r="BN274" s="1"/>
  <c r="P274"/>
  <c r="X271"/>
  <c r="X270"/>
  <c r="BO269"/>
  <c r="BM269"/>
  <c r="Y269"/>
  <c r="BP269" s="1"/>
  <c r="P269"/>
  <c r="BO268"/>
  <c r="BM268"/>
  <c r="Y268"/>
  <c r="BN268" s="1"/>
  <c r="P268"/>
  <c r="BO267"/>
  <c r="BM267"/>
  <c r="Y267"/>
  <c r="Y271" s="1"/>
  <c r="P267"/>
  <c r="X264"/>
  <c r="X263"/>
  <c r="BO262"/>
  <c r="BM262"/>
  <c r="Y262"/>
  <c r="BO261"/>
  <c r="BM261"/>
  <c r="Y261"/>
  <c r="BP261" s="1"/>
  <c r="P261"/>
  <c r="BO260"/>
  <c r="BM260"/>
  <c r="Y260"/>
  <c r="BO259"/>
  <c r="BM259"/>
  <c r="Y259"/>
  <c r="P259"/>
  <c r="X256"/>
  <c r="X255"/>
  <c r="BO254"/>
  <c r="BM254"/>
  <c r="Z254"/>
  <c r="Y254"/>
  <c r="BP254" s="1"/>
  <c r="P254"/>
  <c r="BO253"/>
  <c r="BM253"/>
  <c r="Y253"/>
  <c r="Z253" s="1"/>
  <c r="P253"/>
  <c r="BO252"/>
  <c r="BM252"/>
  <c r="Y252"/>
  <c r="P252"/>
  <c r="BO251"/>
  <c r="BM251"/>
  <c r="Y251"/>
  <c r="BN251" s="1"/>
  <c r="P251"/>
  <c r="BO250"/>
  <c r="BM250"/>
  <c r="Z250"/>
  <c r="Y250"/>
  <c r="BP250" s="1"/>
  <c r="P250"/>
  <c r="X247"/>
  <c r="X246"/>
  <c r="BO245"/>
  <c r="BM245"/>
  <c r="Y245"/>
  <c r="BN245" s="1"/>
  <c r="P245"/>
  <c r="BO244"/>
  <c r="BM244"/>
  <c r="Y244"/>
  <c r="BP244" s="1"/>
  <c r="P244"/>
  <c r="BO243"/>
  <c r="BM243"/>
  <c r="Y243"/>
  <c r="BO242"/>
  <c r="BM242"/>
  <c r="Y242"/>
  <c r="P242"/>
  <c r="X240"/>
  <c r="X239"/>
  <c r="BO238"/>
  <c r="BM238"/>
  <c r="Z238"/>
  <c r="Z239" s="1"/>
  <c r="Y238"/>
  <c r="Y240" s="1"/>
  <c r="X236"/>
  <c r="X235"/>
  <c r="BO234"/>
  <c r="BM234"/>
  <c r="Y234"/>
  <c r="BP234" s="1"/>
  <c r="P234"/>
  <c r="X232"/>
  <c r="X231"/>
  <c r="BP230"/>
  <c r="BO230"/>
  <c r="BN230"/>
  <c r="BM230"/>
  <c r="Z230"/>
  <c r="Y230"/>
  <c r="P230"/>
  <c r="BO229"/>
  <c r="BM229"/>
  <c r="Y229"/>
  <c r="BP229" s="1"/>
  <c r="P229"/>
  <c r="BO228"/>
  <c r="BM228"/>
  <c r="Y228"/>
  <c r="Z228" s="1"/>
  <c r="P228"/>
  <c r="BO227"/>
  <c r="BM227"/>
  <c r="Y227"/>
  <c r="P227"/>
  <c r="BO226"/>
  <c r="BM226"/>
  <c r="Y226"/>
  <c r="BP226" s="1"/>
  <c r="P226"/>
  <c r="BO225"/>
  <c r="BM225"/>
  <c r="Y225"/>
  <c r="BN225" s="1"/>
  <c r="P225"/>
  <c r="BO224"/>
  <c r="BM224"/>
  <c r="Y224"/>
  <c r="BP224" s="1"/>
  <c r="P224"/>
  <c r="X221"/>
  <c r="X220"/>
  <c r="BO219"/>
  <c r="BM219"/>
  <c r="Y219"/>
  <c r="P219"/>
  <c r="BO218"/>
  <c r="BM218"/>
  <c r="Y218"/>
  <c r="BP218" s="1"/>
  <c r="P218"/>
  <c r="X216"/>
  <c r="X215"/>
  <c r="BO214"/>
  <c r="BM214"/>
  <c r="Y214"/>
  <c r="BP214" s="1"/>
  <c r="P214"/>
  <c r="BO213"/>
  <c r="BM213"/>
  <c r="Y213"/>
  <c r="P213"/>
  <c r="BO212"/>
  <c r="BM212"/>
  <c r="Y212"/>
  <c r="P212"/>
  <c r="BO211"/>
  <c r="BM211"/>
  <c r="Y211"/>
  <c r="BN211" s="1"/>
  <c r="P211"/>
  <c r="BO210"/>
  <c r="BM210"/>
  <c r="Y210"/>
  <c r="BP210" s="1"/>
  <c r="P210"/>
  <c r="BO209"/>
  <c r="BM209"/>
  <c r="Y209"/>
  <c r="P209"/>
  <c r="BO208"/>
  <c r="BM208"/>
  <c r="Y208"/>
  <c r="BP208" s="1"/>
  <c r="P208"/>
  <c r="BO207"/>
  <c r="BM207"/>
  <c r="Y207"/>
  <c r="Z207" s="1"/>
  <c r="P207"/>
  <c r="BP206"/>
  <c r="BO206"/>
  <c r="BM206"/>
  <c r="Y206"/>
  <c r="BN206" s="1"/>
  <c r="P206"/>
  <c r="X204"/>
  <c r="X203"/>
  <c r="BO202"/>
  <c r="BN202"/>
  <c r="BM202"/>
  <c r="Z202"/>
  <c r="Y202"/>
  <c r="BP202" s="1"/>
  <c r="P202"/>
  <c r="BO201"/>
  <c r="BM201"/>
  <c r="Y201"/>
  <c r="P201"/>
  <c r="BO200"/>
  <c r="BM200"/>
  <c r="Y200"/>
  <c r="BP200" s="1"/>
  <c r="P200"/>
  <c r="BP199"/>
  <c r="BO199"/>
  <c r="BN199"/>
  <c r="BM199"/>
  <c r="Z199"/>
  <c r="Y199"/>
  <c r="P199"/>
  <c r="BO198"/>
  <c r="BM198"/>
  <c r="Y198"/>
  <c r="BN198" s="1"/>
  <c r="P198"/>
  <c r="BO197"/>
  <c r="BM197"/>
  <c r="Y197"/>
  <c r="Z197" s="1"/>
  <c r="P197"/>
  <c r="BO196"/>
  <c r="BM196"/>
  <c r="Y196"/>
  <c r="P196"/>
  <c r="BO195"/>
  <c r="BM195"/>
  <c r="Y195"/>
  <c r="P195"/>
  <c r="X193"/>
  <c r="X192"/>
  <c r="BP191"/>
  <c r="BO191"/>
  <c r="BM191"/>
  <c r="Y191"/>
  <c r="BN191" s="1"/>
  <c r="P191"/>
  <c r="BO190"/>
  <c r="BM190"/>
  <c r="Y190"/>
  <c r="Y192" s="1"/>
  <c r="P190"/>
  <c r="X188"/>
  <c r="X187"/>
  <c r="BO186"/>
  <c r="BM186"/>
  <c r="Z186"/>
  <c r="Y186"/>
  <c r="BP186" s="1"/>
  <c r="P186"/>
  <c r="BO185"/>
  <c r="BM185"/>
  <c r="Y185"/>
  <c r="Y188" s="1"/>
  <c r="P185"/>
  <c r="X182"/>
  <c r="X181"/>
  <c r="BO180"/>
  <c r="BM180"/>
  <c r="Y180"/>
  <c r="BP180" s="1"/>
  <c r="P180"/>
  <c r="X178"/>
  <c r="X177"/>
  <c r="BO176"/>
  <c r="BM176"/>
  <c r="Y176"/>
  <c r="P176"/>
  <c r="BO175"/>
  <c r="BM175"/>
  <c r="Y175"/>
  <c r="BP175" s="1"/>
  <c r="P175"/>
  <c r="BO174"/>
  <c r="BM174"/>
  <c r="Y174"/>
  <c r="Z174" s="1"/>
  <c r="P174"/>
  <c r="X172"/>
  <c r="X171"/>
  <c r="BO170"/>
  <c r="BM170"/>
  <c r="Y170"/>
  <c r="P170"/>
  <c r="BO169"/>
  <c r="BM169"/>
  <c r="Y169"/>
  <c r="P169"/>
  <c r="BP168"/>
  <c r="BO168"/>
  <c r="BM168"/>
  <c r="Y168"/>
  <c r="BN168" s="1"/>
  <c r="P168"/>
  <c r="BO167"/>
  <c r="BM167"/>
  <c r="Y167"/>
  <c r="BP167" s="1"/>
  <c r="P167"/>
  <c r="BO166"/>
  <c r="BM166"/>
  <c r="Y166"/>
  <c r="P166"/>
  <c r="BO165"/>
  <c r="BM165"/>
  <c r="Y165"/>
  <c r="BN165" s="1"/>
  <c r="P165"/>
  <c r="BO164"/>
  <c r="BM164"/>
  <c r="Y164"/>
  <c r="Z164" s="1"/>
  <c r="P164"/>
  <c r="BP163"/>
  <c r="BO163"/>
  <c r="BM163"/>
  <c r="Y163"/>
  <c r="BN163" s="1"/>
  <c r="P163"/>
  <c r="BO162"/>
  <c r="BM162"/>
  <c r="Y162"/>
  <c r="P162"/>
  <c r="X160"/>
  <c r="X159"/>
  <c r="BO158"/>
  <c r="BM158"/>
  <c r="Y158"/>
  <c r="P158"/>
  <c r="X154"/>
  <c r="X153"/>
  <c r="BO152"/>
  <c r="BM152"/>
  <c r="Y152"/>
  <c r="BN152" s="1"/>
  <c r="P152"/>
  <c r="BO151"/>
  <c r="BM151"/>
  <c r="Z151"/>
  <c r="Y151"/>
  <c r="BP151" s="1"/>
  <c r="P151"/>
  <c r="BO150"/>
  <c r="BM150"/>
  <c r="Y150"/>
  <c r="BP150" s="1"/>
  <c r="P150"/>
  <c r="X148"/>
  <c r="X147"/>
  <c r="BO146"/>
  <c r="BM146"/>
  <c r="Y146"/>
  <c r="P146"/>
  <c r="X143"/>
  <c r="X142"/>
  <c r="BO141"/>
  <c r="BM141"/>
  <c r="Y141"/>
  <c r="P141"/>
  <c r="BO140"/>
  <c r="BM140"/>
  <c r="Y140"/>
  <c r="BN140" s="1"/>
  <c r="P140"/>
  <c r="X138"/>
  <c r="X137"/>
  <c r="BO136"/>
  <c r="BM136"/>
  <c r="Y136"/>
  <c r="P136"/>
  <c r="BO135"/>
  <c r="BM135"/>
  <c r="Z135"/>
  <c r="Y135"/>
  <c r="BP135" s="1"/>
  <c r="P135"/>
  <c r="X133"/>
  <c r="X132"/>
  <c r="BO131"/>
  <c r="BM131"/>
  <c r="Y131"/>
  <c r="Z131" s="1"/>
  <c r="P131"/>
  <c r="BO130"/>
  <c r="BM130"/>
  <c r="Y130"/>
  <c r="P130"/>
  <c r="X127"/>
  <c r="X126"/>
  <c r="BP125"/>
  <c r="BO125"/>
  <c r="BM125"/>
  <c r="Y125"/>
  <c r="BN125" s="1"/>
  <c r="P125"/>
  <c r="BO124"/>
  <c r="BM124"/>
  <c r="Y124"/>
  <c r="BP124" s="1"/>
  <c r="P124"/>
  <c r="Y122"/>
  <c r="X122"/>
  <c r="X121"/>
  <c r="BO120"/>
  <c r="BM120"/>
  <c r="Y120"/>
  <c r="P120"/>
  <c r="BO119"/>
  <c r="BM119"/>
  <c r="Y119"/>
  <c r="BP119" s="1"/>
  <c r="P119"/>
  <c r="BP118"/>
  <c r="BO118"/>
  <c r="BN118"/>
  <c r="BM118"/>
  <c r="Z118"/>
  <c r="Y118"/>
  <c r="P118"/>
  <c r="BO117"/>
  <c r="BM117"/>
  <c r="Y117"/>
  <c r="P117"/>
  <c r="X115"/>
  <c r="Y114"/>
  <c r="X114"/>
  <c r="BP113"/>
  <c r="BO113"/>
  <c r="BN113"/>
  <c r="BM113"/>
  <c r="Z113"/>
  <c r="Y113"/>
  <c r="P113"/>
  <c r="BO112"/>
  <c r="BN112"/>
  <c r="BM112"/>
  <c r="Z112"/>
  <c r="Y112"/>
  <c r="BP112" s="1"/>
  <c r="P112"/>
  <c r="BO111"/>
  <c r="BN111"/>
  <c r="BM111"/>
  <c r="Z111"/>
  <c r="Z114" s="1"/>
  <c r="Y111"/>
  <c r="Y115" s="1"/>
  <c r="P111"/>
  <c r="X109"/>
  <c r="X108"/>
  <c r="BP107"/>
  <c r="BO107"/>
  <c r="BN107"/>
  <c r="BM107"/>
  <c r="Z107"/>
  <c r="Y107"/>
  <c r="P107"/>
  <c r="BO106"/>
  <c r="BM106"/>
  <c r="Y106"/>
  <c r="BN106" s="1"/>
  <c r="P106"/>
  <c r="BO105"/>
  <c r="BM105"/>
  <c r="Y105"/>
  <c r="BP105" s="1"/>
  <c r="P105"/>
  <c r="BO104"/>
  <c r="BM104"/>
  <c r="Y104"/>
  <c r="P104"/>
  <c r="X101"/>
  <c r="Y100"/>
  <c r="X100"/>
  <c r="BO99"/>
  <c r="BM99"/>
  <c r="Z99"/>
  <c r="Y99"/>
  <c r="BP99" s="1"/>
  <c r="P99"/>
  <c r="BO98"/>
  <c r="BM98"/>
  <c r="Y98"/>
  <c r="P98"/>
  <c r="BO97"/>
  <c r="BM97"/>
  <c r="Y97"/>
  <c r="Z97" s="1"/>
  <c r="P97"/>
  <c r="BP96"/>
  <c r="BO96"/>
  <c r="BN96"/>
  <c r="BM96"/>
  <c r="Z96"/>
  <c r="Y96"/>
  <c r="P96"/>
  <c r="BO95"/>
  <c r="BM95"/>
  <c r="Y95"/>
  <c r="BN95" s="1"/>
  <c r="X93"/>
  <c r="X92"/>
  <c r="BO91"/>
  <c r="BM91"/>
  <c r="Y91"/>
  <c r="P91"/>
  <c r="BO90"/>
  <c r="BM90"/>
  <c r="Y90"/>
  <c r="BN90" s="1"/>
  <c r="P90"/>
  <c r="BO89"/>
  <c r="BM89"/>
  <c r="Y89"/>
  <c r="E512" s="1"/>
  <c r="P89"/>
  <c r="X86"/>
  <c r="X85"/>
  <c r="BO84"/>
  <c r="BM84"/>
  <c r="Y84"/>
  <c r="Z84" s="1"/>
  <c r="P84"/>
  <c r="BO83"/>
  <c r="BM83"/>
  <c r="Y83"/>
  <c r="BP83" s="1"/>
  <c r="P83"/>
  <c r="X81"/>
  <c r="X80"/>
  <c r="BO79"/>
  <c r="BM79"/>
  <c r="Y79"/>
  <c r="P79"/>
  <c r="BO78"/>
  <c r="BM78"/>
  <c r="Y78"/>
  <c r="BN78" s="1"/>
  <c r="P78"/>
  <c r="BO77"/>
  <c r="BM77"/>
  <c r="Y77"/>
  <c r="Z77" s="1"/>
  <c r="P77"/>
  <c r="BO76"/>
  <c r="BM76"/>
  <c r="Y76"/>
  <c r="BN76" s="1"/>
  <c r="P76"/>
  <c r="BO75"/>
  <c r="BM75"/>
  <c r="Y75"/>
  <c r="Z75" s="1"/>
  <c r="P75"/>
  <c r="BO74"/>
  <c r="BM74"/>
  <c r="Y74"/>
  <c r="Z74" s="1"/>
  <c r="P74"/>
  <c r="X72"/>
  <c r="X71"/>
  <c r="BO70"/>
  <c r="BM70"/>
  <c r="Y70"/>
  <c r="BP70" s="1"/>
  <c r="P70"/>
  <c r="BO69"/>
  <c r="BM69"/>
  <c r="Y69"/>
  <c r="P69"/>
  <c r="BO68"/>
  <c r="BM68"/>
  <c r="Y68"/>
  <c r="Y72" s="1"/>
  <c r="P68"/>
  <c r="X66"/>
  <c r="X65"/>
  <c r="BO64"/>
  <c r="BM64"/>
  <c r="Y64"/>
  <c r="P64"/>
  <c r="BO63"/>
  <c r="BM63"/>
  <c r="Y63"/>
  <c r="P63"/>
  <c r="BO62"/>
  <c r="BM62"/>
  <c r="Y62"/>
  <c r="P62"/>
  <c r="BO61"/>
  <c r="BM61"/>
  <c r="Y61"/>
  <c r="BN61" s="1"/>
  <c r="P61"/>
  <c r="X59"/>
  <c r="X58"/>
  <c r="BO57"/>
  <c r="BM57"/>
  <c r="Y57"/>
  <c r="BN57" s="1"/>
  <c r="P57"/>
  <c r="BO56"/>
  <c r="BM56"/>
  <c r="Y56"/>
  <c r="BP56" s="1"/>
  <c r="P56"/>
  <c r="BO55"/>
  <c r="BM55"/>
  <c r="Y55"/>
  <c r="BP55" s="1"/>
  <c r="P55"/>
  <c r="BO54"/>
  <c r="BM54"/>
  <c r="Y54"/>
  <c r="P54"/>
  <c r="BO53"/>
  <c r="BM53"/>
  <c r="Y53"/>
  <c r="P53"/>
  <c r="BO52"/>
  <c r="BN52"/>
  <c r="BM52"/>
  <c r="Z52"/>
  <c r="Y52"/>
  <c r="P52"/>
  <c r="X49"/>
  <c r="X48"/>
  <c r="BP47"/>
  <c r="BO47"/>
  <c r="BN47"/>
  <c r="BM47"/>
  <c r="Z47"/>
  <c r="Z48" s="1"/>
  <c r="Y47"/>
  <c r="Y48" s="1"/>
  <c r="P47"/>
  <c r="X45"/>
  <c r="X44"/>
  <c r="BO43"/>
  <c r="BM43"/>
  <c r="Y43"/>
  <c r="BN43" s="1"/>
  <c r="P43"/>
  <c r="BO42"/>
  <c r="BM42"/>
  <c r="Y42"/>
  <c r="Z42" s="1"/>
  <c r="P42"/>
  <c r="BO41"/>
  <c r="BM41"/>
  <c r="Y41"/>
  <c r="Y44" s="1"/>
  <c r="P41"/>
  <c r="X37"/>
  <c r="X36"/>
  <c r="BO35"/>
  <c r="BM35"/>
  <c r="Y35"/>
  <c r="Y36" s="1"/>
  <c r="P35"/>
  <c r="X33"/>
  <c r="X32"/>
  <c r="BO31"/>
  <c r="BM31"/>
  <c r="Y31"/>
  <c r="BP31" s="1"/>
  <c r="P31"/>
  <c r="BO30"/>
  <c r="BM30"/>
  <c r="Y30"/>
  <c r="P30"/>
  <c r="BO29"/>
  <c r="BM29"/>
  <c r="Y29"/>
  <c r="BP29" s="1"/>
  <c r="P29"/>
  <c r="BO28"/>
  <c r="BM28"/>
  <c r="Y28"/>
  <c r="BP28" s="1"/>
  <c r="P28"/>
  <c r="BO27"/>
  <c r="BM27"/>
  <c r="Y27"/>
  <c r="BP27" s="1"/>
  <c r="P27"/>
  <c r="BP26"/>
  <c r="BO26"/>
  <c r="BM26"/>
  <c r="Y26"/>
  <c r="BN26" s="1"/>
  <c r="P26"/>
  <c r="X24"/>
  <c r="X23"/>
  <c r="BO22"/>
  <c r="BM22"/>
  <c r="Y22"/>
  <c r="BN22" s="1"/>
  <c r="P22"/>
  <c r="H10"/>
  <c r="A9"/>
  <c r="H9" s="1"/>
  <c r="D7"/>
  <c r="Q6"/>
  <c r="P2"/>
  <c r="Y351" l="1"/>
  <c r="BN436"/>
  <c r="BP61"/>
  <c r="BP353"/>
  <c r="Z317"/>
  <c r="BN214"/>
  <c r="Z214"/>
  <c r="BP211"/>
  <c r="BP76"/>
  <c r="Z83"/>
  <c r="Z85" s="1"/>
  <c r="BP436"/>
  <c r="BN353"/>
  <c r="Y355"/>
  <c r="Y187"/>
  <c r="BN374"/>
  <c r="Z374"/>
  <c r="Z375" s="1"/>
  <c r="X506"/>
  <c r="X503"/>
  <c r="BN42"/>
  <c r="BP42"/>
  <c r="BP62"/>
  <c r="BN62"/>
  <c r="Z62"/>
  <c r="BP63"/>
  <c r="BN63"/>
  <c r="Z63"/>
  <c r="BP64"/>
  <c r="BN64"/>
  <c r="Z64"/>
  <c r="BP69"/>
  <c r="BN69"/>
  <c r="Z69"/>
  <c r="BP91"/>
  <c r="BN91"/>
  <c r="Z91"/>
  <c r="BN124"/>
  <c r="Y126"/>
  <c r="Y127"/>
  <c r="G512"/>
  <c r="Y133"/>
  <c r="Y132"/>
  <c r="BP130"/>
  <c r="BN130"/>
  <c r="Z130"/>
  <c r="Z132" s="1"/>
  <c r="I512"/>
  <c r="BP158"/>
  <c r="BP169"/>
  <c r="BN169"/>
  <c r="Z169"/>
  <c r="BP170"/>
  <c r="Z170"/>
  <c r="BN196"/>
  <c r="BP196"/>
  <c r="BP209"/>
  <c r="BN209"/>
  <c r="Z209"/>
  <c r="BP219"/>
  <c r="BN219"/>
  <c r="Z219"/>
  <c r="BN227"/>
  <c r="BP227"/>
  <c r="BP243"/>
  <c r="Z243"/>
  <c r="M512"/>
  <c r="Y263"/>
  <c r="BP259"/>
  <c r="BN259"/>
  <c r="Z259"/>
  <c r="BP262"/>
  <c r="BN262"/>
  <c r="Z262"/>
  <c r="BN269"/>
  <c r="BP289"/>
  <c r="BN289"/>
  <c r="Z289"/>
  <c r="BN300"/>
  <c r="BP300"/>
  <c r="BP301"/>
  <c r="Z301"/>
  <c r="BP315"/>
  <c r="BN315"/>
  <c r="Z315"/>
  <c r="Y318"/>
  <c r="BP394"/>
  <c r="BN394"/>
  <c r="Z394"/>
  <c r="BP402"/>
  <c r="Z402"/>
  <c r="X504"/>
  <c r="X502"/>
  <c r="Z27"/>
  <c r="BN27"/>
  <c r="Z28"/>
  <c r="BN28"/>
  <c r="Z29"/>
  <c r="BN29"/>
  <c r="Y33"/>
  <c r="Y32"/>
  <c r="BP43"/>
  <c r="Y49"/>
  <c r="D512"/>
  <c r="BP53"/>
  <c r="BN53"/>
  <c r="Z53"/>
  <c r="BP54"/>
  <c r="BN54"/>
  <c r="Z54"/>
  <c r="BP79"/>
  <c r="BN79"/>
  <c r="Z79"/>
  <c r="Y93"/>
  <c r="BN97"/>
  <c r="BP97"/>
  <c r="BP98"/>
  <c r="Z98"/>
  <c r="BN120"/>
  <c r="BP120"/>
  <c r="Z137"/>
  <c r="BP136"/>
  <c r="BN136"/>
  <c r="Z136"/>
  <c r="BP141"/>
  <c r="BN141"/>
  <c r="Z141"/>
  <c r="Y160"/>
  <c r="Y171"/>
  <c r="BN162"/>
  <c r="BP166"/>
  <c r="BN166"/>
  <c r="Z166"/>
  <c r="Y172"/>
  <c r="BP176"/>
  <c r="BN176"/>
  <c r="Z176"/>
  <c r="BN201"/>
  <c r="BP201"/>
  <c r="BP212"/>
  <c r="BN212"/>
  <c r="Z212"/>
  <c r="BP213"/>
  <c r="Z213"/>
  <c r="Y235"/>
  <c r="Y236"/>
  <c r="BP242"/>
  <c r="BN242"/>
  <c r="Z242"/>
  <c r="BP329"/>
  <c r="BN329"/>
  <c r="Z329"/>
  <c r="BN345"/>
  <c r="BP345"/>
  <c r="BN359"/>
  <c r="BP368"/>
  <c r="Y372"/>
  <c r="Z368"/>
  <c r="BN383"/>
  <c r="BP383"/>
  <c r="Y384"/>
  <c r="Y385"/>
  <c r="V512"/>
  <c r="Z389"/>
  <c r="BP389"/>
  <c r="BP434"/>
  <c r="Z434"/>
  <c r="BN440"/>
  <c r="BP440"/>
  <c r="Y450"/>
  <c r="BP447"/>
  <c r="BP478"/>
  <c r="BN478"/>
  <c r="Z478"/>
  <c r="BP483"/>
  <c r="Z483"/>
  <c r="Z485" s="1"/>
  <c r="Y490"/>
  <c r="Y65"/>
  <c r="BN75"/>
  <c r="BP75"/>
  <c r="F512"/>
  <c r="Y109"/>
  <c r="Y121"/>
  <c r="BN131"/>
  <c r="BP131"/>
  <c r="Y137"/>
  <c r="H512"/>
  <c r="Y147"/>
  <c r="Y148"/>
  <c r="Y181"/>
  <c r="Y182"/>
  <c r="Y193"/>
  <c r="Y204"/>
  <c r="BN195"/>
  <c r="BN226"/>
  <c r="BP252"/>
  <c r="BN252"/>
  <c r="Z252"/>
  <c r="Y264"/>
  <c r="Z260"/>
  <c r="BP297"/>
  <c r="Z297"/>
  <c r="BP309"/>
  <c r="BN309"/>
  <c r="Z309"/>
  <c r="BP336"/>
  <c r="BN336"/>
  <c r="Z336"/>
  <c r="BP348"/>
  <c r="BN348"/>
  <c r="Z348"/>
  <c r="BP390"/>
  <c r="BN390"/>
  <c r="Z390"/>
  <c r="BP396"/>
  <c r="Z396"/>
  <c r="BN412"/>
  <c r="X512"/>
  <c r="Z420"/>
  <c r="Z421" s="1"/>
  <c r="BN437"/>
  <c r="BP437"/>
  <c r="BN456"/>
  <c r="BP458"/>
  <c r="BN458"/>
  <c r="Z458"/>
  <c r="Y459"/>
  <c r="AA512"/>
  <c r="BP470"/>
  <c r="BN470"/>
  <c r="Z470"/>
  <c r="BN253"/>
  <c r="BP253"/>
  <c r="Y280"/>
  <c r="BN283"/>
  <c r="BN290"/>
  <c r="BP290"/>
  <c r="BN310"/>
  <c r="BP310"/>
  <c r="Y319"/>
  <c r="BN324"/>
  <c r="BN330"/>
  <c r="BP330"/>
  <c r="Y339"/>
  <c r="T512"/>
  <c r="Y356"/>
  <c r="Y400"/>
  <c r="Y427"/>
  <c r="Z512"/>
  <c r="BN432"/>
  <c r="BP432"/>
  <c r="Y451"/>
  <c r="Y460"/>
  <c r="Y466"/>
  <c r="Y480"/>
  <c r="Z438"/>
  <c r="BN443"/>
  <c r="Z453"/>
  <c r="Z463"/>
  <c r="BN477"/>
  <c r="Y485"/>
  <c r="BP494"/>
  <c r="J512"/>
  <c r="BN41"/>
  <c r="Y215"/>
  <c r="BP268"/>
  <c r="BP323"/>
  <c r="BN228"/>
  <c r="BP251"/>
  <c r="BP274"/>
  <c r="BP288"/>
  <c r="BP298"/>
  <c r="Z316"/>
  <c r="Z321"/>
  <c r="BP328"/>
  <c r="Z337"/>
  <c r="Z338" s="1"/>
  <c r="Z349"/>
  <c r="BP369"/>
  <c r="BN379"/>
  <c r="Z391"/>
  <c r="BP393"/>
  <c r="BP403"/>
  <c r="BN414"/>
  <c r="BP435"/>
  <c r="BP472"/>
  <c r="K512"/>
  <c r="BN74"/>
  <c r="BP41"/>
  <c r="BP74"/>
  <c r="BP84"/>
  <c r="BP245"/>
  <c r="BP293"/>
  <c r="BP358"/>
  <c r="Y80"/>
  <c r="BP90"/>
  <c r="BP106"/>
  <c r="BN164"/>
  <c r="BN207"/>
  <c r="Y220"/>
  <c r="BP308"/>
  <c r="Z35"/>
  <c r="Z36" s="1"/>
  <c r="BP52"/>
  <c r="Z70"/>
  <c r="Y85"/>
  <c r="BN98"/>
  <c r="BP111"/>
  <c r="Z119"/>
  <c r="Z167"/>
  <c r="Z190"/>
  <c r="Z200"/>
  <c r="Z210"/>
  <c r="BN238"/>
  <c r="BN243"/>
  <c r="Y246"/>
  <c r="BN254"/>
  <c r="BN260"/>
  <c r="BN291"/>
  <c r="Y294"/>
  <c r="BN301"/>
  <c r="Y304"/>
  <c r="BN311"/>
  <c r="Y332"/>
  <c r="Z344"/>
  <c r="Z354"/>
  <c r="Z355" s="1"/>
  <c r="Y364"/>
  <c r="BP374"/>
  <c r="BN396"/>
  <c r="Y399"/>
  <c r="BN420"/>
  <c r="Z433"/>
  <c r="BN438"/>
  <c r="Z441"/>
  <c r="BP443"/>
  <c r="BN453"/>
  <c r="BN463"/>
  <c r="BP477"/>
  <c r="Y481"/>
  <c r="L512"/>
  <c r="BP225"/>
  <c r="BP303"/>
  <c r="BP22"/>
  <c r="Y45"/>
  <c r="Z55"/>
  <c r="BP57"/>
  <c r="BN77"/>
  <c r="Z185"/>
  <c r="Z187" s="1"/>
  <c r="Y23"/>
  <c r="BN30"/>
  <c r="BN55"/>
  <c r="Y58"/>
  <c r="Y66"/>
  <c r="BP77"/>
  <c r="BN104"/>
  <c r="Z124"/>
  <c r="Y138"/>
  <c r="BN150"/>
  <c r="Y153"/>
  <c r="Z162"/>
  <c r="BP164"/>
  <c r="BP174"/>
  <c r="BN185"/>
  <c r="Z195"/>
  <c r="BP197"/>
  <c r="BP207"/>
  <c r="Y216"/>
  <c r="Z226"/>
  <c r="BP228"/>
  <c r="Z269"/>
  <c r="Y275"/>
  <c r="Z283"/>
  <c r="Z284" s="1"/>
  <c r="BN316"/>
  <c r="BN321"/>
  <c r="Z324"/>
  <c r="BN337"/>
  <c r="BN349"/>
  <c r="Z359"/>
  <c r="BP379"/>
  <c r="BN391"/>
  <c r="Y404"/>
  <c r="Z412"/>
  <c r="BP414"/>
  <c r="Z456"/>
  <c r="Y486"/>
  <c r="BN84"/>
  <c r="BP363"/>
  <c r="Z30"/>
  <c r="BP95"/>
  <c r="Z104"/>
  <c r="Y142"/>
  <c r="Z150"/>
  <c r="BP152"/>
  <c r="BN174"/>
  <c r="Y177"/>
  <c r="BN197"/>
  <c r="Y231"/>
  <c r="BN35"/>
  <c r="BN70"/>
  <c r="Y81"/>
  <c r="BN119"/>
  <c r="Y143"/>
  <c r="BN167"/>
  <c r="Y178"/>
  <c r="BN190"/>
  <c r="BN200"/>
  <c r="Y203"/>
  <c r="BN210"/>
  <c r="Y221"/>
  <c r="Y232"/>
  <c r="BP238"/>
  <c r="BP260"/>
  <c r="BN344"/>
  <c r="BN354"/>
  <c r="Y375"/>
  <c r="BP420"/>
  <c r="BN433"/>
  <c r="BN441"/>
  <c r="Y444"/>
  <c r="BP453"/>
  <c r="Y491"/>
  <c r="O512"/>
  <c r="Y295"/>
  <c r="Y305"/>
  <c r="BP321"/>
  <c r="Y365"/>
  <c r="Y380"/>
  <c r="BP391"/>
  <c r="Y496"/>
  <c r="P512"/>
  <c r="Y24"/>
  <c r="BP35"/>
  <c r="Y59"/>
  <c r="Z68"/>
  <c r="Z71" s="1"/>
  <c r="Z78"/>
  <c r="Z117"/>
  <c r="Z121" s="1"/>
  <c r="Z140"/>
  <c r="Y154"/>
  <c r="Z165"/>
  <c r="Z175"/>
  <c r="Z177" s="1"/>
  <c r="BP190"/>
  <c r="Z198"/>
  <c r="Z208"/>
  <c r="Z218"/>
  <c r="Z220" s="1"/>
  <c r="Z229"/>
  <c r="Y239"/>
  <c r="Y255"/>
  <c r="Y276"/>
  <c r="Y312"/>
  <c r="BP344"/>
  <c r="BP354"/>
  <c r="Y405"/>
  <c r="Z415"/>
  <c r="Y421"/>
  <c r="Z431"/>
  <c r="Z449"/>
  <c r="Z488"/>
  <c r="Q512"/>
  <c r="BN135"/>
  <c r="Z146"/>
  <c r="Z147" s="1"/>
  <c r="BP162"/>
  <c r="BN170"/>
  <c r="Z180"/>
  <c r="Z181" s="1"/>
  <c r="BP195"/>
  <c r="BN213"/>
  <c r="Z224"/>
  <c r="Z234"/>
  <c r="Z235" s="1"/>
  <c r="Z244"/>
  <c r="Z261"/>
  <c r="Z267"/>
  <c r="Z270" s="1"/>
  <c r="BP283"/>
  <c r="Z292"/>
  <c r="Z302"/>
  <c r="Z322"/>
  <c r="BN335"/>
  <c r="Y338"/>
  <c r="BN347"/>
  <c r="Y350"/>
  <c r="BN389"/>
  <c r="Z397"/>
  <c r="BP412"/>
  <c r="Z439"/>
  <c r="Y445"/>
  <c r="Z454"/>
  <c r="Z464"/>
  <c r="BN483"/>
  <c r="Z493"/>
  <c r="Z495" s="1"/>
  <c r="Z499"/>
  <c r="Z500" s="1"/>
  <c r="R512"/>
  <c r="BN415"/>
  <c r="BN431"/>
  <c r="BN449"/>
  <c r="Z471"/>
  <c r="BN488"/>
  <c r="S512"/>
  <c r="Y86"/>
  <c r="BP104"/>
  <c r="Z31"/>
  <c r="Z56"/>
  <c r="BN68"/>
  <c r="Y71"/>
  <c r="Z105"/>
  <c r="BN218"/>
  <c r="Y381"/>
  <c r="Z168"/>
  <c r="Z191"/>
  <c r="Z201"/>
  <c r="Z211"/>
  <c r="BN234"/>
  <c r="BN244"/>
  <c r="Y256"/>
  <c r="BN261"/>
  <c r="BN267"/>
  <c r="Y270"/>
  <c r="Z278"/>
  <c r="Z279" s="1"/>
  <c r="Y284"/>
  <c r="BN292"/>
  <c r="BN302"/>
  <c r="Y313"/>
  <c r="BN322"/>
  <c r="Y325"/>
  <c r="BP335"/>
  <c r="Z345"/>
  <c r="Y360"/>
  <c r="BN397"/>
  <c r="Z408"/>
  <c r="Z409" s="1"/>
  <c r="Y422"/>
  <c r="BN439"/>
  <c r="Z442"/>
  <c r="BN454"/>
  <c r="BN464"/>
  <c r="BN493"/>
  <c r="BN499"/>
  <c r="BP30"/>
  <c r="BN175"/>
  <c r="BN208"/>
  <c r="BN229"/>
  <c r="Z26"/>
  <c r="Z32" s="1"/>
  <c r="Z61"/>
  <c r="BN83"/>
  <c r="BN146"/>
  <c r="Z158"/>
  <c r="Z159" s="1"/>
  <c r="BP68"/>
  <c r="Z76"/>
  <c r="Z80" s="1"/>
  <c r="BN89"/>
  <c r="Y92"/>
  <c r="BN105"/>
  <c r="Y108"/>
  <c r="BP117"/>
  <c r="Z125"/>
  <c r="BP140"/>
  <c r="BN151"/>
  <c r="Z163"/>
  <c r="BP165"/>
  <c r="BN186"/>
  <c r="Z196"/>
  <c r="BP198"/>
  <c r="Z206"/>
  <c r="Z227"/>
  <c r="BN250"/>
  <c r="BN297"/>
  <c r="BN307"/>
  <c r="BN317"/>
  <c r="BN368"/>
  <c r="Y371"/>
  <c r="Z378"/>
  <c r="Z380" s="1"/>
  <c r="BN392"/>
  <c r="BN402"/>
  <c r="Z413"/>
  <c r="BP431"/>
  <c r="BN434"/>
  <c r="Z447"/>
  <c r="BP449"/>
  <c r="Z457"/>
  <c r="BN471"/>
  <c r="Y474"/>
  <c r="B512"/>
  <c r="U512"/>
  <c r="Z41"/>
  <c r="F9"/>
  <c r="J9"/>
  <c r="BN99"/>
  <c r="Z120"/>
  <c r="BN180"/>
  <c r="BN224"/>
  <c r="A10"/>
  <c r="BN31"/>
  <c r="Z43"/>
  <c r="BN56"/>
  <c r="BP78"/>
  <c r="F10"/>
  <c r="Y37"/>
  <c r="BP146"/>
  <c r="BN158"/>
  <c r="BP267"/>
  <c r="BN278"/>
  <c r="Z395"/>
  <c r="BN408"/>
  <c r="Z437"/>
  <c r="BN442"/>
  <c r="Z462"/>
  <c r="Z479"/>
  <c r="BP499"/>
  <c r="C512"/>
  <c r="BP185"/>
  <c r="Y247"/>
  <c r="BP316"/>
  <c r="Z89"/>
  <c r="BN117"/>
  <c r="BP89"/>
  <c r="Y361"/>
  <c r="BN447"/>
  <c r="W512"/>
  <c r="BP408"/>
  <c r="BN462"/>
  <c r="Y465"/>
  <c r="Y475"/>
  <c r="BN479"/>
  <c r="Z489"/>
  <c r="Y500"/>
  <c r="Z225"/>
  <c r="Z245"/>
  <c r="Z268"/>
  <c r="Z293"/>
  <c r="Z303"/>
  <c r="Z323"/>
  <c r="Z358"/>
  <c r="Z363"/>
  <c r="Z364" s="1"/>
  <c r="Z22"/>
  <c r="Z23" s="1"/>
  <c r="Z57"/>
  <c r="Z90"/>
  <c r="Z95"/>
  <c r="Z100" s="1"/>
  <c r="Z106"/>
  <c r="Z152"/>
  <c r="Y159"/>
  <c r="Z251"/>
  <c r="Z255" s="1"/>
  <c r="Z274"/>
  <c r="Z275" s="1"/>
  <c r="Z288"/>
  <c r="Z298"/>
  <c r="Z308"/>
  <c r="Z312" s="1"/>
  <c r="Z328"/>
  <c r="Z331" s="1"/>
  <c r="Z369"/>
  <c r="Z371" s="1"/>
  <c r="Z393"/>
  <c r="Z403"/>
  <c r="Z404" s="1"/>
  <c r="Y417"/>
  <c r="Z435"/>
  <c r="Z472"/>
  <c r="BN489"/>
  <c r="Y101"/>
  <c r="Z477"/>
  <c r="Z480" s="1"/>
  <c r="Y501"/>
  <c r="BN328"/>
  <c r="X505" l="1"/>
  <c r="Z246"/>
  <c r="Z399"/>
  <c r="Z474"/>
  <c r="Z304"/>
  <c r="Y503"/>
  <c r="Z44"/>
  <c r="Z65"/>
  <c r="Z263"/>
  <c r="Z142"/>
  <c r="Z58"/>
  <c r="Z350"/>
  <c r="Z318"/>
  <c r="Z325"/>
  <c r="Z192"/>
  <c r="Z416"/>
  <c r="Z203"/>
  <c r="Y504"/>
  <c r="Z215"/>
  <c r="Z171"/>
  <c r="Y502"/>
  <c r="Z231"/>
  <c r="Z92"/>
  <c r="Z153"/>
  <c r="Z126"/>
  <c r="Z360"/>
  <c r="Z444"/>
  <c r="Z108"/>
  <c r="Z450"/>
  <c r="Z459"/>
  <c r="Z294"/>
  <c r="Z465"/>
  <c r="Z490"/>
  <c r="Y506"/>
  <c r="Y505" l="1"/>
  <c r="Z507"/>
</calcChain>
</file>

<file path=xl/sharedStrings.xml><?xml version="1.0" encoding="utf-8"?>
<sst xmlns="http://schemas.openxmlformats.org/spreadsheetml/2006/main" count="3674" uniqueCount="794">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</sst>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2"/>
  <sheetViews>
    <sheetView showGridLines="0" tabSelected="1" topLeftCell="D481" zoomScaleNormal="100" zoomScaleSheetLayoutView="100" workbookViewId="0">
      <selection activeCell="X403" sqref="X403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74" t="s">
        <v>26</v>
      </c>
      <c r="E1" s="874"/>
      <c r="F1" s="874"/>
      <c r="G1" s="14" t="s">
        <v>66</v>
      </c>
      <c r="H1" s="874" t="s">
        <v>46</v>
      </c>
      <c r="I1" s="874"/>
      <c r="J1" s="874"/>
      <c r="K1" s="874"/>
      <c r="L1" s="874"/>
      <c r="M1" s="874"/>
      <c r="N1" s="874"/>
      <c r="O1" s="874"/>
      <c r="P1" s="874"/>
      <c r="Q1" s="874"/>
      <c r="R1" s="875" t="s">
        <v>67</v>
      </c>
      <c r="S1" s="876"/>
      <c r="T1" s="8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7"/>
      <c r="R2" s="877"/>
      <c r="S2" s="877"/>
      <c r="T2" s="877"/>
      <c r="U2" s="877"/>
      <c r="V2" s="877"/>
      <c r="W2" s="8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7"/>
      <c r="Q3" s="877"/>
      <c r="R3" s="877"/>
      <c r="S3" s="877"/>
      <c r="T3" s="877"/>
      <c r="U3" s="877"/>
      <c r="V3" s="877"/>
      <c r="W3" s="8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55" t="s">
        <v>8</v>
      </c>
      <c r="B5" s="855"/>
      <c r="C5" s="855"/>
      <c r="D5" s="878"/>
      <c r="E5" s="878"/>
      <c r="F5" s="879" t="s">
        <v>14</v>
      </c>
      <c r="G5" s="879"/>
      <c r="H5" s="878"/>
      <c r="I5" s="878"/>
      <c r="J5" s="878"/>
      <c r="K5" s="878"/>
      <c r="L5" s="878"/>
      <c r="M5" s="878"/>
      <c r="N5" s="72"/>
      <c r="P5" s="27" t="s">
        <v>4</v>
      </c>
      <c r="Q5" s="880">
        <v>45904</v>
      </c>
      <c r="R5" s="880"/>
      <c r="T5" s="881" t="s">
        <v>3</v>
      </c>
      <c r="U5" s="882"/>
      <c r="V5" s="883" t="s">
        <v>780</v>
      </c>
      <c r="W5" s="884"/>
      <c r="AB5" s="59"/>
      <c r="AC5" s="59"/>
      <c r="AD5" s="59"/>
      <c r="AE5" s="59"/>
    </row>
    <row r="6" spans="1:32" s="17" customFormat="1" ht="24" customHeight="1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71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2" t="str">
        <f>IF(AND($A$9="Тип доверенности/получателя при получении в адресе перегруза:",$D$9="Разовая доверенность"),"Введите ФИО","")</f>
        <v/>
      </c>
      <c r="I9" s="872"/>
      <c r="J9" s="8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2"/>
      <c r="L9" s="872"/>
      <c r="M9" s="872"/>
      <c r="N9" s="70"/>
      <c r="P9" s="31" t="s">
        <v>15</v>
      </c>
      <c r="Q9" s="873"/>
      <c r="R9" s="873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20</v>
      </c>
      <c r="Y61" s="55">
        <f>IFERROR(IF(X61="",0,CEILING((X61/$H61),1)*$H61),"")</f>
        <v>21.6</v>
      </c>
      <c r="Z61" s="41">
        <f>IFERROR(IF(Y61=0,"",ROUNDUP(Y61/H61,0)*0.01898),"")</f>
        <v>3.7960000000000001E-2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20.805555555555554</v>
      </c>
      <c r="BN61" s="78">
        <f>IFERROR(Y61*I61/H61,"0")</f>
        <v>22.47</v>
      </c>
      <c r="BO61" s="78">
        <f>IFERROR(1/J61*(X61/H61),"0")</f>
        <v>2.8935185185185182E-2</v>
      </c>
      <c r="BP61" s="78">
        <f>IFERROR(1/J61*(Y61/H61),"0")</f>
        <v>3.125E-2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66">
        <v>4680115882751</v>
      </c>
      <c r="E62" s="56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7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66">
        <v>4680115885950</v>
      </c>
      <c r="E63" s="56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7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66">
        <v>4680115881433</v>
      </c>
      <c r="E64" s="56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7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39</v>
      </c>
      <c r="X65" s="43">
        <f>IFERROR(X61/H61,"0")+IFERROR(X62/H62,"0")+IFERROR(X63/H63,"0")+IFERROR(X64/H64,"0")</f>
        <v>1.8518518518518516</v>
      </c>
      <c r="Y65" s="43">
        <f>IFERROR(Y61/H61,"0")+IFERROR(Y62/H62,"0")+IFERROR(Y63/H63,"0")+IFERROR(Y64/H64,"0")</f>
        <v>2</v>
      </c>
      <c r="Z65" s="43">
        <f>IFERROR(IF(Z61="",0,Z61),"0")+IFERROR(IF(Z62="",0,Z62),"0")+IFERROR(IF(Z63="",0,Z63),"0")+IFERROR(IF(Z64="",0,Z64),"0")</f>
        <v>3.7960000000000001E-2</v>
      </c>
      <c r="AA65" s="67"/>
      <c r="AB65" s="67"/>
      <c r="AC65" s="67"/>
    </row>
    <row r="66" spans="1:68">
      <c r="A66" s="573"/>
      <c r="B66" s="573"/>
      <c r="C66" s="573"/>
      <c r="D66" s="573"/>
      <c r="E66" s="573"/>
      <c r="F66" s="573"/>
      <c r="G66" s="573"/>
      <c r="H66" s="573"/>
      <c r="I66" s="573"/>
      <c r="J66" s="573"/>
      <c r="K66" s="573"/>
      <c r="L66" s="573"/>
      <c r="M66" s="573"/>
      <c r="N66" s="573"/>
      <c r="O66" s="574"/>
      <c r="P66" s="570" t="s">
        <v>40</v>
      </c>
      <c r="Q66" s="571"/>
      <c r="R66" s="571"/>
      <c r="S66" s="571"/>
      <c r="T66" s="571"/>
      <c r="U66" s="571"/>
      <c r="V66" s="572"/>
      <c r="W66" s="42" t="s">
        <v>0</v>
      </c>
      <c r="X66" s="43">
        <f>IFERROR(SUM(X61:X64),"0")</f>
        <v>20</v>
      </c>
      <c r="Y66" s="43">
        <f>IFERROR(SUM(Y61:Y64),"0")</f>
        <v>21.6</v>
      </c>
      <c r="Z66" s="42"/>
      <c r="AA66" s="67"/>
      <c r="AB66" s="67"/>
      <c r="AC66" s="67"/>
    </row>
    <row r="67" spans="1:68" ht="14.25" customHeight="1">
      <c r="A67" s="565" t="s">
        <v>78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66">
        <v>4680115885073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66">
        <v>4680115885059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66">
        <v>4680115885097</v>
      </c>
      <c r="E70" s="56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73"/>
      <c r="B72" s="573"/>
      <c r="C72" s="573"/>
      <c r="D72" s="573"/>
      <c r="E72" s="573"/>
      <c r="F72" s="573"/>
      <c r="G72" s="573"/>
      <c r="H72" s="573"/>
      <c r="I72" s="573"/>
      <c r="J72" s="573"/>
      <c r="K72" s="573"/>
      <c r="L72" s="573"/>
      <c r="M72" s="573"/>
      <c r="N72" s="573"/>
      <c r="O72" s="574"/>
      <c r="P72" s="570" t="s">
        <v>40</v>
      </c>
      <c r="Q72" s="571"/>
      <c r="R72" s="571"/>
      <c r="S72" s="571"/>
      <c r="T72" s="571"/>
      <c r="U72" s="571"/>
      <c r="V72" s="57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65" t="s">
        <v>84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66">
        <v>4680115881891</v>
      </c>
      <c r="E74" s="56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7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66">
        <v>4680115885769</v>
      </c>
      <c r="E75" s="56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7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66">
        <v>4680115884410</v>
      </c>
      <c r="E76" s="56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7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60</v>
      </c>
      <c r="Y76" s="55">
        <f t="shared" si="11"/>
        <v>67.2</v>
      </c>
      <c r="Z76" s="41">
        <f>IFERROR(IF(Y76=0,"",ROUNDUP(Y76/H76,0)*0.01898),"")</f>
        <v>0.15184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63.621428571428567</v>
      </c>
      <c r="BN76" s="78">
        <f t="shared" si="13"/>
        <v>71.256</v>
      </c>
      <c r="BO76" s="78">
        <f t="shared" si="14"/>
        <v>0.11160714285714285</v>
      </c>
      <c r="BP76" s="78">
        <f t="shared" si="15"/>
        <v>0.125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66">
        <v>4680115884311</v>
      </c>
      <c r="E77" s="56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66">
        <v>4680115885929</v>
      </c>
      <c r="E78" s="56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7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66">
        <v>4680115884403</v>
      </c>
      <c r="E79" s="56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7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73"/>
      <c r="B80" s="573"/>
      <c r="C80" s="573"/>
      <c r="D80" s="573"/>
      <c r="E80" s="573"/>
      <c r="F80" s="573"/>
      <c r="G80" s="573"/>
      <c r="H80" s="573"/>
      <c r="I80" s="573"/>
      <c r="J80" s="573"/>
      <c r="K80" s="573"/>
      <c r="L80" s="573"/>
      <c r="M80" s="573"/>
      <c r="N80" s="573"/>
      <c r="O80" s="574"/>
      <c r="P80" s="570" t="s">
        <v>40</v>
      </c>
      <c r="Q80" s="571"/>
      <c r="R80" s="571"/>
      <c r="S80" s="571"/>
      <c r="T80" s="571"/>
      <c r="U80" s="571"/>
      <c r="V80" s="572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>
      <c r="A81" s="573"/>
      <c r="B81" s="573"/>
      <c r="C81" s="573"/>
      <c r="D81" s="573"/>
      <c r="E81" s="573"/>
      <c r="F81" s="573"/>
      <c r="G81" s="573"/>
      <c r="H81" s="573"/>
      <c r="I81" s="573"/>
      <c r="J81" s="573"/>
      <c r="K81" s="573"/>
      <c r="L81" s="573"/>
      <c r="M81" s="573"/>
      <c r="N81" s="573"/>
      <c r="O81" s="574"/>
      <c r="P81" s="570" t="s">
        <v>40</v>
      </c>
      <c r="Q81" s="571"/>
      <c r="R81" s="571"/>
      <c r="S81" s="571"/>
      <c r="T81" s="571"/>
      <c r="U81" s="571"/>
      <c r="V81" s="572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customHeight="1">
      <c r="A82" s="565" t="s">
        <v>185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66">
        <v>4680115881532</v>
      </c>
      <c r="E83" s="56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66">
        <v>4680115881464</v>
      </c>
      <c r="E84" s="56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73"/>
      <c r="B85" s="573"/>
      <c r="C85" s="573"/>
      <c r="D85" s="573"/>
      <c r="E85" s="573"/>
      <c r="F85" s="573"/>
      <c r="G85" s="573"/>
      <c r="H85" s="573"/>
      <c r="I85" s="573"/>
      <c r="J85" s="573"/>
      <c r="K85" s="573"/>
      <c r="L85" s="573"/>
      <c r="M85" s="573"/>
      <c r="N85" s="573"/>
      <c r="O85" s="574"/>
      <c r="P85" s="570" t="s">
        <v>40</v>
      </c>
      <c r="Q85" s="571"/>
      <c r="R85" s="571"/>
      <c r="S85" s="571"/>
      <c r="T85" s="571"/>
      <c r="U85" s="571"/>
      <c r="V85" s="572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>
      <c r="A86" s="573"/>
      <c r="B86" s="573"/>
      <c r="C86" s="573"/>
      <c r="D86" s="573"/>
      <c r="E86" s="573"/>
      <c r="F86" s="573"/>
      <c r="G86" s="573"/>
      <c r="H86" s="573"/>
      <c r="I86" s="573"/>
      <c r="J86" s="573"/>
      <c r="K86" s="573"/>
      <c r="L86" s="573"/>
      <c r="M86" s="573"/>
      <c r="N86" s="573"/>
      <c r="O86" s="574"/>
      <c r="P86" s="570" t="s">
        <v>40</v>
      </c>
      <c r="Q86" s="571"/>
      <c r="R86" s="571"/>
      <c r="S86" s="571"/>
      <c r="T86" s="571"/>
      <c r="U86" s="571"/>
      <c r="V86" s="572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customHeight="1">
      <c r="A87" s="564" t="s">
        <v>192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65"/>
      <c r="AB87" s="65"/>
      <c r="AC87" s="79"/>
    </row>
    <row r="88" spans="1:68" ht="14.25" customHeight="1">
      <c r="A88" s="565" t="s">
        <v>114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66">
        <v>4680115881327</v>
      </c>
      <c r="E89" s="56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566">
        <v>4680115881518</v>
      </c>
      <c r="E90" s="56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66">
        <v>4680115881303</v>
      </c>
      <c r="E91" s="56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73"/>
      <c r="B92" s="573"/>
      <c r="C92" s="573"/>
      <c r="D92" s="573"/>
      <c r="E92" s="573"/>
      <c r="F92" s="573"/>
      <c r="G92" s="573"/>
      <c r="H92" s="573"/>
      <c r="I92" s="573"/>
      <c r="J92" s="573"/>
      <c r="K92" s="573"/>
      <c r="L92" s="573"/>
      <c r="M92" s="573"/>
      <c r="N92" s="573"/>
      <c r="O92" s="574"/>
      <c r="P92" s="570" t="s">
        <v>40</v>
      </c>
      <c r="Q92" s="571"/>
      <c r="R92" s="571"/>
      <c r="S92" s="571"/>
      <c r="T92" s="571"/>
      <c r="U92" s="571"/>
      <c r="V92" s="572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73"/>
      <c r="B93" s="573"/>
      <c r="C93" s="573"/>
      <c r="D93" s="573"/>
      <c r="E93" s="573"/>
      <c r="F93" s="573"/>
      <c r="G93" s="573"/>
      <c r="H93" s="573"/>
      <c r="I93" s="573"/>
      <c r="J93" s="573"/>
      <c r="K93" s="573"/>
      <c r="L93" s="573"/>
      <c r="M93" s="573"/>
      <c r="N93" s="573"/>
      <c r="O93" s="574"/>
      <c r="P93" s="570" t="s">
        <v>40</v>
      </c>
      <c r="Q93" s="571"/>
      <c r="R93" s="571"/>
      <c r="S93" s="571"/>
      <c r="T93" s="571"/>
      <c r="U93" s="571"/>
      <c r="V93" s="572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65" t="s">
        <v>84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66">
        <v>4607091386967</v>
      </c>
      <c r="E95" s="56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81" t="s">
        <v>202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566">
        <v>4680115884953</v>
      </c>
      <c r="E96" s="566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7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566">
        <v>4607091385731</v>
      </c>
      <c r="E97" s="566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77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8"/>
      <c r="R97" s="568"/>
      <c r="S97" s="568"/>
      <c r="T97" s="569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566">
        <v>4607091385731</v>
      </c>
      <c r="E98" s="56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7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8"/>
      <c r="R98" s="568"/>
      <c r="S98" s="568"/>
      <c r="T98" s="569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566">
        <v>4680115880894</v>
      </c>
      <c r="E99" s="566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8"/>
      <c r="R99" s="568"/>
      <c r="S99" s="568"/>
      <c r="T99" s="569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573"/>
      <c r="B100" s="573"/>
      <c r="C100" s="573"/>
      <c r="D100" s="573"/>
      <c r="E100" s="573"/>
      <c r="F100" s="573"/>
      <c r="G100" s="573"/>
      <c r="H100" s="573"/>
      <c r="I100" s="573"/>
      <c r="J100" s="573"/>
      <c r="K100" s="573"/>
      <c r="L100" s="573"/>
      <c r="M100" s="573"/>
      <c r="N100" s="573"/>
      <c r="O100" s="574"/>
      <c r="P100" s="570" t="s">
        <v>40</v>
      </c>
      <c r="Q100" s="571"/>
      <c r="R100" s="571"/>
      <c r="S100" s="571"/>
      <c r="T100" s="571"/>
      <c r="U100" s="571"/>
      <c r="V100" s="572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>
      <c r="A101" s="573"/>
      <c r="B101" s="573"/>
      <c r="C101" s="573"/>
      <c r="D101" s="573"/>
      <c r="E101" s="573"/>
      <c r="F101" s="573"/>
      <c r="G101" s="573"/>
      <c r="H101" s="573"/>
      <c r="I101" s="573"/>
      <c r="J101" s="573"/>
      <c r="K101" s="573"/>
      <c r="L101" s="573"/>
      <c r="M101" s="573"/>
      <c r="N101" s="573"/>
      <c r="O101" s="574"/>
      <c r="P101" s="570" t="s">
        <v>40</v>
      </c>
      <c r="Q101" s="571"/>
      <c r="R101" s="571"/>
      <c r="S101" s="571"/>
      <c r="T101" s="571"/>
      <c r="U101" s="571"/>
      <c r="V101" s="572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>
      <c r="A102" s="564" t="s">
        <v>214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65"/>
      <c r="AB102" s="65"/>
      <c r="AC102" s="79"/>
    </row>
    <row r="103" spans="1:68" ht="14.25" customHeight="1">
      <c r="A103" s="565" t="s">
        <v>114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66"/>
      <c r="AB103" s="66"/>
      <c r="AC103" s="80"/>
    </row>
    <row r="104" spans="1:68" ht="27" customHeight="1">
      <c r="A104" s="63" t="s">
        <v>215</v>
      </c>
      <c r="B104" s="63" t="s">
        <v>216</v>
      </c>
      <c r="C104" s="36">
        <v>4301011514</v>
      </c>
      <c r="D104" s="566">
        <v>4680115882133</v>
      </c>
      <c r="E104" s="566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>
      <c r="A105" s="63" t="s">
        <v>218</v>
      </c>
      <c r="B105" s="63" t="s">
        <v>219</v>
      </c>
      <c r="C105" s="36">
        <v>4301011417</v>
      </c>
      <c r="D105" s="566">
        <v>4680115880269</v>
      </c>
      <c r="E105" s="566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88</v>
      </c>
      <c r="N105" s="38"/>
      <c r="O105" s="37">
        <v>50</v>
      </c>
      <c r="P105" s="7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8"/>
      <c r="R105" s="568"/>
      <c r="S105" s="568"/>
      <c r="T105" s="56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>
      <c r="A106" s="63" t="s">
        <v>220</v>
      </c>
      <c r="B106" s="63" t="s">
        <v>221</v>
      </c>
      <c r="C106" s="36">
        <v>4301011415</v>
      </c>
      <c r="D106" s="566">
        <v>4680115880429</v>
      </c>
      <c r="E106" s="566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8"/>
      <c r="R106" s="568"/>
      <c r="S106" s="568"/>
      <c r="T106" s="56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>
      <c r="A107" s="63" t="s">
        <v>222</v>
      </c>
      <c r="B107" s="63" t="s">
        <v>223</v>
      </c>
      <c r="C107" s="36">
        <v>4301011462</v>
      </c>
      <c r="D107" s="566">
        <v>4680115881457</v>
      </c>
      <c r="E107" s="566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8"/>
      <c r="R107" s="568"/>
      <c r="S107" s="568"/>
      <c r="T107" s="56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573"/>
      <c r="B108" s="573"/>
      <c r="C108" s="573"/>
      <c r="D108" s="573"/>
      <c r="E108" s="573"/>
      <c r="F108" s="573"/>
      <c r="G108" s="573"/>
      <c r="H108" s="573"/>
      <c r="I108" s="573"/>
      <c r="J108" s="573"/>
      <c r="K108" s="573"/>
      <c r="L108" s="573"/>
      <c r="M108" s="573"/>
      <c r="N108" s="573"/>
      <c r="O108" s="574"/>
      <c r="P108" s="570" t="s">
        <v>40</v>
      </c>
      <c r="Q108" s="571"/>
      <c r="R108" s="571"/>
      <c r="S108" s="571"/>
      <c r="T108" s="571"/>
      <c r="U108" s="571"/>
      <c r="V108" s="572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573"/>
      <c r="B109" s="573"/>
      <c r="C109" s="573"/>
      <c r="D109" s="573"/>
      <c r="E109" s="573"/>
      <c r="F109" s="573"/>
      <c r="G109" s="573"/>
      <c r="H109" s="573"/>
      <c r="I109" s="573"/>
      <c r="J109" s="573"/>
      <c r="K109" s="573"/>
      <c r="L109" s="573"/>
      <c r="M109" s="573"/>
      <c r="N109" s="573"/>
      <c r="O109" s="574"/>
      <c r="P109" s="570" t="s">
        <v>40</v>
      </c>
      <c r="Q109" s="571"/>
      <c r="R109" s="571"/>
      <c r="S109" s="571"/>
      <c r="T109" s="571"/>
      <c r="U109" s="571"/>
      <c r="V109" s="572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565" t="s">
        <v>150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566">
        <v>4680115881488</v>
      </c>
      <c r="E111" s="566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8"/>
      <c r="R111" s="568"/>
      <c r="S111" s="568"/>
      <c r="T111" s="569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566">
        <v>4680115882775</v>
      </c>
      <c r="E112" s="566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8"/>
      <c r="R112" s="568"/>
      <c r="S112" s="568"/>
      <c r="T112" s="56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566">
        <v>4680115880658</v>
      </c>
      <c r="E113" s="566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7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8"/>
      <c r="R113" s="568"/>
      <c r="S113" s="568"/>
      <c r="T113" s="56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573"/>
      <c r="B114" s="573"/>
      <c r="C114" s="573"/>
      <c r="D114" s="573"/>
      <c r="E114" s="573"/>
      <c r="F114" s="573"/>
      <c r="G114" s="573"/>
      <c r="H114" s="573"/>
      <c r="I114" s="573"/>
      <c r="J114" s="573"/>
      <c r="K114" s="573"/>
      <c r="L114" s="573"/>
      <c r="M114" s="573"/>
      <c r="N114" s="573"/>
      <c r="O114" s="574"/>
      <c r="P114" s="570" t="s">
        <v>40</v>
      </c>
      <c r="Q114" s="571"/>
      <c r="R114" s="571"/>
      <c r="S114" s="571"/>
      <c r="T114" s="571"/>
      <c r="U114" s="571"/>
      <c r="V114" s="572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573"/>
      <c r="B115" s="573"/>
      <c r="C115" s="573"/>
      <c r="D115" s="573"/>
      <c r="E115" s="573"/>
      <c r="F115" s="573"/>
      <c r="G115" s="573"/>
      <c r="H115" s="573"/>
      <c r="I115" s="573"/>
      <c r="J115" s="573"/>
      <c r="K115" s="573"/>
      <c r="L115" s="573"/>
      <c r="M115" s="573"/>
      <c r="N115" s="573"/>
      <c r="O115" s="574"/>
      <c r="P115" s="570" t="s">
        <v>40</v>
      </c>
      <c r="Q115" s="571"/>
      <c r="R115" s="571"/>
      <c r="S115" s="571"/>
      <c r="T115" s="571"/>
      <c r="U115" s="571"/>
      <c r="V115" s="572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565" t="s">
        <v>84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566">
        <v>4607091385168</v>
      </c>
      <c r="E117" s="566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150</v>
      </c>
      <c r="Y117" s="55">
        <f>IFERROR(IF(X117="",0,CEILING((X117/$H117),1)*$H117),"")</f>
        <v>153.9</v>
      </c>
      <c r="Z117" s="41">
        <f>IFERROR(IF(Y117=0,"",ROUNDUP(Y117/H117,0)*0.01898),"")</f>
        <v>0.36062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159.49999999999997</v>
      </c>
      <c r="BN117" s="78">
        <f>IFERROR(Y117*I117/H117,"0")</f>
        <v>163.64700000000002</v>
      </c>
      <c r="BO117" s="78">
        <f>IFERROR(1/J117*(X117/H117),"0")</f>
        <v>0.28935185185185186</v>
      </c>
      <c r="BP117" s="78">
        <f>IFERROR(1/J117*(Y117/H117),"0")</f>
        <v>0.296875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566">
        <v>4607091383256</v>
      </c>
      <c r="E118" s="566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7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8"/>
      <c r="R118" s="568"/>
      <c r="S118" s="568"/>
      <c r="T118" s="56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566">
        <v>4607091385748</v>
      </c>
      <c r="E119" s="566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7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8"/>
      <c r="R119" s="568"/>
      <c r="S119" s="568"/>
      <c r="T119" s="56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566">
        <v>4680115884533</v>
      </c>
      <c r="E120" s="566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7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8"/>
      <c r="R120" s="568"/>
      <c r="S120" s="568"/>
      <c r="T120" s="56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573"/>
      <c r="B121" s="573"/>
      <c r="C121" s="573"/>
      <c r="D121" s="573"/>
      <c r="E121" s="573"/>
      <c r="F121" s="573"/>
      <c r="G121" s="573"/>
      <c r="H121" s="573"/>
      <c r="I121" s="573"/>
      <c r="J121" s="573"/>
      <c r="K121" s="573"/>
      <c r="L121" s="573"/>
      <c r="M121" s="573"/>
      <c r="N121" s="573"/>
      <c r="O121" s="574"/>
      <c r="P121" s="570" t="s">
        <v>40</v>
      </c>
      <c r="Q121" s="571"/>
      <c r="R121" s="571"/>
      <c r="S121" s="571"/>
      <c r="T121" s="571"/>
      <c r="U121" s="571"/>
      <c r="V121" s="572"/>
      <c r="W121" s="42" t="s">
        <v>39</v>
      </c>
      <c r="X121" s="43">
        <f>IFERROR(X117/H117,"0")+IFERROR(X118/H118,"0")+IFERROR(X119/H119,"0")+IFERROR(X120/H120,"0")</f>
        <v>18.518518518518519</v>
      </c>
      <c r="Y121" s="43">
        <f>IFERROR(Y117/H117,"0")+IFERROR(Y118/H118,"0")+IFERROR(Y119/H119,"0")+IFERROR(Y120/H120,"0")</f>
        <v>19</v>
      </c>
      <c r="Z121" s="43">
        <f>IFERROR(IF(Z117="",0,Z117),"0")+IFERROR(IF(Z118="",0,Z118),"0")+IFERROR(IF(Z119="",0,Z119),"0")+IFERROR(IF(Z120="",0,Z120),"0")</f>
        <v>0.36062</v>
      </c>
      <c r="AA121" s="67"/>
      <c r="AB121" s="67"/>
      <c r="AC121" s="67"/>
    </row>
    <row r="122" spans="1:68">
      <c r="A122" s="573"/>
      <c r="B122" s="573"/>
      <c r="C122" s="573"/>
      <c r="D122" s="573"/>
      <c r="E122" s="573"/>
      <c r="F122" s="573"/>
      <c r="G122" s="573"/>
      <c r="H122" s="573"/>
      <c r="I122" s="573"/>
      <c r="J122" s="573"/>
      <c r="K122" s="573"/>
      <c r="L122" s="573"/>
      <c r="M122" s="573"/>
      <c r="N122" s="573"/>
      <c r="O122" s="574"/>
      <c r="P122" s="570" t="s">
        <v>40</v>
      </c>
      <c r="Q122" s="571"/>
      <c r="R122" s="571"/>
      <c r="S122" s="571"/>
      <c r="T122" s="571"/>
      <c r="U122" s="571"/>
      <c r="V122" s="572"/>
      <c r="W122" s="42" t="s">
        <v>0</v>
      </c>
      <c r="X122" s="43">
        <f>IFERROR(SUM(X117:X120),"0")</f>
        <v>150</v>
      </c>
      <c r="Y122" s="43">
        <f>IFERROR(SUM(Y117:Y120),"0")</f>
        <v>153.9</v>
      </c>
      <c r="Z122" s="42"/>
      <c r="AA122" s="67"/>
      <c r="AB122" s="67"/>
      <c r="AC122" s="67"/>
    </row>
    <row r="123" spans="1:68" ht="14.25" customHeight="1">
      <c r="A123" s="565" t="s">
        <v>185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566">
        <v>4680115882652</v>
      </c>
      <c r="E124" s="566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76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8"/>
      <c r="R124" s="568"/>
      <c r="S124" s="568"/>
      <c r="T124" s="56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566">
        <v>4680115880238</v>
      </c>
      <c r="E125" s="566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8"/>
      <c r="R125" s="568"/>
      <c r="S125" s="568"/>
      <c r="T125" s="56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573"/>
      <c r="B126" s="573"/>
      <c r="C126" s="573"/>
      <c r="D126" s="573"/>
      <c r="E126" s="573"/>
      <c r="F126" s="573"/>
      <c r="G126" s="573"/>
      <c r="H126" s="573"/>
      <c r="I126" s="573"/>
      <c r="J126" s="573"/>
      <c r="K126" s="573"/>
      <c r="L126" s="573"/>
      <c r="M126" s="573"/>
      <c r="N126" s="573"/>
      <c r="O126" s="574"/>
      <c r="P126" s="570" t="s">
        <v>40</v>
      </c>
      <c r="Q126" s="571"/>
      <c r="R126" s="571"/>
      <c r="S126" s="571"/>
      <c r="T126" s="571"/>
      <c r="U126" s="571"/>
      <c r="V126" s="572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573"/>
      <c r="B127" s="573"/>
      <c r="C127" s="573"/>
      <c r="D127" s="573"/>
      <c r="E127" s="573"/>
      <c r="F127" s="573"/>
      <c r="G127" s="573"/>
      <c r="H127" s="573"/>
      <c r="I127" s="573"/>
      <c r="J127" s="573"/>
      <c r="K127" s="573"/>
      <c r="L127" s="573"/>
      <c r="M127" s="573"/>
      <c r="N127" s="573"/>
      <c r="O127" s="574"/>
      <c r="P127" s="570" t="s">
        <v>40</v>
      </c>
      <c r="Q127" s="571"/>
      <c r="R127" s="571"/>
      <c r="S127" s="571"/>
      <c r="T127" s="571"/>
      <c r="U127" s="571"/>
      <c r="V127" s="572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564" t="s">
        <v>247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65"/>
      <c r="AB128" s="65"/>
      <c r="AC128" s="79"/>
    </row>
    <row r="129" spans="1:68" ht="14.25" customHeight="1">
      <c r="A129" s="565" t="s">
        <v>114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4301011562</v>
      </c>
      <c r="D130" s="566">
        <v>4680115882577</v>
      </c>
      <c r="E130" s="566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76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8"/>
      <c r="R130" s="568"/>
      <c r="S130" s="568"/>
      <c r="T130" s="56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248</v>
      </c>
      <c r="B131" s="63" t="s">
        <v>251</v>
      </c>
      <c r="C131" s="36">
        <v>4301011564</v>
      </c>
      <c r="D131" s="566">
        <v>4680115882577</v>
      </c>
      <c r="E131" s="566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7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8"/>
      <c r="R131" s="568"/>
      <c r="S131" s="568"/>
      <c r="T131" s="56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573"/>
      <c r="B132" s="573"/>
      <c r="C132" s="573"/>
      <c r="D132" s="573"/>
      <c r="E132" s="573"/>
      <c r="F132" s="573"/>
      <c r="G132" s="573"/>
      <c r="H132" s="573"/>
      <c r="I132" s="573"/>
      <c r="J132" s="573"/>
      <c r="K132" s="573"/>
      <c r="L132" s="573"/>
      <c r="M132" s="573"/>
      <c r="N132" s="573"/>
      <c r="O132" s="574"/>
      <c r="P132" s="570" t="s">
        <v>40</v>
      </c>
      <c r="Q132" s="571"/>
      <c r="R132" s="571"/>
      <c r="S132" s="571"/>
      <c r="T132" s="571"/>
      <c r="U132" s="571"/>
      <c r="V132" s="572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573"/>
      <c r="B133" s="573"/>
      <c r="C133" s="573"/>
      <c r="D133" s="573"/>
      <c r="E133" s="573"/>
      <c r="F133" s="573"/>
      <c r="G133" s="573"/>
      <c r="H133" s="573"/>
      <c r="I133" s="573"/>
      <c r="J133" s="573"/>
      <c r="K133" s="573"/>
      <c r="L133" s="573"/>
      <c r="M133" s="573"/>
      <c r="N133" s="573"/>
      <c r="O133" s="574"/>
      <c r="P133" s="570" t="s">
        <v>40</v>
      </c>
      <c r="Q133" s="571"/>
      <c r="R133" s="571"/>
      <c r="S133" s="571"/>
      <c r="T133" s="571"/>
      <c r="U133" s="571"/>
      <c r="V133" s="572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565" t="s">
        <v>78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4301031235</v>
      </c>
      <c r="D135" s="566">
        <v>4680115883444</v>
      </c>
      <c r="E135" s="566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8"/>
      <c r="R135" s="568"/>
      <c r="S135" s="568"/>
      <c r="T135" s="569"/>
      <c r="U135" s="39" t="s">
        <v>45</v>
      </c>
      <c r="V135" s="39" t="s">
        <v>45</v>
      </c>
      <c r="W135" s="40" t="s">
        <v>0</v>
      </c>
      <c r="X135" s="58">
        <v>35</v>
      </c>
      <c r="Y135" s="55">
        <f>IFERROR(IF(X135="",0,CEILING((X135/$H135),1)*$H135),"")</f>
        <v>36.4</v>
      </c>
      <c r="Z135" s="41">
        <f>IFERROR(IF(Y135=0,"",ROUNDUP(Y135/H135,0)*0.00651),"")</f>
        <v>8.4629999999999997E-2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38.35</v>
      </c>
      <c r="BN135" s="78">
        <f>IFERROR(Y135*I135/H135,"0")</f>
        <v>39.884</v>
      </c>
      <c r="BO135" s="78">
        <f>IFERROR(1/J135*(X135/H135),"0")</f>
        <v>6.8681318681318687E-2</v>
      </c>
      <c r="BP135" s="78">
        <f>IFERROR(1/J135*(Y135/H135),"0")</f>
        <v>7.1428571428571438E-2</v>
      </c>
    </row>
    <row r="136" spans="1:68" ht="27" customHeight="1">
      <c r="A136" s="63" t="s">
        <v>252</v>
      </c>
      <c r="B136" s="63" t="s">
        <v>255</v>
      </c>
      <c r="C136" s="36">
        <v>4301031234</v>
      </c>
      <c r="D136" s="566">
        <v>4680115883444</v>
      </c>
      <c r="E136" s="566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8"/>
      <c r="R136" s="568"/>
      <c r="S136" s="568"/>
      <c r="T136" s="56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73"/>
      <c r="B137" s="573"/>
      <c r="C137" s="573"/>
      <c r="D137" s="573"/>
      <c r="E137" s="573"/>
      <c r="F137" s="573"/>
      <c r="G137" s="573"/>
      <c r="H137" s="573"/>
      <c r="I137" s="573"/>
      <c r="J137" s="573"/>
      <c r="K137" s="573"/>
      <c r="L137" s="573"/>
      <c r="M137" s="573"/>
      <c r="N137" s="573"/>
      <c r="O137" s="574"/>
      <c r="P137" s="570" t="s">
        <v>40</v>
      </c>
      <c r="Q137" s="571"/>
      <c r="R137" s="571"/>
      <c r="S137" s="571"/>
      <c r="T137" s="571"/>
      <c r="U137" s="571"/>
      <c r="V137" s="572"/>
      <c r="W137" s="42" t="s">
        <v>39</v>
      </c>
      <c r="X137" s="43">
        <f>IFERROR(X135/H135,"0")+IFERROR(X136/H136,"0")</f>
        <v>12.5</v>
      </c>
      <c r="Y137" s="43">
        <f>IFERROR(Y135/H135,"0")+IFERROR(Y136/H136,"0")</f>
        <v>13</v>
      </c>
      <c r="Z137" s="43">
        <f>IFERROR(IF(Z135="",0,Z135),"0")+IFERROR(IF(Z136="",0,Z136),"0")</f>
        <v>8.4629999999999997E-2</v>
      </c>
      <c r="AA137" s="67"/>
      <c r="AB137" s="67"/>
      <c r="AC137" s="67"/>
    </row>
    <row r="138" spans="1:68">
      <c r="A138" s="573"/>
      <c r="B138" s="573"/>
      <c r="C138" s="573"/>
      <c r="D138" s="573"/>
      <c r="E138" s="573"/>
      <c r="F138" s="573"/>
      <c r="G138" s="573"/>
      <c r="H138" s="573"/>
      <c r="I138" s="573"/>
      <c r="J138" s="573"/>
      <c r="K138" s="573"/>
      <c r="L138" s="573"/>
      <c r="M138" s="573"/>
      <c r="N138" s="573"/>
      <c r="O138" s="574"/>
      <c r="P138" s="570" t="s">
        <v>40</v>
      </c>
      <c r="Q138" s="571"/>
      <c r="R138" s="571"/>
      <c r="S138" s="571"/>
      <c r="T138" s="571"/>
      <c r="U138" s="571"/>
      <c r="V138" s="572"/>
      <c r="W138" s="42" t="s">
        <v>0</v>
      </c>
      <c r="X138" s="43">
        <f>IFERROR(SUM(X135:X136),"0")</f>
        <v>35</v>
      </c>
      <c r="Y138" s="43">
        <f>IFERROR(SUM(Y135:Y136),"0")</f>
        <v>36.4</v>
      </c>
      <c r="Z138" s="42"/>
      <c r="AA138" s="67"/>
      <c r="AB138" s="67"/>
      <c r="AC138" s="67"/>
    </row>
    <row r="139" spans="1:68" ht="14.25" customHeight="1">
      <c r="A139" s="565" t="s">
        <v>84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566">
        <v>4680115882584</v>
      </c>
      <c r="E140" s="566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8"/>
      <c r="R140" s="568"/>
      <c r="S140" s="568"/>
      <c r="T140" s="569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566">
        <v>4680115882584</v>
      </c>
      <c r="E141" s="566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7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8"/>
      <c r="R141" s="568"/>
      <c r="S141" s="568"/>
      <c r="T141" s="569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73"/>
      <c r="B142" s="573"/>
      <c r="C142" s="573"/>
      <c r="D142" s="573"/>
      <c r="E142" s="573"/>
      <c r="F142" s="573"/>
      <c r="G142" s="573"/>
      <c r="H142" s="573"/>
      <c r="I142" s="573"/>
      <c r="J142" s="573"/>
      <c r="K142" s="573"/>
      <c r="L142" s="573"/>
      <c r="M142" s="573"/>
      <c r="N142" s="573"/>
      <c r="O142" s="574"/>
      <c r="P142" s="570" t="s">
        <v>40</v>
      </c>
      <c r="Q142" s="571"/>
      <c r="R142" s="571"/>
      <c r="S142" s="571"/>
      <c r="T142" s="571"/>
      <c r="U142" s="571"/>
      <c r="V142" s="572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573"/>
      <c r="B143" s="573"/>
      <c r="C143" s="573"/>
      <c r="D143" s="573"/>
      <c r="E143" s="573"/>
      <c r="F143" s="573"/>
      <c r="G143" s="573"/>
      <c r="H143" s="573"/>
      <c r="I143" s="573"/>
      <c r="J143" s="573"/>
      <c r="K143" s="573"/>
      <c r="L143" s="573"/>
      <c r="M143" s="573"/>
      <c r="N143" s="573"/>
      <c r="O143" s="574"/>
      <c r="P143" s="570" t="s">
        <v>40</v>
      </c>
      <c r="Q143" s="571"/>
      <c r="R143" s="571"/>
      <c r="S143" s="571"/>
      <c r="T143" s="571"/>
      <c r="U143" s="571"/>
      <c r="V143" s="572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564" t="s">
        <v>112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65"/>
      <c r="AB144" s="65"/>
      <c r="AC144" s="79"/>
    </row>
    <row r="145" spans="1:68" ht="14.25" customHeight="1">
      <c r="A145" s="565" t="s">
        <v>114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566">
        <v>4607091384604</v>
      </c>
      <c r="E146" s="566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8"/>
      <c r="R146" s="568"/>
      <c r="S146" s="568"/>
      <c r="T146" s="56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73"/>
      <c r="B147" s="573"/>
      <c r="C147" s="573"/>
      <c r="D147" s="573"/>
      <c r="E147" s="573"/>
      <c r="F147" s="573"/>
      <c r="G147" s="573"/>
      <c r="H147" s="573"/>
      <c r="I147" s="573"/>
      <c r="J147" s="573"/>
      <c r="K147" s="573"/>
      <c r="L147" s="573"/>
      <c r="M147" s="573"/>
      <c r="N147" s="573"/>
      <c r="O147" s="574"/>
      <c r="P147" s="570" t="s">
        <v>40</v>
      </c>
      <c r="Q147" s="571"/>
      <c r="R147" s="571"/>
      <c r="S147" s="571"/>
      <c r="T147" s="571"/>
      <c r="U147" s="571"/>
      <c r="V147" s="572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573"/>
      <c r="B148" s="573"/>
      <c r="C148" s="573"/>
      <c r="D148" s="573"/>
      <c r="E148" s="573"/>
      <c r="F148" s="573"/>
      <c r="G148" s="573"/>
      <c r="H148" s="573"/>
      <c r="I148" s="573"/>
      <c r="J148" s="573"/>
      <c r="K148" s="573"/>
      <c r="L148" s="573"/>
      <c r="M148" s="573"/>
      <c r="N148" s="573"/>
      <c r="O148" s="574"/>
      <c r="P148" s="570" t="s">
        <v>40</v>
      </c>
      <c r="Q148" s="571"/>
      <c r="R148" s="571"/>
      <c r="S148" s="571"/>
      <c r="T148" s="571"/>
      <c r="U148" s="571"/>
      <c r="V148" s="572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565" t="s">
        <v>78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566">
        <v>4607091387667</v>
      </c>
      <c r="E150" s="566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8"/>
      <c r="R150" s="568"/>
      <c r="S150" s="568"/>
      <c r="T150" s="569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566">
        <v>4607091387636</v>
      </c>
      <c r="E151" s="566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8"/>
      <c r="R151" s="568"/>
      <c r="S151" s="568"/>
      <c r="T151" s="569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566">
        <v>4607091382426</v>
      </c>
      <c r="E152" s="566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8"/>
      <c r="R152" s="568"/>
      <c r="S152" s="568"/>
      <c r="T152" s="569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>
      <c r="A153" s="573"/>
      <c r="B153" s="573"/>
      <c r="C153" s="573"/>
      <c r="D153" s="573"/>
      <c r="E153" s="573"/>
      <c r="F153" s="573"/>
      <c r="G153" s="573"/>
      <c r="H153" s="573"/>
      <c r="I153" s="573"/>
      <c r="J153" s="573"/>
      <c r="K153" s="573"/>
      <c r="L153" s="573"/>
      <c r="M153" s="573"/>
      <c r="N153" s="573"/>
      <c r="O153" s="574"/>
      <c r="P153" s="570" t="s">
        <v>40</v>
      </c>
      <c r="Q153" s="571"/>
      <c r="R153" s="571"/>
      <c r="S153" s="571"/>
      <c r="T153" s="571"/>
      <c r="U153" s="571"/>
      <c r="V153" s="572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>
      <c r="A154" s="573"/>
      <c r="B154" s="573"/>
      <c r="C154" s="573"/>
      <c r="D154" s="573"/>
      <c r="E154" s="573"/>
      <c r="F154" s="573"/>
      <c r="G154" s="573"/>
      <c r="H154" s="573"/>
      <c r="I154" s="573"/>
      <c r="J154" s="573"/>
      <c r="K154" s="573"/>
      <c r="L154" s="573"/>
      <c r="M154" s="573"/>
      <c r="N154" s="573"/>
      <c r="O154" s="574"/>
      <c r="P154" s="570" t="s">
        <v>40</v>
      </c>
      <c r="Q154" s="571"/>
      <c r="R154" s="571"/>
      <c r="S154" s="571"/>
      <c r="T154" s="571"/>
      <c r="U154" s="571"/>
      <c r="V154" s="572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>
      <c r="A155" s="590" t="s">
        <v>271</v>
      </c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0"/>
      <c r="P155" s="590"/>
      <c r="Q155" s="590"/>
      <c r="R155" s="590"/>
      <c r="S155" s="590"/>
      <c r="T155" s="590"/>
      <c r="U155" s="590"/>
      <c r="V155" s="590"/>
      <c r="W155" s="590"/>
      <c r="X155" s="590"/>
      <c r="Y155" s="590"/>
      <c r="Z155" s="590"/>
      <c r="AA155" s="54"/>
      <c r="AB155" s="54"/>
      <c r="AC155" s="54"/>
    </row>
    <row r="156" spans="1:68" ht="16.5" customHeight="1">
      <c r="A156" s="564" t="s">
        <v>272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65"/>
      <c r="AB156" s="65"/>
      <c r="AC156" s="79"/>
    </row>
    <row r="157" spans="1:68" ht="14.25" customHeight="1">
      <c r="A157" s="565" t="s">
        <v>150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566">
        <v>4680115886223</v>
      </c>
      <c r="E158" s="566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8"/>
      <c r="R158" s="568"/>
      <c r="S158" s="568"/>
      <c r="T158" s="56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573"/>
      <c r="B159" s="573"/>
      <c r="C159" s="573"/>
      <c r="D159" s="573"/>
      <c r="E159" s="573"/>
      <c r="F159" s="573"/>
      <c r="G159" s="573"/>
      <c r="H159" s="573"/>
      <c r="I159" s="573"/>
      <c r="J159" s="573"/>
      <c r="K159" s="573"/>
      <c r="L159" s="573"/>
      <c r="M159" s="573"/>
      <c r="N159" s="573"/>
      <c r="O159" s="574"/>
      <c r="P159" s="570" t="s">
        <v>40</v>
      </c>
      <c r="Q159" s="571"/>
      <c r="R159" s="571"/>
      <c r="S159" s="571"/>
      <c r="T159" s="571"/>
      <c r="U159" s="571"/>
      <c r="V159" s="572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573"/>
      <c r="B160" s="573"/>
      <c r="C160" s="573"/>
      <c r="D160" s="573"/>
      <c r="E160" s="573"/>
      <c r="F160" s="573"/>
      <c r="G160" s="573"/>
      <c r="H160" s="573"/>
      <c r="I160" s="573"/>
      <c r="J160" s="573"/>
      <c r="K160" s="573"/>
      <c r="L160" s="573"/>
      <c r="M160" s="573"/>
      <c r="N160" s="573"/>
      <c r="O160" s="574"/>
      <c r="P160" s="570" t="s">
        <v>40</v>
      </c>
      <c r="Q160" s="571"/>
      <c r="R160" s="571"/>
      <c r="S160" s="571"/>
      <c r="T160" s="571"/>
      <c r="U160" s="571"/>
      <c r="V160" s="572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565" t="s">
        <v>78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566">
        <v>4680115880993</v>
      </c>
      <c r="E162" s="566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15</v>
      </c>
      <c r="Y162" s="55">
        <f t="shared" ref="Y162:Y170" si="16">IFERROR(IF(X162="",0,CEILING((X162/$H162),1)*$H162),"")</f>
        <v>16.8</v>
      </c>
      <c r="Z162" s="41">
        <f>IFERROR(IF(Y162=0,"",ROUNDUP(Y162/H162,0)*0.00902),"")</f>
        <v>3.6080000000000001E-2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15.964285714285714</v>
      </c>
      <c r="BN162" s="78">
        <f t="shared" ref="BN162:BN170" si="18">IFERROR(Y162*I162/H162,"0")</f>
        <v>17.88</v>
      </c>
      <c r="BO162" s="78">
        <f t="shared" ref="BO162:BO170" si="19">IFERROR(1/J162*(X162/H162),"0")</f>
        <v>2.7056277056277056E-2</v>
      </c>
      <c r="BP162" s="78">
        <f t="shared" ref="BP162:BP170" si="20">IFERROR(1/J162*(Y162/H162),"0")</f>
        <v>3.0303030303030304E-2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566">
        <v>4680115881761</v>
      </c>
      <c r="E163" s="566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566">
        <v>4680115881563</v>
      </c>
      <c r="E164" s="566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60</v>
      </c>
      <c r="Y164" s="55">
        <f t="shared" si="16"/>
        <v>63</v>
      </c>
      <c r="Z164" s="41">
        <f>IFERROR(IF(Y164=0,"",ROUNDUP(Y164/H164,0)*0.00902),"")</f>
        <v>0.1353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63</v>
      </c>
      <c r="BN164" s="78">
        <f t="shared" si="18"/>
        <v>66.149999999999991</v>
      </c>
      <c r="BO164" s="78">
        <f t="shared" si="19"/>
        <v>0.10822510822510822</v>
      </c>
      <c r="BP164" s="78">
        <f t="shared" si="20"/>
        <v>0.11363636363636365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566">
        <v>4680115880986</v>
      </c>
      <c r="E165" s="566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566">
        <v>4680115881785</v>
      </c>
      <c r="E166" s="566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566">
        <v>4680115886537</v>
      </c>
      <c r="E167" s="566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566">
        <v>4680115881679</v>
      </c>
      <c r="E168" s="566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8"/>
      <c r="R168" s="568"/>
      <c r="S168" s="568"/>
      <c r="T168" s="56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566">
        <v>4680115880191</v>
      </c>
      <c r="E169" s="566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8"/>
      <c r="R169" s="568"/>
      <c r="S169" s="568"/>
      <c r="T169" s="56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566">
        <v>4680115883963</v>
      </c>
      <c r="E170" s="566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8"/>
      <c r="R170" s="568"/>
      <c r="S170" s="568"/>
      <c r="T170" s="56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573"/>
      <c r="B171" s="573"/>
      <c r="C171" s="573"/>
      <c r="D171" s="573"/>
      <c r="E171" s="573"/>
      <c r="F171" s="573"/>
      <c r="G171" s="573"/>
      <c r="H171" s="573"/>
      <c r="I171" s="573"/>
      <c r="J171" s="573"/>
      <c r="K171" s="573"/>
      <c r="L171" s="573"/>
      <c r="M171" s="573"/>
      <c r="N171" s="573"/>
      <c r="O171" s="574"/>
      <c r="P171" s="570" t="s">
        <v>40</v>
      </c>
      <c r="Q171" s="571"/>
      <c r="R171" s="571"/>
      <c r="S171" s="571"/>
      <c r="T171" s="571"/>
      <c r="U171" s="571"/>
      <c r="V171" s="572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17.857142857142854</v>
      </c>
      <c r="Y171" s="43">
        <f>IFERROR(Y162/H162,"0")+IFERROR(Y163/H163,"0")+IFERROR(Y164/H164,"0")+IFERROR(Y165/H165,"0")+IFERROR(Y166/H166,"0")+IFERROR(Y167/H167,"0")+IFERROR(Y168/H168,"0")+IFERROR(Y169/H169,"0")+IFERROR(Y170/H170,"0")</f>
        <v>19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0.17138</v>
      </c>
      <c r="AA171" s="67"/>
      <c r="AB171" s="67"/>
      <c r="AC171" s="67"/>
    </row>
    <row r="172" spans="1:68">
      <c r="A172" s="573"/>
      <c r="B172" s="573"/>
      <c r="C172" s="573"/>
      <c r="D172" s="573"/>
      <c r="E172" s="573"/>
      <c r="F172" s="573"/>
      <c r="G172" s="573"/>
      <c r="H172" s="573"/>
      <c r="I172" s="573"/>
      <c r="J172" s="573"/>
      <c r="K172" s="573"/>
      <c r="L172" s="573"/>
      <c r="M172" s="573"/>
      <c r="N172" s="573"/>
      <c r="O172" s="574"/>
      <c r="P172" s="570" t="s">
        <v>40</v>
      </c>
      <c r="Q172" s="571"/>
      <c r="R172" s="571"/>
      <c r="S172" s="571"/>
      <c r="T172" s="571"/>
      <c r="U172" s="571"/>
      <c r="V172" s="572"/>
      <c r="W172" s="42" t="s">
        <v>0</v>
      </c>
      <c r="X172" s="43">
        <f>IFERROR(SUM(X162:X170),"0")</f>
        <v>75</v>
      </c>
      <c r="Y172" s="43">
        <f>IFERROR(SUM(Y162:Y170),"0")</f>
        <v>79.8</v>
      </c>
      <c r="Z172" s="42"/>
      <c r="AA172" s="67"/>
      <c r="AB172" s="67"/>
      <c r="AC172" s="67"/>
    </row>
    <row r="173" spans="1:68" ht="14.25" customHeight="1">
      <c r="A173" s="565" t="s">
        <v>106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566">
        <v>4680115886780</v>
      </c>
      <c r="E174" s="566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8"/>
      <c r="R174" s="568"/>
      <c r="S174" s="568"/>
      <c r="T174" s="5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566">
        <v>4680115886742</v>
      </c>
      <c r="E175" s="566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8"/>
      <c r="R175" s="568"/>
      <c r="S175" s="568"/>
      <c r="T175" s="56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566">
        <v>4680115886766</v>
      </c>
      <c r="E176" s="56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8"/>
      <c r="R176" s="568"/>
      <c r="S176" s="568"/>
      <c r="T176" s="56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73"/>
      <c r="B177" s="573"/>
      <c r="C177" s="573"/>
      <c r="D177" s="573"/>
      <c r="E177" s="573"/>
      <c r="F177" s="573"/>
      <c r="G177" s="573"/>
      <c r="H177" s="573"/>
      <c r="I177" s="573"/>
      <c r="J177" s="573"/>
      <c r="K177" s="573"/>
      <c r="L177" s="573"/>
      <c r="M177" s="573"/>
      <c r="N177" s="573"/>
      <c r="O177" s="574"/>
      <c r="P177" s="570" t="s">
        <v>40</v>
      </c>
      <c r="Q177" s="571"/>
      <c r="R177" s="571"/>
      <c r="S177" s="571"/>
      <c r="T177" s="571"/>
      <c r="U177" s="571"/>
      <c r="V177" s="572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565" t="s">
        <v>309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566">
        <v>4680115886797</v>
      </c>
      <c r="E180" s="566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3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8"/>
      <c r="R180" s="568"/>
      <c r="S180" s="568"/>
      <c r="T180" s="569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573"/>
      <c r="B181" s="573"/>
      <c r="C181" s="573"/>
      <c r="D181" s="573"/>
      <c r="E181" s="573"/>
      <c r="F181" s="573"/>
      <c r="G181" s="573"/>
      <c r="H181" s="573"/>
      <c r="I181" s="573"/>
      <c r="J181" s="573"/>
      <c r="K181" s="573"/>
      <c r="L181" s="573"/>
      <c r="M181" s="573"/>
      <c r="N181" s="573"/>
      <c r="O181" s="574"/>
      <c r="P181" s="570" t="s">
        <v>40</v>
      </c>
      <c r="Q181" s="571"/>
      <c r="R181" s="571"/>
      <c r="S181" s="571"/>
      <c r="T181" s="571"/>
      <c r="U181" s="571"/>
      <c r="V181" s="572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573"/>
      <c r="B182" s="573"/>
      <c r="C182" s="573"/>
      <c r="D182" s="573"/>
      <c r="E182" s="573"/>
      <c r="F182" s="573"/>
      <c r="G182" s="573"/>
      <c r="H182" s="573"/>
      <c r="I182" s="573"/>
      <c r="J182" s="573"/>
      <c r="K182" s="573"/>
      <c r="L182" s="573"/>
      <c r="M182" s="573"/>
      <c r="N182" s="573"/>
      <c r="O182" s="574"/>
      <c r="P182" s="570" t="s">
        <v>40</v>
      </c>
      <c r="Q182" s="571"/>
      <c r="R182" s="571"/>
      <c r="S182" s="571"/>
      <c r="T182" s="571"/>
      <c r="U182" s="571"/>
      <c r="V182" s="572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564" t="s">
        <v>312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65"/>
      <c r="AB183" s="65"/>
      <c r="AC183" s="79"/>
    </row>
    <row r="184" spans="1:68" ht="14.25" customHeight="1">
      <c r="A184" s="565" t="s">
        <v>114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566">
        <v>4680115881402</v>
      </c>
      <c r="E185" s="566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8"/>
      <c r="R185" s="568"/>
      <c r="S185" s="568"/>
      <c r="T185" s="569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566">
        <v>4680115881396</v>
      </c>
      <c r="E186" s="566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8"/>
      <c r="R186" s="568"/>
      <c r="S186" s="568"/>
      <c r="T186" s="569"/>
      <c r="U186" s="39" t="s">
        <v>45</v>
      </c>
      <c r="V186" s="39" t="s">
        <v>45</v>
      </c>
      <c r="W186" s="40" t="s">
        <v>0</v>
      </c>
      <c r="X186" s="58">
        <v>48</v>
      </c>
      <c r="Y186" s="55">
        <f>IFERROR(IF(X186="",0,CEILING((X186/$H186),1)*$H186),"")</f>
        <v>48.6</v>
      </c>
      <c r="Z186" s="41">
        <f>IFERROR(IF(Y186=0,"",ROUNDUP(Y186/H186,0)*0.00651),"")</f>
        <v>0.11718000000000001</v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51.2</v>
      </c>
      <c r="BN186" s="78">
        <f>IFERROR(Y186*I186/H186,"0")</f>
        <v>51.839999999999989</v>
      </c>
      <c r="BO186" s="78">
        <f>IFERROR(1/J186*(X186/H186),"0")</f>
        <v>9.7680097680097666E-2</v>
      </c>
      <c r="BP186" s="78">
        <f>IFERROR(1/J186*(Y186/H186),"0")</f>
        <v>9.8901098901098911E-2</v>
      </c>
    </row>
    <row r="187" spans="1:68">
      <c r="A187" s="573"/>
      <c r="B187" s="573"/>
      <c r="C187" s="573"/>
      <c r="D187" s="573"/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  <c r="O187" s="574"/>
      <c r="P187" s="570" t="s">
        <v>40</v>
      </c>
      <c r="Q187" s="571"/>
      <c r="R187" s="571"/>
      <c r="S187" s="571"/>
      <c r="T187" s="571"/>
      <c r="U187" s="571"/>
      <c r="V187" s="572"/>
      <c r="W187" s="42" t="s">
        <v>39</v>
      </c>
      <c r="X187" s="43">
        <f>IFERROR(X185/H185,"0")+IFERROR(X186/H186,"0")</f>
        <v>17.777777777777775</v>
      </c>
      <c r="Y187" s="43">
        <f>IFERROR(Y185/H185,"0")+IFERROR(Y186/H186,"0")</f>
        <v>18</v>
      </c>
      <c r="Z187" s="43">
        <f>IFERROR(IF(Z185="",0,Z185),"0")+IFERROR(IF(Z186="",0,Z186),"0")</f>
        <v>0.11718000000000001</v>
      </c>
      <c r="AA187" s="67"/>
      <c r="AB187" s="67"/>
      <c r="AC187" s="67"/>
    </row>
    <row r="188" spans="1:68">
      <c r="A188" s="573"/>
      <c r="B188" s="573"/>
      <c r="C188" s="573"/>
      <c r="D188" s="573"/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  <c r="O188" s="574"/>
      <c r="P188" s="570" t="s">
        <v>40</v>
      </c>
      <c r="Q188" s="571"/>
      <c r="R188" s="571"/>
      <c r="S188" s="571"/>
      <c r="T188" s="571"/>
      <c r="U188" s="571"/>
      <c r="V188" s="572"/>
      <c r="W188" s="42" t="s">
        <v>0</v>
      </c>
      <c r="X188" s="43">
        <f>IFERROR(SUM(X185:X186),"0")</f>
        <v>48</v>
      </c>
      <c r="Y188" s="43">
        <f>IFERROR(SUM(Y185:Y186),"0")</f>
        <v>48.6</v>
      </c>
      <c r="Z188" s="42"/>
      <c r="AA188" s="67"/>
      <c r="AB188" s="67"/>
      <c r="AC188" s="67"/>
    </row>
    <row r="189" spans="1:68" ht="14.25" customHeight="1">
      <c r="A189" s="565" t="s">
        <v>150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566">
        <v>4680115882935</v>
      </c>
      <c r="E190" s="566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8"/>
      <c r="R190" s="568"/>
      <c r="S190" s="568"/>
      <c r="T190" s="56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566">
        <v>4680115880764</v>
      </c>
      <c r="E191" s="566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8"/>
      <c r="R191" s="568"/>
      <c r="S191" s="568"/>
      <c r="T191" s="569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573"/>
      <c r="B192" s="573"/>
      <c r="C192" s="573"/>
      <c r="D192" s="573"/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  <c r="O192" s="574"/>
      <c r="P192" s="570" t="s">
        <v>40</v>
      </c>
      <c r="Q192" s="571"/>
      <c r="R192" s="571"/>
      <c r="S192" s="571"/>
      <c r="T192" s="571"/>
      <c r="U192" s="571"/>
      <c r="V192" s="572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573"/>
      <c r="B193" s="573"/>
      <c r="C193" s="573"/>
      <c r="D193" s="573"/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  <c r="O193" s="574"/>
      <c r="P193" s="570" t="s">
        <v>40</v>
      </c>
      <c r="Q193" s="571"/>
      <c r="R193" s="571"/>
      <c r="S193" s="571"/>
      <c r="T193" s="571"/>
      <c r="U193" s="571"/>
      <c r="V193" s="572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565" t="s">
        <v>78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566">
        <v>4680115882683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500</v>
      </c>
      <c r="Y195" s="55">
        <f t="shared" ref="Y195:Y202" si="21">IFERROR(IF(X195="",0,CEILING((X195/$H195),1)*$H195),"")</f>
        <v>502.20000000000005</v>
      </c>
      <c r="Z195" s="41">
        <f>IFERROR(IF(Y195=0,"",ROUNDUP(Y195/H195,0)*0.00902),"")</f>
        <v>0.83886000000000005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519.44444444444446</v>
      </c>
      <c r="BN195" s="78">
        <f t="shared" ref="BN195:BN202" si="23">IFERROR(Y195*I195/H195,"0")</f>
        <v>521.73</v>
      </c>
      <c r="BO195" s="78">
        <f t="shared" ref="BO195:BO202" si="24">IFERROR(1/J195*(X195/H195),"0")</f>
        <v>0.70145903479236804</v>
      </c>
      <c r="BP195" s="78">
        <f t="shared" ref="BP195:BP202" si="25">IFERROR(1/J195*(Y195/H195),"0")</f>
        <v>0.70454545454545459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566">
        <v>4680115882690</v>
      </c>
      <c r="E196" s="566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230</v>
      </c>
      <c r="Y196" s="55">
        <f t="shared" si="21"/>
        <v>232.20000000000002</v>
      </c>
      <c r="Z196" s="41">
        <f>IFERROR(IF(Y196=0,"",ROUNDUP(Y196/H196,0)*0.00902),"")</f>
        <v>0.38785999999999998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238.94444444444446</v>
      </c>
      <c r="BN196" s="78">
        <f t="shared" si="23"/>
        <v>241.23000000000005</v>
      </c>
      <c r="BO196" s="78">
        <f t="shared" si="24"/>
        <v>0.32267115600448931</v>
      </c>
      <c r="BP196" s="78">
        <f t="shared" si="25"/>
        <v>0.32575757575757575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566">
        <v>4680115882669</v>
      </c>
      <c r="E197" s="566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440</v>
      </c>
      <c r="Y197" s="55">
        <f t="shared" si="21"/>
        <v>442.8</v>
      </c>
      <c r="Z197" s="41">
        <f>IFERROR(IF(Y197=0,"",ROUNDUP(Y197/H197,0)*0.00902),"")</f>
        <v>0.73964000000000008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457.11111111111109</v>
      </c>
      <c r="BN197" s="78">
        <f t="shared" si="23"/>
        <v>460.02</v>
      </c>
      <c r="BO197" s="78">
        <f t="shared" si="24"/>
        <v>0.61728395061728392</v>
      </c>
      <c r="BP197" s="78">
        <f t="shared" si="25"/>
        <v>0.62121212121212122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566">
        <v>4680115882676</v>
      </c>
      <c r="E198" s="566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510</v>
      </c>
      <c r="Y198" s="55">
        <f t="shared" si="21"/>
        <v>513</v>
      </c>
      <c r="Z198" s="41">
        <f>IFERROR(IF(Y198=0,"",ROUNDUP(Y198/H198,0)*0.00902),"")</f>
        <v>0.8569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529.83333333333337</v>
      </c>
      <c r="BN198" s="78">
        <f t="shared" si="23"/>
        <v>532.95000000000005</v>
      </c>
      <c r="BO198" s="78">
        <f t="shared" si="24"/>
        <v>0.71548821548821551</v>
      </c>
      <c r="BP198" s="78">
        <f t="shared" si="25"/>
        <v>0.71969696969696972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566">
        <v>4680115884014</v>
      </c>
      <c r="E199" s="566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566">
        <v>4680115884007</v>
      </c>
      <c r="E200" s="566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8"/>
      <c r="R200" s="568"/>
      <c r="S200" s="568"/>
      <c r="T200" s="56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566">
        <v>4680115884038</v>
      </c>
      <c r="E201" s="566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8"/>
      <c r="R201" s="568"/>
      <c r="S201" s="568"/>
      <c r="T201" s="56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566">
        <v>4680115884021</v>
      </c>
      <c r="E202" s="566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8"/>
      <c r="R202" s="568"/>
      <c r="S202" s="568"/>
      <c r="T202" s="56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573"/>
      <c r="B203" s="573"/>
      <c r="C203" s="573"/>
      <c r="D203" s="573"/>
      <c r="E203" s="573"/>
      <c r="F203" s="573"/>
      <c r="G203" s="573"/>
      <c r="H203" s="573"/>
      <c r="I203" s="573"/>
      <c r="J203" s="573"/>
      <c r="K203" s="573"/>
      <c r="L203" s="573"/>
      <c r="M203" s="573"/>
      <c r="N203" s="573"/>
      <c r="O203" s="574"/>
      <c r="P203" s="570" t="s">
        <v>40</v>
      </c>
      <c r="Q203" s="571"/>
      <c r="R203" s="571"/>
      <c r="S203" s="571"/>
      <c r="T203" s="571"/>
      <c r="U203" s="571"/>
      <c r="V203" s="572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311.11111111111109</v>
      </c>
      <c r="Y203" s="43">
        <f>IFERROR(Y195/H195,"0")+IFERROR(Y196/H196,"0")+IFERROR(Y197/H197,"0")+IFERROR(Y198/H198,"0")+IFERROR(Y199/H199,"0")+IFERROR(Y200/H200,"0")+IFERROR(Y201/H201,"0")+IFERROR(Y202/H202,"0")</f>
        <v>313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2.8232600000000003</v>
      </c>
      <c r="AA203" s="67"/>
      <c r="AB203" s="67"/>
      <c r="AC203" s="67"/>
    </row>
    <row r="204" spans="1:68">
      <c r="A204" s="573"/>
      <c r="B204" s="573"/>
      <c r="C204" s="573"/>
      <c r="D204" s="573"/>
      <c r="E204" s="573"/>
      <c r="F204" s="573"/>
      <c r="G204" s="573"/>
      <c r="H204" s="573"/>
      <c r="I204" s="573"/>
      <c r="J204" s="573"/>
      <c r="K204" s="573"/>
      <c r="L204" s="573"/>
      <c r="M204" s="573"/>
      <c r="N204" s="573"/>
      <c r="O204" s="574"/>
      <c r="P204" s="570" t="s">
        <v>40</v>
      </c>
      <c r="Q204" s="571"/>
      <c r="R204" s="571"/>
      <c r="S204" s="571"/>
      <c r="T204" s="571"/>
      <c r="U204" s="571"/>
      <c r="V204" s="572"/>
      <c r="W204" s="42" t="s">
        <v>0</v>
      </c>
      <c r="X204" s="43">
        <f>IFERROR(SUM(X195:X202),"0")</f>
        <v>1680</v>
      </c>
      <c r="Y204" s="43">
        <f>IFERROR(SUM(Y195:Y202),"0")</f>
        <v>1690.2</v>
      </c>
      <c r="Z204" s="42"/>
      <c r="AA204" s="67"/>
      <c r="AB204" s="67"/>
      <c r="AC204" s="67"/>
    </row>
    <row r="205" spans="1:68" ht="14.25" customHeight="1">
      <c r="A205" s="565" t="s">
        <v>84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566">
        <v>4680115881594</v>
      </c>
      <c r="E206" s="566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15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15.961111111111112</v>
      </c>
      <c r="BN206" s="78">
        <f t="shared" ref="BN206:BN214" si="28">IFERROR(Y206*I206/H206,"0")</f>
        <v>17.238</v>
      </c>
      <c r="BO206" s="78">
        <f t="shared" ref="BO206:BO214" si="29">IFERROR(1/J206*(X206/H206),"0")</f>
        <v>2.8935185185185185E-2</v>
      </c>
      <c r="BP206" s="78">
        <f t="shared" ref="BP206:BP214" si="30">IFERROR(1/J206*(Y206/H206),"0")</f>
        <v>3.125E-2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566">
        <v>4680115881617</v>
      </c>
      <c r="E207" s="566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20</v>
      </c>
      <c r="Y207" s="55">
        <f t="shared" si="26"/>
        <v>24.299999999999997</v>
      </c>
      <c r="Z207" s="41">
        <f>IFERROR(IF(Y207=0,"",ROUNDUP(Y207/H207,0)*0.01898),"")</f>
        <v>5.6940000000000004E-2</v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21.237037037037041</v>
      </c>
      <c r="BN207" s="78">
        <f t="shared" si="28"/>
        <v>25.803000000000001</v>
      </c>
      <c r="BO207" s="78">
        <f t="shared" si="29"/>
        <v>3.8580246913580252E-2</v>
      </c>
      <c r="BP207" s="78">
        <f t="shared" si="30"/>
        <v>4.6875E-2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566">
        <v>4680115880573</v>
      </c>
      <c r="E208" s="566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200</v>
      </c>
      <c r="Y208" s="55">
        <f t="shared" si="26"/>
        <v>200.1</v>
      </c>
      <c r="Z208" s="41">
        <f>IFERROR(IF(Y208=0,"",ROUNDUP(Y208/H208,0)*0.01898),"")</f>
        <v>0.43653999999999998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211.93103448275863</v>
      </c>
      <c r="BN208" s="78">
        <f t="shared" si="28"/>
        <v>212.03699999999998</v>
      </c>
      <c r="BO208" s="78">
        <f t="shared" si="29"/>
        <v>0.35919540229885061</v>
      </c>
      <c r="BP208" s="78">
        <f t="shared" si="30"/>
        <v>0.359375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566">
        <v>4680115882195</v>
      </c>
      <c r="E209" s="566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566">
        <v>4680115882607</v>
      </c>
      <c r="E210" s="566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566">
        <v>4680115880092</v>
      </c>
      <c r="E211" s="566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566">
        <v>4680115880221</v>
      </c>
      <c r="E212" s="566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8"/>
      <c r="R212" s="568"/>
      <c r="S212" s="568"/>
      <c r="T212" s="56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566">
        <v>4680115880504</v>
      </c>
      <c r="E213" s="566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8"/>
      <c r="R213" s="568"/>
      <c r="S213" s="568"/>
      <c r="T213" s="569"/>
      <c r="U213" s="39" t="s">
        <v>45</v>
      </c>
      <c r="V213" s="39" t="s">
        <v>45</v>
      </c>
      <c r="W213" s="40" t="s">
        <v>0</v>
      </c>
      <c r="X213" s="58">
        <v>60</v>
      </c>
      <c r="Y213" s="55">
        <f t="shared" si="26"/>
        <v>60</v>
      </c>
      <c r="Z213" s="41">
        <f t="shared" si="31"/>
        <v>0.16275000000000001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66.300000000000011</v>
      </c>
      <c r="BN213" s="78">
        <f t="shared" si="28"/>
        <v>66.300000000000011</v>
      </c>
      <c r="BO213" s="78">
        <f t="shared" si="29"/>
        <v>0.13736263736263737</v>
      </c>
      <c r="BP213" s="78">
        <f t="shared" si="30"/>
        <v>0.13736263736263737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566">
        <v>4680115882164</v>
      </c>
      <c r="E214" s="566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8"/>
      <c r="R214" s="568"/>
      <c r="S214" s="568"/>
      <c r="T214" s="569"/>
      <c r="U214" s="39" t="s">
        <v>45</v>
      </c>
      <c r="V214" s="39" t="s">
        <v>45</v>
      </c>
      <c r="W214" s="40" t="s">
        <v>0</v>
      </c>
      <c r="X214" s="58">
        <v>108</v>
      </c>
      <c r="Y214" s="55">
        <f t="shared" si="26"/>
        <v>108</v>
      </c>
      <c r="Z214" s="41">
        <f t="shared" si="31"/>
        <v>0.29294999999999999</v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119.60999999999999</v>
      </c>
      <c r="BN214" s="78">
        <f t="shared" si="28"/>
        <v>119.60999999999999</v>
      </c>
      <c r="BO214" s="78">
        <f t="shared" si="29"/>
        <v>0.24725274725274726</v>
      </c>
      <c r="BP214" s="78">
        <f t="shared" si="30"/>
        <v>0.24725274725274726</v>
      </c>
    </row>
    <row r="215" spans="1:68">
      <c r="A215" s="573"/>
      <c r="B215" s="573"/>
      <c r="C215" s="573"/>
      <c r="D215" s="573"/>
      <c r="E215" s="573"/>
      <c r="F215" s="573"/>
      <c r="G215" s="573"/>
      <c r="H215" s="573"/>
      <c r="I215" s="573"/>
      <c r="J215" s="573"/>
      <c r="K215" s="573"/>
      <c r="L215" s="573"/>
      <c r="M215" s="573"/>
      <c r="N215" s="573"/>
      <c r="O215" s="574"/>
      <c r="P215" s="570" t="s">
        <v>40</v>
      </c>
      <c r="Q215" s="571"/>
      <c r="R215" s="571"/>
      <c r="S215" s="571"/>
      <c r="T215" s="571"/>
      <c r="U215" s="571"/>
      <c r="V215" s="572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137.30949340144741</v>
      </c>
      <c r="Y215" s="43">
        <f>IFERROR(Y206/H206,"0")+IFERROR(Y207/H207,"0")+IFERROR(Y208/H208,"0")+IFERROR(Y209/H209,"0")+IFERROR(Y210/H210,"0")+IFERROR(Y211/H211,"0")+IFERROR(Y212/H212,"0")+IFERROR(Y213/H213,"0")+IFERROR(Y214/H214,"0")</f>
        <v>138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1.2475400000000001</v>
      </c>
      <c r="AA215" s="67"/>
      <c r="AB215" s="67"/>
      <c r="AC215" s="67"/>
    </row>
    <row r="216" spans="1:68">
      <c r="A216" s="573"/>
      <c r="B216" s="573"/>
      <c r="C216" s="573"/>
      <c r="D216" s="573"/>
      <c r="E216" s="573"/>
      <c r="F216" s="573"/>
      <c r="G216" s="573"/>
      <c r="H216" s="573"/>
      <c r="I216" s="573"/>
      <c r="J216" s="573"/>
      <c r="K216" s="573"/>
      <c r="L216" s="573"/>
      <c r="M216" s="573"/>
      <c r="N216" s="573"/>
      <c r="O216" s="574"/>
      <c r="P216" s="570" t="s">
        <v>40</v>
      </c>
      <c r="Q216" s="571"/>
      <c r="R216" s="571"/>
      <c r="S216" s="571"/>
      <c r="T216" s="571"/>
      <c r="U216" s="571"/>
      <c r="V216" s="572"/>
      <c r="W216" s="42" t="s">
        <v>0</v>
      </c>
      <c r="X216" s="43">
        <f>IFERROR(SUM(X206:X214),"0")</f>
        <v>499</v>
      </c>
      <c r="Y216" s="43">
        <f>IFERROR(SUM(Y206:Y214),"0")</f>
        <v>504.6</v>
      </c>
      <c r="Z216" s="42"/>
      <c r="AA216" s="67"/>
      <c r="AB216" s="67"/>
      <c r="AC216" s="67"/>
    </row>
    <row r="217" spans="1:68" ht="14.25" customHeight="1">
      <c r="A217" s="565" t="s">
        <v>185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66"/>
      <c r="AB217" s="66"/>
      <c r="AC217" s="80"/>
    </row>
    <row r="218" spans="1:68" ht="27" customHeight="1">
      <c r="A218" s="63" t="s">
        <v>366</v>
      </c>
      <c r="B218" s="63" t="s">
        <v>367</v>
      </c>
      <c r="C218" s="36">
        <v>4301060463</v>
      </c>
      <c r="D218" s="566">
        <v>4680115880818</v>
      </c>
      <c r="E218" s="566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8"/>
      <c r="R218" s="568"/>
      <c r="S218" s="568"/>
      <c r="T218" s="569"/>
      <c r="U218" s="39" t="s">
        <v>45</v>
      </c>
      <c r="V218" s="39" t="s">
        <v>45</v>
      </c>
      <c r="W218" s="40" t="s">
        <v>0</v>
      </c>
      <c r="X218" s="58">
        <v>84</v>
      </c>
      <c r="Y218" s="55">
        <f>IFERROR(IF(X218="",0,CEILING((X218/$H218),1)*$H218),"")</f>
        <v>84</v>
      </c>
      <c r="Z218" s="41">
        <f>IFERROR(IF(Y218=0,"",ROUNDUP(Y218/H218,0)*0.00651),"")</f>
        <v>0.22785</v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92.820000000000007</v>
      </c>
      <c r="BN218" s="78">
        <f>IFERROR(Y218*I218/H218,"0")</f>
        <v>92.820000000000007</v>
      </c>
      <c r="BO218" s="78">
        <f>IFERROR(1/J218*(X218/H218),"0")</f>
        <v>0.19230769230769232</v>
      </c>
      <c r="BP218" s="78">
        <f>IFERROR(1/J218*(Y218/H218),"0")</f>
        <v>0.19230769230769232</v>
      </c>
    </row>
    <row r="219" spans="1:68" ht="27" customHeight="1">
      <c r="A219" s="63" t="s">
        <v>369</v>
      </c>
      <c r="B219" s="63" t="s">
        <v>370</v>
      </c>
      <c r="C219" s="36">
        <v>4301060389</v>
      </c>
      <c r="D219" s="566">
        <v>4680115880801</v>
      </c>
      <c r="E219" s="566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8"/>
      <c r="R219" s="568"/>
      <c r="S219" s="568"/>
      <c r="T219" s="569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573"/>
      <c r="B220" s="573"/>
      <c r="C220" s="573"/>
      <c r="D220" s="573"/>
      <c r="E220" s="573"/>
      <c r="F220" s="573"/>
      <c r="G220" s="573"/>
      <c r="H220" s="573"/>
      <c r="I220" s="573"/>
      <c r="J220" s="573"/>
      <c r="K220" s="573"/>
      <c r="L220" s="573"/>
      <c r="M220" s="573"/>
      <c r="N220" s="573"/>
      <c r="O220" s="574"/>
      <c r="P220" s="570" t="s">
        <v>40</v>
      </c>
      <c r="Q220" s="571"/>
      <c r="R220" s="571"/>
      <c r="S220" s="571"/>
      <c r="T220" s="571"/>
      <c r="U220" s="571"/>
      <c r="V220" s="572"/>
      <c r="W220" s="42" t="s">
        <v>39</v>
      </c>
      <c r="X220" s="43">
        <f>IFERROR(X218/H218,"0")+IFERROR(X219/H219,"0")</f>
        <v>35</v>
      </c>
      <c r="Y220" s="43">
        <f>IFERROR(Y218/H218,"0")+IFERROR(Y219/H219,"0")</f>
        <v>35</v>
      </c>
      <c r="Z220" s="43">
        <f>IFERROR(IF(Z218="",0,Z218),"0")+IFERROR(IF(Z219="",0,Z219),"0")</f>
        <v>0.22785</v>
      </c>
      <c r="AA220" s="67"/>
      <c r="AB220" s="67"/>
      <c r="AC220" s="67"/>
    </row>
    <row r="221" spans="1:68">
      <c r="A221" s="573"/>
      <c r="B221" s="573"/>
      <c r="C221" s="573"/>
      <c r="D221" s="573"/>
      <c r="E221" s="573"/>
      <c r="F221" s="573"/>
      <c r="G221" s="573"/>
      <c r="H221" s="573"/>
      <c r="I221" s="573"/>
      <c r="J221" s="573"/>
      <c r="K221" s="573"/>
      <c r="L221" s="573"/>
      <c r="M221" s="573"/>
      <c r="N221" s="573"/>
      <c r="O221" s="574"/>
      <c r="P221" s="570" t="s">
        <v>40</v>
      </c>
      <c r="Q221" s="571"/>
      <c r="R221" s="571"/>
      <c r="S221" s="571"/>
      <c r="T221" s="571"/>
      <c r="U221" s="571"/>
      <c r="V221" s="572"/>
      <c r="W221" s="42" t="s">
        <v>0</v>
      </c>
      <c r="X221" s="43">
        <f>IFERROR(SUM(X218:X219),"0")</f>
        <v>84</v>
      </c>
      <c r="Y221" s="43">
        <f>IFERROR(SUM(Y218:Y219),"0")</f>
        <v>84</v>
      </c>
      <c r="Z221" s="42"/>
      <c r="AA221" s="67"/>
      <c r="AB221" s="67"/>
      <c r="AC221" s="67"/>
    </row>
    <row r="222" spans="1:68" ht="16.5" customHeight="1">
      <c r="A222" s="564" t="s">
        <v>372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65"/>
      <c r="AB222" s="65"/>
      <c r="AC222" s="79"/>
    </row>
    <row r="223" spans="1:68" ht="14.25" customHeight="1">
      <c r="A223" s="565" t="s">
        <v>114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66"/>
      <c r="AB223" s="66"/>
      <c r="AC223" s="80"/>
    </row>
    <row r="224" spans="1:68" ht="27" customHeight="1">
      <c r="A224" s="63" t="s">
        <v>373</v>
      </c>
      <c r="B224" s="63" t="s">
        <v>374</v>
      </c>
      <c r="C224" s="36">
        <v>4301011826</v>
      </c>
      <c r="D224" s="566">
        <v>4680115884137</v>
      </c>
      <c r="E224" s="566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376</v>
      </c>
      <c r="B225" s="63" t="s">
        <v>377</v>
      </c>
      <c r="C225" s="36">
        <v>4301011724</v>
      </c>
      <c r="D225" s="566">
        <v>4680115884236</v>
      </c>
      <c r="E225" s="566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379</v>
      </c>
      <c r="B226" s="63" t="s">
        <v>380</v>
      </c>
      <c r="C226" s="36">
        <v>4301011721</v>
      </c>
      <c r="D226" s="566">
        <v>4680115884175</v>
      </c>
      <c r="E226" s="566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382</v>
      </c>
      <c r="B227" s="63" t="s">
        <v>383</v>
      </c>
      <c r="C227" s="36">
        <v>4301011824</v>
      </c>
      <c r="D227" s="566">
        <v>4680115884144</v>
      </c>
      <c r="E227" s="566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384</v>
      </c>
      <c r="B228" s="63" t="s">
        <v>385</v>
      </c>
      <c r="C228" s="36">
        <v>4301012149</v>
      </c>
      <c r="D228" s="566">
        <v>4680115886551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387</v>
      </c>
      <c r="B229" s="63" t="s">
        <v>388</v>
      </c>
      <c r="C229" s="36">
        <v>4301011726</v>
      </c>
      <c r="D229" s="566">
        <v>4680115884182</v>
      </c>
      <c r="E229" s="566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389</v>
      </c>
      <c r="B230" s="63" t="s">
        <v>390</v>
      </c>
      <c r="C230" s="36">
        <v>4301011722</v>
      </c>
      <c r="D230" s="566">
        <v>4680115884205</v>
      </c>
      <c r="E230" s="56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8"/>
      <c r="R230" s="568"/>
      <c r="S230" s="568"/>
      <c r="T230" s="5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573"/>
      <c r="B232" s="573"/>
      <c r="C232" s="573"/>
      <c r="D232" s="573"/>
      <c r="E232" s="573"/>
      <c r="F232" s="573"/>
      <c r="G232" s="573"/>
      <c r="H232" s="573"/>
      <c r="I232" s="573"/>
      <c r="J232" s="573"/>
      <c r="K232" s="573"/>
      <c r="L232" s="573"/>
      <c r="M232" s="573"/>
      <c r="N232" s="573"/>
      <c r="O232" s="574"/>
      <c r="P232" s="570" t="s">
        <v>40</v>
      </c>
      <c r="Q232" s="571"/>
      <c r="R232" s="571"/>
      <c r="S232" s="571"/>
      <c r="T232" s="571"/>
      <c r="U232" s="571"/>
      <c r="V232" s="572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565" t="s">
        <v>150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566">
        <v>4680115885981</v>
      </c>
      <c r="E234" s="566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573"/>
      <c r="B236" s="573"/>
      <c r="C236" s="573"/>
      <c r="D236" s="573"/>
      <c r="E236" s="573"/>
      <c r="F236" s="573"/>
      <c r="G236" s="573"/>
      <c r="H236" s="573"/>
      <c r="I236" s="573"/>
      <c r="J236" s="573"/>
      <c r="K236" s="573"/>
      <c r="L236" s="573"/>
      <c r="M236" s="573"/>
      <c r="N236" s="573"/>
      <c r="O236" s="574"/>
      <c r="P236" s="570" t="s">
        <v>40</v>
      </c>
      <c r="Q236" s="571"/>
      <c r="R236" s="571"/>
      <c r="S236" s="571"/>
      <c r="T236" s="571"/>
      <c r="U236" s="571"/>
      <c r="V236" s="572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565" t="s">
        <v>395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566">
        <v>4680115886803</v>
      </c>
      <c r="E238" s="566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05" t="s">
        <v>398</v>
      </c>
      <c r="Q238" s="568"/>
      <c r="R238" s="568"/>
      <c r="S238" s="568"/>
      <c r="T238" s="56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573"/>
      <c r="B240" s="573"/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73"/>
      <c r="N240" s="573"/>
      <c r="O240" s="574"/>
      <c r="P240" s="570" t="s">
        <v>40</v>
      </c>
      <c r="Q240" s="571"/>
      <c r="R240" s="571"/>
      <c r="S240" s="571"/>
      <c r="T240" s="571"/>
      <c r="U240" s="571"/>
      <c r="V240" s="572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565" t="s">
        <v>400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566">
        <v>4680115886704</v>
      </c>
      <c r="E242" s="56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566">
        <v>4680115886681</v>
      </c>
      <c r="E243" s="566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02" t="s">
        <v>406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4301041007</v>
      </c>
      <c r="D244" s="566">
        <v>4680115886735</v>
      </c>
      <c r="E244" s="566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0</v>
      </c>
      <c r="BN288" s="78">
        <f t="shared" ref="BN288:BN293" si="39">IFERROR(Y288*I288/H288,"0")</f>
        <v>0</v>
      </c>
      <c r="BO288" s="78">
        <f t="shared" ref="BO288:BO293" si="40">IFERROR(1/J288*(X288/H288),"0")</f>
        <v>0</v>
      </c>
      <c r="BP288" s="78">
        <f t="shared" ref="BP288:BP293" si="41">IFERROR(1/J288*(Y288/H288),"0")</f>
        <v>0</v>
      </c>
    </row>
    <row r="289" spans="1:68" ht="27" customHeight="1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0</v>
      </c>
      <c r="BN289" s="78">
        <f t="shared" si="39"/>
        <v>0</v>
      </c>
      <c r="BO289" s="78">
        <f t="shared" si="40"/>
        <v>0</v>
      </c>
      <c r="BP289" s="78">
        <f t="shared" si="41"/>
        <v>0</v>
      </c>
    </row>
    <row r="290" spans="1:68" ht="37.5" customHeight="1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4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0</v>
      </c>
      <c r="BN297" s="78">
        <f t="shared" ref="BN297:BN303" si="44">IFERROR(Y297*I297/H297,"0")</f>
        <v>0</v>
      </c>
      <c r="BO297" s="78">
        <f t="shared" ref="BO297:BO303" si="45">IFERROR(1/J297*(X297/H297),"0")</f>
        <v>0</v>
      </c>
      <c r="BP297" s="78">
        <f t="shared" ref="BP297:BP303" si="46">IFERROR(1/J297*(Y297/H297),"0")</f>
        <v>0</v>
      </c>
    </row>
    <row r="298" spans="1:68" ht="27" customHeight="1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ht="27" customHeight="1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>
      <c r="A314" s="565" t="s">
        <v>185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184.8</v>
      </c>
      <c r="Z315" s="41">
        <f>IFERROR(IF(Y315=0,"",ROUNDUP(Y315/H315,0)*0.01898),"")</f>
        <v>0.41755999999999999</v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191.12142857142857</v>
      </c>
      <c r="BN315" s="78">
        <f>IFERROR(Y315*I315/H315,"0")</f>
        <v>196.21800000000002</v>
      </c>
      <c r="BO315" s="78">
        <f>IFERROR(1/J315*(X315/H315),"0")</f>
        <v>0.33482142857142855</v>
      </c>
      <c r="BP315" s="78">
        <f>IFERROR(1/J315*(Y315/H315),"0")</f>
        <v>0.34375</v>
      </c>
    </row>
    <row r="316" spans="1:68" ht="27" customHeight="1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120</v>
      </c>
      <c r="Y316" s="55">
        <f>IFERROR(IF(X316="",0,CEILING((X316/$H316),1)*$H316),"")</f>
        <v>124.8</v>
      </c>
      <c r="Z316" s="41">
        <f>IFERROR(IF(Y316=0,"",ROUNDUP(Y316/H316,0)*0.01898),"")</f>
        <v>0.30368000000000001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127.9846153846154</v>
      </c>
      <c r="BN316" s="78">
        <f>IFERROR(Y316*I316/H316,"0")</f>
        <v>133.10400000000001</v>
      </c>
      <c r="BO316" s="78">
        <f>IFERROR(1/J316*(X316/H316),"0")</f>
        <v>0.24038461538461539</v>
      </c>
      <c r="BP316" s="78">
        <f>IFERROR(1/J316*(Y316/H316),"0")</f>
        <v>0.25</v>
      </c>
    </row>
    <row r="317" spans="1:68" ht="16.5" customHeight="1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100</v>
      </c>
      <c r="Y317" s="55">
        <f>IFERROR(IF(X317="",0,CEILING((X317/$H317),1)*$H317),"")</f>
        <v>100.80000000000001</v>
      </c>
      <c r="Z317" s="41">
        <f>IFERROR(IF(Y317=0,"",ROUNDUP(Y317/H317,0)*0.01898),"")</f>
        <v>0.22776000000000002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106.17857142857143</v>
      </c>
      <c r="BN317" s="78">
        <f>IFERROR(Y317*I317/H317,"0")</f>
        <v>107.02800000000001</v>
      </c>
      <c r="BO317" s="78">
        <f>IFERROR(1/J317*(X317/H317),"0")</f>
        <v>0.18601190476190477</v>
      </c>
      <c r="BP317" s="78">
        <f>IFERROR(1/J317*(Y317/H317),"0")</f>
        <v>0.1875</v>
      </c>
    </row>
    <row r="318" spans="1:68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48.717948717948715</v>
      </c>
      <c r="Y318" s="43">
        <f>IFERROR(Y315/H315,"0")+IFERROR(Y316/H316,"0")+IFERROR(Y317/H317,"0")</f>
        <v>50</v>
      </c>
      <c r="Z318" s="43">
        <f>IFERROR(IF(Z315="",0,Z315),"0")+IFERROR(IF(Z316="",0,Z316),"0")+IFERROR(IF(Z317="",0,Z317),"0")</f>
        <v>0.94900000000000007</v>
      </c>
      <c r="AA318" s="67"/>
      <c r="AB318" s="67"/>
      <c r="AC318" s="67"/>
    </row>
    <row r="319" spans="1:68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400</v>
      </c>
      <c r="Y319" s="43">
        <f>IFERROR(SUM(Y315:Y317),"0")</f>
        <v>410.40000000000003</v>
      </c>
      <c r="Z319" s="42"/>
      <c r="AA319" s="67"/>
      <c r="AB319" s="67"/>
      <c r="AC319" s="67"/>
    </row>
    <row r="320" spans="1:68" ht="14.25" customHeight="1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50</v>
      </c>
      <c r="Y335" s="55">
        <f>IFERROR(IF(X335="",0,CEILING((X335/$H335),1)*$H335),"")</f>
        <v>56.699999999999996</v>
      </c>
      <c r="Z335" s="41">
        <f>IFERROR(IF(Y335=0,"",ROUNDUP(Y335/H335,0)*0.01898),"")</f>
        <v>0.13286000000000001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53.203703703703702</v>
      </c>
      <c r="BN335" s="78">
        <f>IFERROR(Y335*I335/H335,"0")</f>
        <v>60.332999999999991</v>
      </c>
      <c r="BO335" s="78">
        <f>IFERROR(1/J335*(X335/H335),"0")</f>
        <v>9.6450617283950615E-2</v>
      </c>
      <c r="BP335" s="78">
        <f>IFERROR(1/J335*(Y335/H335),"0")</f>
        <v>0.109375</v>
      </c>
    </row>
    <row r="336" spans="1:68" ht="27" customHeight="1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8</v>
      </c>
      <c r="Y336" s="55">
        <f>IFERROR(IF(X336="",0,CEILING((X336/$H336),1)*$H336),"")</f>
        <v>8.4</v>
      </c>
      <c r="Z336" s="41">
        <f>IFERROR(IF(Y336=0,"",ROUNDUP(Y336/H336,0)*0.00651),"")</f>
        <v>2.6040000000000001E-2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8.9599999999999991</v>
      </c>
      <c r="BN336" s="78">
        <f>IFERROR(Y336*I336/H336,"0")</f>
        <v>9.4079999999999995</v>
      </c>
      <c r="BO336" s="78">
        <f>IFERROR(1/J336*(X336/H336),"0")</f>
        <v>2.0931449502878074E-2</v>
      </c>
      <c r="BP336" s="78">
        <f>IFERROR(1/J336*(Y336/H336),"0")</f>
        <v>2.197802197802198E-2</v>
      </c>
    </row>
    <row r="337" spans="1:68" ht="27" customHeight="1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9.9823633156966487</v>
      </c>
      <c r="Y338" s="43">
        <f>IFERROR(Y335/H335,"0")+IFERROR(Y336/H336,"0")+IFERROR(Y337/H337,"0")</f>
        <v>11</v>
      </c>
      <c r="Z338" s="43">
        <f>IFERROR(IF(Z335="",0,Z335),"0")+IFERROR(IF(Z336="",0,Z336),"0")+IFERROR(IF(Z337="",0,Z337),"0")</f>
        <v>0.15890000000000001</v>
      </c>
      <c r="AA338" s="67"/>
      <c r="AB338" s="67"/>
      <c r="AC338" s="67"/>
    </row>
    <row r="339" spans="1:68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58</v>
      </c>
      <c r="Y339" s="43">
        <f>IFERROR(SUM(Y335:Y337),"0")</f>
        <v>65.099999999999994</v>
      </c>
      <c r="Z339" s="42"/>
      <c r="AA339" s="67"/>
      <c r="AB339" s="67"/>
      <c r="AC339" s="67"/>
    </row>
    <row r="340" spans="1:68" ht="27.75" customHeight="1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720</v>
      </c>
      <c r="Y343" s="55">
        <f t="shared" ref="Y343:Y349" si="47">IFERROR(IF(X343="",0,CEILING((X343/$H343),1)*$H343),"")</f>
        <v>720</v>
      </c>
      <c r="Z343" s="41">
        <f>IFERROR(IF(Y343=0,"",ROUNDUP(Y343/H343,0)*0.02175),"")</f>
        <v>1.044</v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8">IFERROR(X343*I343/H343,"0")</f>
        <v>743.04000000000008</v>
      </c>
      <c r="BN343" s="78">
        <f t="shared" ref="BN343:BN349" si="49">IFERROR(Y343*I343/H343,"0")</f>
        <v>743.04000000000008</v>
      </c>
      <c r="BO343" s="78">
        <f t="shared" ref="BO343:BO349" si="50">IFERROR(1/J343*(X343/H343),"0")</f>
        <v>1</v>
      </c>
      <c r="BP343" s="78">
        <f t="shared" ref="BP343:BP349" si="51">IFERROR(1/J343*(Y343/H343),"0")</f>
        <v>1</v>
      </c>
    </row>
    <row r="344" spans="1:68" ht="27" customHeight="1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720</v>
      </c>
      <c r="Y344" s="55">
        <f t="shared" si="47"/>
        <v>720</v>
      </c>
      <c r="Z344" s="41">
        <f>IFERROR(IF(Y344=0,"",ROUNDUP(Y344/H344,0)*0.02175),"")</f>
        <v>1.044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8"/>
        <v>743.04000000000008</v>
      </c>
      <c r="BN344" s="78">
        <f t="shared" si="49"/>
        <v>743.04000000000008</v>
      </c>
      <c r="BO344" s="78">
        <f t="shared" si="50"/>
        <v>1</v>
      </c>
      <c r="BP344" s="78">
        <f t="shared" si="51"/>
        <v>1</v>
      </c>
    </row>
    <row r="345" spans="1:68" ht="27" customHeight="1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1440</v>
      </c>
      <c r="Y345" s="55">
        <f t="shared" si="47"/>
        <v>1440</v>
      </c>
      <c r="Z345" s="41">
        <f>IFERROR(IF(Y345=0,"",ROUNDUP(Y345/H345,0)*0.02175),"")</f>
        <v>2.0880000000000001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1486.0800000000002</v>
      </c>
      <c r="BN345" s="78">
        <f t="shared" si="49"/>
        <v>1486.0800000000002</v>
      </c>
      <c r="BO345" s="78">
        <f t="shared" si="50"/>
        <v>2</v>
      </c>
      <c r="BP345" s="78">
        <f t="shared" si="51"/>
        <v>2</v>
      </c>
    </row>
    <row r="346" spans="1:68" ht="37.5" customHeight="1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25</v>
      </c>
      <c r="Y348" s="55">
        <f t="shared" si="47"/>
        <v>25</v>
      </c>
      <c r="Z348" s="41">
        <f>IFERROR(IF(Y348=0,"",ROUNDUP(Y348/H348,0)*0.00902),"")</f>
        <v>4.5100000000000001E-2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26.05</v>
      </c>
      <c r="BN348" s="78">
        <f t="shared" si="49"/>
        <v>26.05</v>
      </c>
      <c r="BO348" s="78">
        <f t="shared" si="50"/>
        <v>3.787878787878788E-2</v>
      </c>
      <c r="BP348" s="78">
        <f t="shared" si="51"/>
        <v>3.787878787878788E-2</v>
      </c>
    </row>
    <row r="349" spans="1:68" ht="37.5" customHeight="1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197</v>
      </c>
      <c r="Y350" s="43">
        <f>IFERROR(Y343/H343,"0")+IFERROR(Y344/H344,"0")+IFERROR(Y345/H345,"0")+IFERROR(Y346/H346,"0")+IFERROR(Y347/H347,"0")+IFERROR(Y348/H348,"0")+IFERROR(Y349/H349,"0")</f>
        <v>197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4.2210999999999999</v>
      </c>
      <c r="AA350" s="67"/>
      <c r="AB350" s="67"/>
      <c r="AC350" s="67"/>
    </row>
    <row r="351" spans="1:68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2905</v>
      </c>
      <c r="Y351" s="43">
        <f>IFERROR(SUM(Y343:Y349),"0")</f>
        <v>2905</v>
      </c>
      <c r="Z351" s="42"/>
      <c r="AA351" s="67"/>
      <c r="AB351" s="67"/>
      <c r="AC351" s="67"/>
    </row>
    <row r="352" spans="1:68" ht="14.25" customHeight="1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customHeight="1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customHeight="1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550</v>
      </c>
      <c r="Y358" s="55">
        <f>IFERROR(IF(X358="",0,CEILING((X358/$H358),1)*$H358),"")</f>
        <v>558</v>
      </c>
      <c r="Z358" s="41">
        <f>IFERROR(IF(Y358=0,"",ROUNDUP(Y358/H358,0)*0.01898),"")</f>
        <v>1.17676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582.08333333333337</v>
      </c>
      <c r="BN358" s="78">
        <f>IFERROR(Y358*I358/H358,"0")</f>
        <v>590.54999999999995</v>
      </c>
      <c r="BO358" s="78">
        <f>IFERROR(1/J358*(X358/H358),"0")</f>
        <v>0.95486111111111116</v>
      </c>
      <c r="BP358" s="78">
        <f>IFERROR(1/J358*(Y358/H358),"0")</f>
        <v>0.96875</v>
      </c>
    </row>
    <row r="359" spans="1:68" ht="27" customHeight="1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250</v>
      </c>
      <c r="Y359" s="55">
        <f>IFERROR(IF(X359="",0,CEILING((X359/$H359),1)*$H359),"")</f>
        <v>252</v>
      </c>
      <c r="Z359" s="41">
        <f>IFERROR(IF(Y359=0,"",ROUNDUP(Y359/H359,0)*0.01898),"")</f>
        <v>0.53144000000000002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264.41666666666669</v>
      </c>
      <c r="BN359" s="78">
        <f>IFERROR(Y359*I359/H359,"0")</f>
        <v>266.53199999999998</v>
      </c>
      <c r="BO359" s="78">
        <f>IFERROR(1/J359*(X359/H359),"0")</f>
        <v>0.43402777777777779</v>
      </c>
      <c r="BP359" s="78">
        <f>IFERROR(1/J359*(Y359/H359),"0")</f>
        <v>0.4375</v>
      </c>
    </row>
    <row r="360" spans="1:68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88.888888888888886</v>
      </c>
      <c r="Y360" s="43">
        <f>IFERROR(Y358/H358,"0")+IFERROR(Y359/H359,"0")</f>
        <v>90</v>
      </c>
      <c r="Z360" s="43">
        <f>IFERROR(IF(Z358="",0,Z358),"0")+IFERROR(IF(Z359="",0,Z359),"0")</f>
        <v>1.7082000000000002</v>
      </c>
      <c r="AA360" s="67"/>
      <c r="AB360" s="67"/>
      <c r="AC360" s="67"/>
    </row>
    <row r="361" spans="1:68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800</v>
      </c>
      <c r="Y361" s="43">
        <f>IFERROR(SUM(Y358:Y359),"0")</f>
        <v>810</v>
      </c>
      <c r="Z361" s="42"/>
      <c r="AA361" s="67"/>
      <c r="AB361" s="67"/>
      <c r="AC361" s="67"/>
    </row>
    <row r="362" spans="1:68" ht="14.25" customHeight="1">
      <c r="A362" s="565" t="s">
        <v>185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300</v>
      </c>
      <c r="Y363" s="55">
        <f>IFERROR(IF(X363="",0,CEILING((X363/$H363),1)*$H363),"")</f>
        <v>306</v>
      </c>
      <c r="Z363" s="41">
        <f>IFERROR(IF(Y363=0,"",ROUNDUP(Y363/H363,0)*0.01898),"")</f>
        <v>0.64532</v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317.29999999999995</v>
      </c>
      <c r="BN363" s="78">
        <f>IFERROR(Y363*I363/H363,"0")</f>
        <v>323.64599999999996</v>
      </c>
      <c r="BO363" s="78">
        <f>IFERROR(1/J363*(X363/H363),"0")</f>
        <v>0.52083333333333337</v>
      </c>
      <c r="BP363" s="78">
        <f>IFERROR(1/J363*(Y363/H363),"0")</f>
        <v>0.53125</v>
      </c>
    </row>
    <row r="364" spans="1:68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33.333333333333336</v>
      </c>
      <c r="Y364" s="43">
        <f>IFERROR(Y363/H363,"0")</f>
        <v>34</v>
      </c>
      <c r="Z364" s="43">
        <f>IFERROR(IF(Z363="",0,Z363),"0")</f>
        <v>0.64532</v>
      </c>
      <c r="AA364" s="67"/>
      <c r="AB364" s="67"/>
      <c r="AC364" s="67"/>
    </row>
    <row r="365" spans="1:68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300</v>
      </c>
      <c r="Y365" s="43">
        <f>IFERROR(SUM(Y363:Y363),"0")</f>
        <v>306</v>
      </c>
      <c r="Z365" s="42"/>
      <c r="AA365" s="67"/>
      <c r="AB365" s="67"/>
      <c r="AC365" s="67"/>
    </row>
    <row r="366" spans="1:68" ht="16.5" customHeight="1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60</v>
      </c>
      <c r="Y374" s="55">
        <f>IFERROR(IF(X374="",0,CEILING((X374/$H374),1)*$H374),"")</f>
        <v>61.32</v>
      </c>
      <c r="Z374" s="41">
        <f>IFERROR(IF(Y374=0,"",ROUNDUP(Y374/H374,0)*0.00902),"")</f>
        <v>0.12628</v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63.698630136986303</v>
      </c>
      <c r="BN374" s="78">
        <f>IFERROR(Y374*I374/H374,"0")</f>
        <v>65.100000000000009</v>
      </c>
      <c r="BO374" s="78">
        <f>IFERROR(1/J374*(X374/H374),"0")</f>
        <v>0.10377750103777501</v>
      </c>
      <c r="BP374" s="78">
        <f>IFERROR(1/J374*(Y374/H374),"0")</f>
        <v>0.10606060606060606</v>
      </c>
    </row>
    <row r="375" spans="1:68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13.698630136986301</v>
      </c>
      <c r="Y375" s="43">
        <f>IFERROR(Y374/H374,"0")</f>
        <v>14</v>
      </c>
      <c r="Z375" s="43">
        <f>IFERROR(IF(Z374="",0,Z374),"0")</f>
        <v>0.12628</v>
      </c>
      <c r="AA375" s="67"/>
      <c r="AB375" s="67"/>
      <c r="AC375" s="67"/>
    </row>
    <row r="376" spans="1:68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60</v>
      </c>
      <c r="Y376" s="43">
        <f>IFERROR(SUM(Y374:Y374),"0")</f>
        <v>61.32</v>
      </c>
      <c r="Z376" s="42"/>
      <c r="AA376" s="67"/>
      <c r="AB376" s="67"/>
      <c r="AC376" s="67"/>
    </row>
    <row r="377" spans="1:68" ht="14.25" customHeight="1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80</v>
      </c>
      <c r="Y378" s="55">
        <f>IFERROR(IF(X378="",0,CEILING((X378/$H378),1)*$H378),"")</f>
        <v>81</v>
      </c>
      <c r="Z378" s="41">
        <f>IFERROR(IF(Y378=0,"",ROUNDUP(Y378/H378,0)*0.01898),"")</f>
        <v>0.17082</v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84.61333333333333</v>
      </c>
      <c r="BN378" s="78">
        <f>IFERROR(Y378*I378/H378,"0")</f>
        <v>85.670999999999992</v>
      </c>
      <c r="BO378" s="78">
        <f>IFERROR(1/J378*(X378/H378),"0")</f>
        <v>0.1388888888888889</v>
      </c>
      <c r="BP378" s="78">
        <f>IFERROR(1/J378*(Y378/H378),"0")</f>
        <v>0.140625</v>
      </c>
    </row>
    <row r="379" spans="1:68" ht="27" customHeight="1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8.8888888888888893</v>
      </c>
      <c r="Y380" s="43">
        <f>IFERROR(Y378/H378,"0")+IFERROR(Y379/H379,"0")</f>
        <v>9</v>
      </c>
      <c r="Z380" s="43">
        <f>IFERROR(IF(Z378="",0,Z378),"0")+IFERROR(IF(Z379="",0,Z379),"0")</f>
        <v>0.17082</v>
      </c>
      <c r="AA380" s="67"/>
      <c r="AB380" s="67"/>
      <c r="AC380" s="67"/>
    </row>
    <row r="381" spans="1:68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80</v>
      </c>
      <c r="Y381" s="43">
        <f>IFERROR(SUM(Y378:Y379),"0")</f>
        <v>81</v>
      </c>
      <c r="Z381" s="42"/>
      <c r="AA381" s="67"/>
      <c r="AB381" s="67"/>
      <c r="AC381" s="67"/>
    </row>
    <row r="382" spans="1:68" ht="14.25" customHeight="1">
      <c r="A382" s="565" t="s">
        <v>185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50</v>
      </c>
      <c r="Y383" s="55">
        <f>IFERROR(IF(X383="",0,CEILING((X383/$H383),1)*$H383),"")</f>
        <v>54</v>
      </c>
      <c r="Z383" s="41">
        <f>IFERROR(IF(Y383=0,"",ROUNDUP(Y383/H383,0)*0.01898),"")</f>
        <v>0.11388000000000001</v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52.416666666666664</v>
      </c>
      <c r="BN383" s="78">
        <f>IFERROR(Y383*I383/H383,"0")</f>
        <v>56.61</v>
      </c>
      <c r="BO383" s="78">
        <f>IFERROR(1/J383*(X383/H383),"0")</f>
        <v>8.6805555555555552E-2</v>
      </c>
      <c r="BP383" s="78">
        <f>IFERROR(1/J383*(Y383/H383),"0")</f>
        <v>9.375E-2</v>
      </c>
    </row>
    <row r="384" spans="1:68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5.5555555555555554</v>
      </c>
      <c r="Y384" s="43">
        <f>IFERROR(Y383/H383,"0")</f>
        <v>6</v>
      </c>
      <c r="Z384" s="43">
        <f>IFERROR(IF(Z383="",0,Z383),"0")</f>
        <v>0.11388000000000001</v>
      </c>
      <c r="AA384" s="67"/>
      <c r="AB384" s="67"/>
      <c r="AC384" s="67"/>
    </row>
    <row r="385" spans="1:68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50</v>
      </c>
      <c r="Y385" s="43">
        <f>IFERROR(SUM(Y383:Y383),"0")</f>
        <v>54</v>
      </c>
      <c r="Z385" s="42"/>
      <c r="AA385" s="67"/>
      <c r="AB385" s="67"/>
      <c r="AC385" s="67"/>
    </row>
    <row r="386" spans="1:68" ht="27.75" customHeight="1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40</v>
      </c>
      <c r="Y389" s="55">
        <f t="shared" ref="Y389:Y398" si="52">IFERROR(IF(X389="",0,CEILING((X389/$H389),1)*$H389),"")</f>
        <v>43.2</v>
      </c>
      <c r="Z389" s="41">
        <f>IFERROR(IF(Y389=0,"",ROUNDUP(Y389/H389,0)*0.00902),"")</f>
        <v>7.2160000000000002E-2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41.555555555555557</v>
      </c>
      <c r="BN389" s="78">
        <f t="shared" ref="BN389:BN398" si="54">IFERROR(Y389*I389/H389,"0")</f>
        <v>44.88</v>
      </c>
      <c r="BO389" s="78">
        <f t="shared" ref="BO389:BO398" si="55">IFERROR(1/J389*(X389/H389),"0")</f>
        <v>5.6116722783389444E-2</v>
      </c>
      <c r="BP389" s="78">
        <f t="shared" ref="BP389:BP398" si="56">IFERROR(1/J389*(Y389/H389),"0")</f>
        <v>6.0606060606060608E-2</v>
      </c>
    </row>
    <row r="390" spans="1:68" ht="27" customHeight="1">
      <c r="A390" s="63" t="s">
        <v>616</v>
      </c>
      <c r="B390" s="63" t="s">
        <v>617</v>
      </c>
      <c r="C390" s="36">
        <v>4301031382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0</v>
      </c>
      <c r="BN390" s="78">
        <f t="shared" si="54"/>
        <v>0</v>
      </c>
      <c r="BO390" s="78">
        <f t="shared" si="55"/>
        <v>0</v>
      </c>
      <c r="BP390" s="78">
        <f t="shared" si="56"/>
        <v>0</v>
      </c>
    </row>
    <row r="391" spans="1:68" ht="27" customHeight="1">
      <c r="A391" s="63" t="s">
        <v>616</v>
      </c>
      <c r="B391" s="63" t="s">
        <v>619</v>
      </c>
      <c r="C391" s="36">
        <v>4301031406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30</v>
      </c>
      <c r="Y392" s="55">
        <f t="shared" si="52"/>
        <v>32.400000000000006</v>
      </c>
      <c r="Z392" s="41">
        <f>IFERROR(IF(Y392=0,"",ROUNDUP(Y392/H392,0)*0.00902),"")</f>
        <v>5.4120000000000001E-2</v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31.166666666666668</v>
      </c>
      <c r="BN392" s="78">
        <f t="shared" si="54"/>
        <v>33.660000000000004</v>
      </c>
      <c r="BO392" s="78">
        <f t="shared" si="55"/>
        <v>4.208754208754209E-2</v>
      </c>
      <c r="BP392" s="78">
        <f t="shared" si="56"/>
        <v>4.5454545454545463E-2</v>
      </c>
    </row>
    <row r="393" spans="1:68" ht="27" customHeight="1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si="57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37.5" customHeight="1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12.962962962962962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0.12628</v>
      </c>
      <c r="AA399" s="67"/>
      <c r="AB399" s="67"/>
      <c r="AC399" s="67"/>
    </row>
    <row r="400" spans="1:68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70</v>
      </c>
      <c r="Y400" s="43">
        <f>IFERROR(SUM(Y389:Y398),"0")</f>
        <v>75.600000000000009</v>
      </c>
      <c r="Z400" s="42"/>
      <c r="AA400" s="67"/>
      <c r="AB400" s="67"/>
      <c r="AC400" s="67"/>
    </row>
    <row r="401" spans="1:68" ht="14.25" customHeight="1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150</v>
      </c>
      <c r="Y412" s="55">
        <f>IFERROR(IF(X412="",0,CEILING((X412/$H412),1)*$H412),"")</f>
        <v>151.20000000000002</v>
      </c>
      <c r="Z412" s="41">
        <f>IFERROR(IF(Y412=0,"",ROUNDUP(Y412/H412,0)*0.00902),"")</f>
        <v>0.25256000000000001</v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155.83333333333331</v>
      </c>
      <c r="BN412" s="78">
        <f>IFERROR(Y412*I412/H412,"0")</f>
        <v>157.08000000000001</v>
      </c>
      <c r="BO412" s="78">
        <f>IFERROR(1/J412*(X412/H412),"0")</f>
        <v>0.21043771043771042</v>
      </c>
      <c r="BP412" s="78">
        <f>IFERROR(1/J412*(Y412/H412),"0")</f>
        <v>0.21212121212121213</v>
      </c>
    </row>
    <row r="413" spans="1:68" ht="27" customHeight="1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27.777777777777775</v>
      </c>
      <c r="Y416" s="43">
        <f>IFERROR(Y412/H412,"0")+IFERROR(Y413/H413,"0")+IFERROR(Y414/H414,"0")+IFERROR(Y415/H415,"0")</f>
        <v>28</v>
      </c>
      <c r="Z416" s="43">
        <f>IFERROR(IF(Z412="",0,Z412),"0")+IFERROR(IF(Z413="",0,Z413),"0")+IFERROR(IF(Z414="",0,Z414),"0")+IFERROR(IF(Z415="",0,Z415),"0")</f>
        <v>0.25256000000000001</v>
      </c>
      <c r="AA416" s="67"/>
      <c r="AB416" s="67"/>
      <c r="AC416" s="67"/>
    </row>
    <row r="417" spans="1:68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150</v>
      </c>
      <c r="Y417" s="43">
        <f>IFERROR(SUM(Y412:Y415),"0")</f>
        <v>151.20000000000002</v>
      </c>
      <c r="Z417" s="42"/>
      <c r="AA417" s="67"/>
      <c r="AB417" s="67"/>
      <c r="AC417" s="67"/>
    </row>
    <row r="418" spans="1:68" ht="16.5" customHeight="1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8">IFERROR(IF(X431="",0,CEILING((X431/$H431),1)*$H431),"")</f>
        <v>0</v>
      </c>
      <c r="Z431" s="41" t="str">
        <f t="shared" ref="Z431:Z437" si="59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0</v>
      </c>
      <c r="BN431" s="78">
        <f t="shared" ref="BN431:BN443" si="61">IFERROR(Y431*I431/H431,"0")</f>
        <v>0</v>
      </c>
      <c r="BO431" s="78">
        <f t="shared" ref="BO431:BO443" si="62">IFERROR(1/J431*(X431/H431),"0")</f>
        <v>0</v>
      </c>
      <c r="BP431" s="78">
        <f t="shared" ref="BP431:BP443" si="63">IFERROR(1/J431*(Y431/H431),"0")</f>
        <v>0</v>
      </c>
    </row>
    <row r="432" spans="1:68" ht="27" customHeight="1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customHeight="1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80</v>
      </c>
      <c r="Y434" s="55">
        <f t="shared" si="58"/>
        <v>84.48</v>
      </c>
      <c r="Z434" s="41">
        <f t="shared" si="59"/>
        <v>0.19136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85.454545454545453</v>
      </c>
      <c r="BN434" s="78">
        <f t="shared" si="61"/>
        <v>90.24</v>
      </c>
      <c r="BO434" s="78">
        <f t="shared" si="62"/>
        <v>0.14568764568764569</v>
      </c>
      <c r="BP434" s="78">
        <f t="shared" si="63"/>
        <v>0.15384615384615385</v>
      </c>
    </row>
    <row r="435" spans="1:68" ht="16.5" customHeight="1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100</v>
      </c>
      <c r="Y436" s="55">
        <f t="shared" si="58"/>
        <v>100.32000000000001</v>
      </c>
      <c r="Z436" s="41">
        <f t="shared" si="59"/>
        <v>0.22724</v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106.81818181818181</v>
      </c>
      <c r="BN436" s="78">
        <f t="shared" si="61"/>
        <v>107.16</v>
      </c>
      <c r="BO436" s="78">
        <f t="shared" si="62"/>
        <v>0.18210955710955709</v>
      </c>
      <c r="BP436" s="78">
        <f t="shared" si="63"/>
        <v>0.18269230769230771</v>
      </c>
    </row>
    <row r="437" spans="1:68" ht="16.5" customHeight="1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34.090909090909086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35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0.41859999999999997</v>
      </c>
      <c r="AA444" s="67"/>
      <c r="AB444" s="67"/>
      <c r="AC444" s="67"/>
    </row>
    <row r="445" spans="1:68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180</v>
      </c>
      <c r="Y445" s="43">
        <f>IFERROR(SUM(Y431:Y443),"0")</f>
        <v>184.8</v>
      </c>
      <c r="Z445" s="42"/>
      <c r="AA445" s="67"/>
      <c r="AB445" s="67"/>
      <c r="AC445" s="67"/>
    </row>
    <row r="446" spans="1:68" ht="14.25" customHeight="1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30</v>
      </c>
      <c r="Y447" s="55">
        <f>IFERROR(IF(X447="",0,CEILING((X447/$H447),1)*$H447),"")</f>
        <v>31.68</v>
      </c>
      <c r="Z447" s="41">
        <f>IFERROR(IF(Y447=0,"",ROUNDUP(Y447/H447,0)*0.01196),"")</f>
        <v>7.1760000000000004E-2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32.04545454545454</v>
      </c>
      <c r="BN447" s="78">
        <f>IFERROR(Y447*I447/H447,"0")</f>
        <v>33.839999999999996</v>
      </c>
      <c r="BO447" s="78">
        <f>IFERROR(1/J447*(X447/H447),"0")</f>
        <v>5.4632867132867136E-2</v>
      </c>
      <c r="BP447" s="78">
        <f>IFERROR(1/J447*(Y447/H447),"0")</f>
        <v>5.7692307692307696E-2</v>
      </c>
    </row>
    <row r="448" spans="1:68" ht="16.5" customHeight="1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5.6818181818181817</v>
      </c>
      <c r="Y450" s="43">
        <f>IFERROR(Y447/H447,"0")+IFERROR(Y448/H448,"0")+IFERROR(Y449/H449,"0")</f>
        <v>6</v>
      </c>
      <c r="Z450" s="43">
        <f>IFERROR(IF(Z447="",0,Z447),"0")+IFERROR(IF(Z448="",0,Z448),"0")+IFERROR(IF(Z449="",0,Z449),"0")</f>
        <v>7.1760000000000004E-2</v>
      </c>
      <c r="AA450" s="67"/>
      <c r="AB450" s="67"/>
      <c r="AC450" s="67"/>
    </row>
    <row r="451" spans="1:68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30</v>
      </c>
      <c r="Y451" s="43">
        <f>IFERROR(SUM(Y447:Y449),"0")</f>
        <v>31.68</v>
      </c>
      <c r="Z451" s="42"/>
      <c r="AA451" s="67"/>
      <c r="AB451" s="67"/>
      <c r="AC451" s="67"/>
    </row>
    <row r="452" spans="1:68" ht="14.25" customHeight="1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120</v>
      </c>
      <c r="Y453" s="55">
        <f t="shared" ref="Y453:Y458" si="64">IFERROR(IF(X453="",0,CEILING((X453/$H453),1)*$H453),"")</f>
        <v>121.44000000000001</v>
      </c>
      <c r="Z453" s="41">
        <f>IFERROR(IF(Y453=0,"",ROUNDUP(Y453/H453,0)*0.01196),"")</f>
        <v>0.27507999999999999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128.18181818181816</v>
      </c>
      <c r="BN453" s="78">
        <f t="shared" ref="BN453:BN458" si="66">IFERROR(Y453*I453/H453,"0")</f>
        <v>129.72</v>
      </c>
      <c r="BO453" s="78">
        <f t="shared" ref="BO453:BO458" si="67">IFERROR(1/J453*(X453/H453),"0")</f>
        <v>0.21853146853146854</v>
      </c>
      <c r="BP453" s="78">
        <f t="shared" ref="BP453:BP458" si="68">IFERROR(1/J453*(Y453/H453),"0")</f>
        <v>0.22115384615384617</v>
      </c>
    </row>
    <row r="454" spans="1:68" ht="27" customHeight="1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4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0</v>
      </c>
      <c r="BN454" s="78">
        <f t="shared" si="66"/>
        <v>0</v>
      </c>
      <c r="BO454" s="78">
        <f t="shared" si="67"/>
        <v>0</v>
      </c>
      <c r="BP454" s="78">
        <f t="shared" si="68"/>
        <v>0</v>
      </c>
    </row>
    <row r="455" spans="1:68" ht="27" customHeight="1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90</v>
      </c>
      <c r="Y455" s="55">
        <f t="shared" si="64"/>
        <v>95.04</v>
      </c>
      <c r="Z455" s="41">
        <f>IFERROR(IF(Y455=0,"",ROUNDUP(Y455/H455,0)*0.01196),"")</f>
        <v>0.21528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96.136363636363626</v>
      </c>
      <c r="BN455" s="78">
        <f t="shared" si="66"/>
        <v>101.52000000000001</v>
      </c>
      <c r="BO455" s="78">
        <f t="shared" si="67"/>
        <v>0.16389860139860138</v>
      </c>
      <c r="BP455" s="78">
        <f t="shared" si="68"/>
        <v>0.17307692307692307</v>
      </c>
    </row>
    <row r="456" spans="1:68" ht="27" customHeight="1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39.772727272727266</v>
      </c>
      <c r="Y459" s="43">
        <f>IFERROR(Y453/H453,"0")+IFERROR(Y454/H454,"0")+IFERROR(Y455/H455,"0")+IFERROR(Y456/H456,"0")+IFERROR(Y457/H457,"0")+IFERROR(Y458/H458,"0")</f>
        <v>41</v>
      </c>
      <c r="Z459" s="43">
        <f>IFERROR(IF(Z453="",0,Z453),"0")+IFERROR(IF(Z454="",0,Z454),"0")+IFERROR(IF(Z455="",0,Z455),"0")+IFERROR(IF(Z456="",0,Z456),"0")+IFERROR(IF(Z457="",0,Z457),"0")+IFERROR(IF(Z458="",0,Z458),"0")</f>
        <v>0.49036000000000002</v>
      </c>
      <c r="AA459" s="67"/>
      <c r="AB459" s="67"/>
      <c r="AC459" s="67"/>
    </row>
    <row r="460" spans="1:68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210</v>
      </c>
      <c r="Y460" s="43">
        <f>IFERROR(SUM(Y453:Y458),"0")</f>
        <v>216.48000000000002</v>
      </c>
      <c r="Z460" s="42"/>
      <c r="AA460" s="67"/>
      <c r="AB460" s="67"/>
      <c r="AC460" s="67"/>
    </row>
    <row r="461" spans="1:68" ht="14.25" customHeight="1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270</v>
      </c>
      <c r="Y472" s="55">
        <f>IFERROR(IF(X472="",0,CEILING((X472/$H472),1)*$H472),"")</f>
        <v>276</v>
      </c>
      <c r="Z472" s="41">
        <f>IFERROR(IF(Y472=0,"",ROUNDUP(Y472/H472,0)*0.01898),"")</f>
        <v>0.43653999999999998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279.78750000000002</v>
      </c>
      <c r="BN472" s="78">
        <f>IFERROR(Y472*I472/H472,"0")</f>
        <v>286.005</v>
      </c>
      <c r="BO472" s="78">
        <f>IFERROR(1/J472*(X472/H472),"0")</f>
        <v>0.3515625</v>
      </c>
      <c r="BP472" s="78">
        <f>IFERROR(1/J472*(Y472/H472),"0")</f>
        <v>0.359375</v>
      </c>
    </row>
    <row r="473" spans="1:68" ht="27" customHeight="1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22.5</v>
      </c>
      <c r="Y474" s="43">
        <f>IFERROR(Y470/H470,"0")+IFERROR(Y471/H471,"0")+IFERROR(Y472/H472,"0")+IFERROR(Y473/H473,"0")</f>
        <v>23</v>
      </c>
      <c r="Z474" s="43">
        <f>IFERROR(IF(Z470="",0,Z470),"0")+IFERROR(IF(Z471="",0,Z471),"0")+IFERROR(IF(Z472="",0,Z472),"0")+IFERROR(IF(Z473="",0,Z473),"0")</f>
        <v>0.43653999999999998</v>
      </c>
      <c r="AA474" s="67"/>
      <c r="AB474" s="67"/>
      <c r="AC474" s="67"/>
    </row>
    <row r="475" spans="1:68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270</v>
      </c>
      <c r="Y475" s="43">
        <f>IFERROR(SUM(Y470:Y473),"0")</f>
        <v>276</v>
      </c>
      <c r="Z475" s="42"/>
      <c r="AA475" s="67"/>
      <c r="AB475" s="67"/>
      <c r="AC475" s="67"/>
    </row>
    <row r="476" spans="1:68" ht="14.25" customHeight="1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60</v>
      </c>
      <c r="Y483" s="55">
        <f>IFERROR(IF(X483="",0,CEILING((X483/$H483),1)*$H483),"")</f>
        <v>63</v>
      </c>
      <c r="Z483" s="41">
        <f>IFERROR(IF(Y483=0,"",ROUNDUP(Y483/H483,0)*0.00902),"")</f>
        <v>0.1353</v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63.857142857142854</v>
      </c>
      <c r="BN483" s="78">
        <f>IFERROR(Y483*I483/H483,"0")</f>
        <v>67.049999999999983</v>
      </c>
      <c r="BO483" s="78">
        <f>IFERROR(1/J483*(X483/H483),"0")</f>
        <v>0.10822510822510822</v>
      </c>
      <c r="BP483" s="78">
        <f>IFERROR(1/J483*(Y483/H483),"0")</f>
        <v>0.11363636363636365</v>
      </c>
    </row>
    <row r="484" spans="1:68" ht="27" customHeight="1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60</v>
      </c>
      <c r="Y484" s="55">
        <f>IFERROR(IF(X484="",0,CEILING((X484/$H484),1)*$H484),"")</f>
        <v>63</v>
      </c>
      <c r="Z484" s="41">
        <f>IFERROR(IF(Y484=0,"",ROUNDUP(Y484/H484,0)*0.00902),"")</f>
        <v>0.1353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63.857142857142854</v>
      </c>
      <c r="BN484" s="78">
        <f>IFERROR(Y484*I484/H484,"0")</f>
        <v>67.049999999999983</v>
      </c>
      <c r="BO484" s="78">
        <f>IFERROR(1/J484*(X484/H484),"0")</f>
        <v>0.10822510822510822</v>
      </c>
      <c r="BP484" s="78">
        <f>IFERROR(1/J484*(Y484/H484),"0")</f>
        <v>0.11363636363636365</v>
      </c>
    </row>
    <row r="485" spans="1:68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28.571428571428569</v>
      </c>
      <c r="Y485" s="43">
        <f>IFERROR(Y483/H483,"0")+IFERROR(Y484/H484,"0")</f>
        <v>30</v>
      </c>
      <c r="Z485" s="43">
        <f>IFERROR(IF(Z483="",0,Z483),"0")+IFERROR(IF(Z484="",0,Z484),"0")</f>
        <v>0.27060000000000001</v>
      </c>
      <c r="AA485" s="67"/>
      <c r="AB485" s="67"/>
      <c r="AC485" s="67"/>
    </row>
    <row r="486" spans="1:68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120</v>
      </c>
      <c r="Y486" s="43">
        <f>IFERROR(SUM(Y483:Y484),"0")</f>
        <v>126</v>
      </c>
      <c r="Z486" s="42"/>
      <c r="AA486" s="67"/>
      <c r="AB486" s="67"/>
      <c r="AC486" s="67"/>
    </row>
    <row r="487" spans="1:68" ht="14.25" customHeight="1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565" t="s">
        <v>185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10584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10694.48</v>
      </c>
      <c r="Z502" s="42"/>
      <c r="AA502" s="67"/>
      <c r="AB502" s="67"/>
      <c r="AC502" s="67"/>
    </row>
    <row r="503" spans="1:68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11050.733670706251</v>
      </c>
      <c r="Y503" s="43">
        <f>IFERROR(SUM(BN22:BN499),"0")</f>
        <v>11167.499999999996</v>
      </c>
      <c r="Z503" s="42"/>
      <c r="AA503" s="67"/>
      <c r="AB503" s="67"/>
      <c r="AC503" s="67"/>
    </row>
    <row r="504" spans="1:68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17</v>
      </c>
      <c r="Y504" s="44">
        <f>ROUNDUP(SUM(BP22:BP499),0)</f>
        <v>17</v>
      </c>
      <c r="Z504" s="42"/>
      <c r="AA504" s="67"/>
      <c r="AB504" s="67"/>
      <c r="AC504" s="67"/>
    </row>
    <row r="505" spans="1:68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11475.733670706251</v>
      </c>
      <c r="Y505" s="43">
        <f>GrossWeightTotalR+PalletQtyTotalR*25</f>
        <v>11592.499999999996</v>
      </c>
      <c r="Z505" s="42"/>
      <c r="AA505" s="67"/>
      <c r="AB505" s="67"/>
      <c r="AC505" s="67"/>
    </row>
    <row r="506" spans="1:68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1292.0304468940906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1309</v>
      </c>
      <c r="Z506" s="42"/>
      <c r="AA506" s="67"/>
      <c r="AB506" s="67"/>
      <c r="AC506" s="67"/>
    </row>
    <row r="507" spans="1:68" ht="14.25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18.742220000000007</v>
      </c>
      <c r="AA507" s="67"/>
      <c r="AB507" s="67"/>
      <c r="AC507" s="67"/>
    </row>
    <row r="508" spans="1:68" ht="13.5" thickBot="1"/>
    <row r="509" spans="1:68" ht="27" thickTop="1" thickBot="1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271</v>
      </c>
      <c r="J509" s="560" t="s">
        <v>271</v>
      </c>
      <c r="K509" s="560" t="s">
        <v>271</v>
      </c>
      <c r="L509" s="560" t="s">
        <v>271</v>
      </c>
      <c r="M509" s="560" t="s">
        <v>271</v>
      </c>
      <c r="N509" s="561"/>
      <c r="O509" s="560" t="s">
        <v>271</v>
      </c>
      <c r="P509" s="560" t="s">
        <v>271</v>
      </c>
      <c r="Q509" s="560" t="s">
        <v>271</v>
      </c>
      <c r="R509" s="560" t="s">
        <v>271</v>
      </c>
      <c r="S509" s="560" t="s">
        <v>271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192</v>
      </c>
      <c r="F510" s="560" t="s">
        <v>214</v>
      </c>
      <c r="G510" s="560" t="s">
        <v>247</v>
      </c>
      <c r="H510" s="560" t="s">
        <v>112</v>
      </c>
      <c r="I510" s="560" t="s">
        <v>272</v>
      </c>
      <c r="J510" s="560" t="s">
        <v>312</v>
      </c>
      <c r="K510" s="560" t="s">
        <v>372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182.4</v>
      </c>
      <c r="E512" s="52">
        <f>IFERROR(Y89*1,"0")+IFERROR(Y90*1,"0")+IFERROR(Y91*1,"0")+IFERROR(Y95*1,"0")+IFERROR(Y96*1,"0")+IFERROR(Y97*1,"0")+IFERROR(Y98*1,"0")+IFERROR(Y99*1,"0")</f>
        <v>0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153.9</v>
      </c>
      <c r="G512" s="52">
        <f>IFERROR(Y130*1,"0")+IFERROR(Y131*1,"0")+IFERROR(Y135*1,"0")+IFERROR(Y136*1,"0")+IFERROR(Y140*1,"0")+IFERROR(Y141*1,"0")</f>
        <v>36.4</v>
      </c>
      <c r="H512" s="52">
        <f>IFERROR(Y146*1,"0")+IFERROR(Y150*1,"0")+IFERROR(Y151*1,"0")+IFERROR(Y152*1,"0")</f>
        <v>0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79.8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2327.4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410.40000000000003</v>
      </c>
      <c r="S512" s="52">
        <f>IFERROR(Y335*1,"0")+IFERROR(Y336*1,"0")+IFERROR(Y337*1,"0")</f>
        <v>65.099999999999994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6181</v>
      </c>
      <c r="U512" s="52">
        <f>IFERROR(Y368*1,"0")+IFERROR(Y369*1,"0")+IFERROR(Y370*1,"0")+IFERROR(Y374*1,"0")+IFERROR(Y378*1,"0")+IFERROR(Y379*1,"0")+IFERROR(Y383*1,"0")</f>
        <v>196.32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75.600000000000009</v>
      </c>
      <c r="W512" s="52">
        <f>IFERROR(Y408*1,"0")+IFERROR(Y412*1,"0")+IFERROR(Y413*1,"0")+IFERROR(Y414*1,"0")+IFERROR(Y415*1,"0")</f>
        <v>151.20000000000002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432.96000000000004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402</v>
      </c>
      <c r="AB512" s="52">
        <f>IFERROR(Y499*1,"0")</f>
        <v>0</v>
      </c>
      <c r="AC512" s="60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778</v>
      </c>
      <c r="H1" s="9"/>
    </row>
    <row r="3" spans="2:8">
      <c r="B3" s="53" t="s">
        <v>779</v>
      </c>
      <c r="C3" s="53" t="s">
        <v>45</v>
      </c>
      <c r="D3" s="53" t="s">
        <v>45</v>
      </c>
      <c r="E3" s="53" t="s">
        <v>45</v>
      </c>
    </row>
    <row r="4" spans="2:8">
      <c r="B4" s="53" t="s">
        <v>780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781</v>
      </c>
      <c r="D6" s="53" t="s">
        <v>782</v>
      </c>
      <c r="E6" s="53" t="s">
        <v>45</v>
      </c>
    </row>
    <row r="8" spans="2:8">
      <c r="B8" s="53" t="s">
        <v>76</v>
      </c>
      <c r="C8" s="53" t="s">
        <v>781</v>
      </c>
      <c r="D8" s="53" t="s">
        <v>45</v>
      </c>
      <c r="E8" s="53" t="s">
        <v>45</v>
      </c>
    </row>
    <row r="10" spans="2:8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2025-09-02T07:09:35Z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