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/>
  <c r="X500"/>
  <c r="BO499"/>
  <c r="BM499"/>
  <c r="Y499"/>
  <c r="AB512" s="1"/>
  <c r="X496"/>
  <c r="Y495"/>
  <c r="X495"/>
  <c r="BO494"/>
  <c r="BM494"/>
  <c r="Z494"/>
  <c r="Y494"/>
  <c r="BN494" s="1"/>
  <c r="P494"/>
  <c r="BO493"/>
  <c r="BM493"/>
  <c r="Y493"/>
  <c r="BP493" s="1"/>
  <c r="P493"/>
  <c r="X491"/>
  <c r="X490"/>
  <c r="BO489"/>
  <c r="BM489"/>
  <c r="Y489"/>
  <c r="BP489" s="1"/>
  <c r="P489"/>
  <c r="BO488"/>
  <c r="BM488"/>
  <c r="Y488"/>
  <c r="BP488" s="1"/>
  <c r="P488"/>
  <c r="X486"/>
  <c r="X485"/>
  <c r="BO484"/>
  <c r="BN484"/>
  <c r="BM484"/>
  <c r="Z484"/>
  <c r="Y484"/>
  <c r="BP484" s="1"/>
  <c r="P484"/>
  <c r="BO483"/>
  <c r="BM483"/>
  <c r="Y483"/>
  <c r="P483"/>
  <c r="X481"/>
  <c r="X480"/>
  <c r="BO479"/>
  <c r="BM479"/>
  <c r="Y479"/>
  <c r="BP479" s="1"/>
  <c r="P479"/>
  <c r="BO478"/>
  <c r="BM478"/>
  <c r="Y478"/>
  <c r="BO477"/>
  <c r="BM477"/>
  <c r="Y477"/>
  <c r="P477"/>
  <c r="X475"/>
  <c r="X474"/>
  <c r="BO473"/>
  <c r="BN473"/>
  <c r="BM473"/>
  <c r="Z473"/>
  <c r="Y473"/>
  <c r="BP473" s="1"/>
  <c r="P473"/>
  <c r="BO472"/>
  <c r="BM472"/>
  <c r="Y472"/>
  <c r="BN472" s="1"/>
  <c r="P472"/>
  <c r="BO471"/>
  <c r="BM471"/>
  <c r="Y471"/>
  <c r="BP471" s="1"/>
  <c r="P471"/>
  <c r="BO470"/>
  <c r="BM470"/>
  <c r="Y470"/>
  <c r="P470"/>
  <c r="X466"/>
  <c r="X465"/>
  <c r="BO464"/>
  <c r="BM464"/>
  <c r="Y464"/>
  <c r="BP464" s="1"/>
  <c r="P464"/>
  <c r="BO463"/>
  <c r="BM463"/>
  <c r="Y463"/>
  <c r="BP463" s="1"/>
  <c r="P463"/>
  <c r="BP462"/>
  <c r="BO462"/>
  <c r="BM462"/>
  <c r="Y462"/>
  <c r="P462"/>
  <c r="X460"/>
  <c r="X459"/>
  <c r="BO458"/>
  <c r="BM458"/>
  <c r="Y458"/>
  <c r="P458"/>
  <c r="BP457"/>
  <c r="BO457"/>
  <c r="BM457"/>
  <c r="Y457"/>
  <c r="BN457" s="1"/>
  <c r="P457"/>
  <c r="BO456"/>
  <c r="BM456"/>
  <c r="Y456"/>
  <c r="BP456" s="1"/>
  <c r="P456"/>
  <c r="BP455"/>
  <c r="BO455"/>
  <c r="BN455"/>
  <c r="BM455"/>
  <c r="Z455"/>
  <c r="Y455"/>
  <c r="P455"/>
  <c r="BO454"/>
  <c r="BM454"/>
  <c r="Y454"/>
  <c r="BP454" s="1"/>
  <c r="P454"/>
  <c r="BO453"/>
  <c r="BM453"/>
  <c r="Y453"/>
  <c r="P453"/>
  <c r="X451"/>
  <c r="X450"/>
  <c r="BO449"/>
  <c r="BM449"/>
  <c r="Y449"/>
  <c r="P449"/>
  <c r="BO448"/>
  <c r="BN448"/>
  <c r="BM448"/>
  <c r="Z448"/>
  <c r="Y448"/>
  <c r="BP448" s="1"/>
  <c r="P448"/>
  <c r="BO447"/>
  <c r="BM447"/>
  <c r="Y447"/>
  <c r="P447"/>
  <c r="X445"/>
  <c r="X444"/>
  <c r="BO443"/>
  <c r="BM443"/>
  <c r="Y443"/>
  <c r="Z443" s="1"/>
  <c r="P443"/>
  <c r="BO442"/>
  <c r="BM442"/>
  <c r="Y442"/>
  <c r="BP442" s="1"/>
  <c r="P442"/>
  <c r="BO441"/>
  <c r="BM441"/>
  <c r="Y441"/>
  <c r="BP441" s="1"/>
  <c r="P441"/>
  <c r="BO440"/>
  <c r="BM440"/>
  <c r="Y440"/>
  <c r="Z440" s="1"/>
  <c r="BO439"/>
  <c r="BM439"/>
  <c r="Y439"/>
  <c r="BP439" s="1"/>
  <c r="P439"/>
  <c r="BO438"/>
  <c r="BM438"/>
  <c r="Y438"/>
  <c r="BP438" s="1"/>
  <c r="P438"/>
  <c r="BO437"/>
  <c r="BM437"/>
  <c r="Y437"/>
  <c r="P437"/>
  <c r="BO436"/>
  <c r="BM436"/>
  <c r="Y436"/>
  <c r="Z436" s="1"/>
  <c r="P436"/>
  <c r="BO435"/>
  <c r="BM435"/>
  <c r="Y435"/>
  <c r="BN435" s="1"/>
  <c r="P435"/>
  <c r="BO434"/>
  <c r="BM434"/>
  <c r="Y434"/>
  <c r="BO433"/>
  <c r="BM433"/>
  <c r="Y433"/>
  <c r="BP433" s="1"/>
  <c r="P433"/>
  <c r="BO432"/>
  <c r="BM432"/>
  <c r="Y432"/>
  <c r="Z432" s="1"/>
  <c r="P432"/>
  <c r="BO431"/>
  <c r="BM431"/>
  <c r="Y431"/>
  <c r="P431"/>
  <c r="X427"/>
  <c r="Y426"/>
  <c r="X426"/>
  <c r="BP425"/>
  <c r="BO425"/>
  <c r="BN425"/>
  <c r="BM425"/>
  <c r="Z425"/>
  <c r="Z426" s="1"/>
  <c r="Y425"/>
  <c r="Y512" s="1"/>
  <c r="P425"/>
  <c r="X422"/>
  <c r="X421"/>
  <c r="BO420"/>
  <c r="BM420"/>
  <c r="Y420"/>
  <c r="P420"/>
  <c r="X417"/>
  <c r="X416"/>
  <c r="BO415"/>
  <c r="BM415"/>
  <c r="Y415"/>
  <c r="BP415" s="1"/>
  <c r="P415"/>
  <c r="BO414"/>
  <c r="BM414"/>
  <c r="Y414"/>
  <c r="Z414" s="1"/>
  <c r="P414"/>
  <c r="BP413"/>
  <c r="BO413"/>
  <c r="BM413"/>
  <c r="Y413"/>
  <c r="BN413" s="1"/>
  <c r="P413"/>
  <c r="BO412"/>
  <c r="BM412"/>
  <c r="Y412"/>
  <c r="Y416" s="1"/>
  <c r="P412"/>
  <c r="Y410"/>
  <c r="X410"/>
  <c r="X409"/>
  <c r="BO408"/>
  <c r="BM408"/>
  <c r="Y408"/>
  <c r="Y409" s="1"/>
  <c r="P408"/>
  <c r="X405"/>
  <c r="X404"/>
  <c r="BO403"/>
  <c r="BM403"/>
  <c r="Y403"/>
  <c r="BN403" s="1"/>
  <c r="P403"/>
  <c r="BO402"/>
  <c r="BM402"/>
  <c r="Y402"/>
  <c r="P402"/>
  <c r="X400"/>
  <c r="X399"/>
  <c r="BP398"/>
  <c r="BO398"/>
  <c r="BN398"/>
  <c r="BM398"/>
  <c r="Z398"/>
  <c r="Y398"/>
  <c r="P398"/>
  <c r="BO397"/>
  <c r="BM397"/>
  <c r="Y397"/>
  <c r="BP397" s="1"/>
  <c r="P397"/>
  <c r="BO396"/>
  <c r="BM396"/>
  <c r="Y396"/>
  <c r="P396"/>
  <c r="BP395"/>
  <c r="BO395"/>
  <c r="BM395"/>
  <c r="Y395"/>
  <c r="BN395" s="1"/>
  <c r="P395"/>
  <c r="BO394"/>
  <c r="BM394"/>
  <c r="Y394"/>
  <c r="P394"/>
  <c r="BO393"/>
  <c r="BM393"/>
  <c r="Y393"/>
  <c r="BN393" s="1"/>
  <c r="P393"/>
  <c r="BO392"/>
  <c r="BM392"/>
  <c r="Z392"/>
  <c r="Y392"/>
  <c r="BP392" s="1"/>
  <c r="P392"/>
  <c r="BO391"/>
  <c r="BM391"/>
  <c r="Y391"/>
  <c r="P391"/>
  <c r="BO390"/>
  <c r="BM390"/>
  <c r="Y390"/>
  <c r="P390"/>
  <c r="BO389"/>
  <c r="BM389"/>
  <c r="Y389"/>
  <c r="P389"/>
  <c r="X385"/>
  <c r="X384"/>
  <c r="BO383"/>
  <c r="BM383"/>
  <c r="Y383"/>
  <c r="Z383" s="1"/>
  <c r="Z384" s="1"/>
  <c r="P383"/>
  <c r="X381"/>
  <c r="X380"/>
  <c r="BO379"/>
  <c r="BM379"/>
  <c r="Y379"/>
  <c r="Z379" s="1"/>
  <c r="P379"/>
  <c r="BP378"/>
  <c r="BO378"/>
  <c r="BM378"/>
  <c r="Y378"/>
  <c r="BN378" s="1"/>
  <c r="P378"/>
  <c r="X376"/>
  <c r="X375"/>
  <c r="BO374"/>
  <c r="BM374"/>
  <c r="Y374"/>
  <c r="Y376" s="1"/>
  <c r="P374"/>
  <c r="X372"/>
  <c r="X371"/>
  <c r="BP370"/>
  <c r="BO370"/>
  <c r="BN370"/>
  <c r="BM370"/>
  <c r="Z370"/>
  <c r="Y370"/>
  <c r="P370"/>
  <c r="BO369"/>
  <c r="BM369"/>
  <c r="Y369"/>
  <c r="BN369" s="1"/>
  <c r="P369"/>
  <c r="BO368"/>
  <c r="BM368"/>
  <c r="Y368"/>
  <c r="P368"/>
  <c r="X365"/>
  <c r="X364"/>
  <c r="BO363"/>
  <c r="BM363"/>
  <c r="Y363"/>
  <c r="BN363" s="1"/>
  <c r="X361"/>
  <c r="X360"/>
  <c r="BO359"/>
  <c r="BM359"/>
  <c r="Y359"/>
  <c r="BP359" s="1"/>
  <c r="P359"/>
  <c r="BO358"/>
  <c r="BM358"/>
  <c r="Y358"/>
  <c r="BN358" s="1"/>
  <c r="P358"/>
  <c r="X356"/>
  <c r="X355"/>
  <c r="BO354"/>
  <c r="BM354"/>
  <c r="Y354"/>
  <c r="P354"/>
  <c r="BO353"/>
  <c r="BM353"/>
  <c r="Y353"/>
  <c r="Z353" s="1"/>
  <c r="P353"/>
  <c r="X351"/>
  <c r="X350"/>
  <c r="BO349"/>
  <c r="BM349"/>
  <c r="Y349"/>
  <c r="BP349" s="1"/>
  <c r="P349"/>
  <c r="BO348"/>
  <c r="BM348"/>
  <c r="Y348"/>
  <c r="P348"/>
  <c r="BO347"/>
  <c r="BM347"/>
  <c r="Z347"/>
  <c r="Y347"/>
  <c r="BP347" s="1"/>
  <c r="P347"/>
  <c r="BO346"/>
  <c r="BN346"/>
  <c r="BM346"/>
  <c r="Z346"/>
  <c r="Y346"/>
  <c r="BP346" s="1"/>
  <c r="P346"/>
  <c r="BO345"/>
  <c r="BM345"/>
  <c r="Y345"/>
  <c r="P345"/>
  <c r="BO344"/>
  <c r="BM344"/>
  <c r="Y344"/>
  <c r="P344"/>
  <c r="BO343"/>
  <c r="BN343"/>
  <c r="BM343"/>
  <c r="Z343"/>
  <c r="Y343"/>
  <c r="BP343" s="1"/>
  <c r="P343"/>
  <c r="X339"/>
  <c r="X338"/>
  <c r="BO337"/>
  <c r="BM337"/>
  <c r="Y337"/>
  <c r="BP337" s="1"/>
  <c r="P337"/>
  <c r="BO336"/>
  <c r="BM336"/>
  <c r="Y336"/>
  <c r="P336"/>
  <c r="BO335"/>
  <c r="BM335"/>
  <c r="Y335"/>
  <c r="Z335" s="1"/>
  <c r="P335"/>
  <c r="X332"/>
  <c r="X331"/>
  <c r="BO330"/>
  <c r="BM330"/>
  <c r="Y330"/>
  <c r="Z330" s="1"/>
  <c r="P330"/>
  <c r="BO329"/>
  <c r="BM329"/>
  <c r="Y329"/>
  <c r="P329"/>
  <c r="BO328"/>
  <c r="BM328"/>
  <c r="Y328"/>
  <c r="Y331" s="1"/>
  <c r="P328"/>
  <c r="X326"/>
  <c r="X325"/>
  <c r="BO324"/>
  <c r="BM324"/>
  <c r="Y324"/>
  <c r="BP324" s="1"/>
  <c r="P324"/>
  <c r="BO323"/>
  <c r="BM323"/>
  <c r="Y323"/>
  <c r="BN323" s="1"/>
  <c r="P323"/>
  <c r="BO322"/>
  <c r="BM322"/>
  <c r="Y322"/>
  <c r="BP322" s="1"/>
  <c r="BO321"/>
  <c r="BM321"/>
  <c r="Y321"/>
  <c r="Y326" s="1"/>
  <c r="X319"/>
  <c r="X318"/>
  <c r="BO317"/>
  <c r="BM317"/>
  <c r="Y317"/>
  <c r="BP317" s="1"/>
  <c r="P317"/>
  <c r="BO316"/>
  <c r="BM316"/>
  <c r="Y316"/>
  <c r="P316"/>
  <c r="BO315"/>
  <c r="BM315"/>
  <c r="Y315"/>
  <c r="P315"/>
  <c r="X313"/>
  <c r="X312"/>
  <c r="BO311"/>
  <c r="BM311"/>
  <c r="Z311"/>
  <c r="Y311"/>
  <c r="BP311" s="1"/>
  <c r="P311"/>
  <c r="BO310"/>
  <c r="BM310"/>
  <c r="Y310"/>
  <c r="Z310" s="1"/>
  <c r="P310"/>
  <c r="BO309"/>
  <c r="BM309"/>
  <c r="Y309"/>
  <c r="P309"/>
  <c r="BO308"/>
  <c r="BM308"/>
  <c r="Y308"/>
  <c r="BN308" s="1"/>
  <c r="P308"/>
  <c r="BO307"/>
  <c r="BM307"/>
  <c r="Y307"/>
  <c r="BP307" s="1"/>
  <c r="P307"/>
  <c r="X305"/>
  <c r="X304"/>
  <c r="BO303"/>
  <c r="BM303"/>
  <c r="Y303"/>
  <c r="BN303" s="1"/>
  <c r="P303"/>
  <c r="BO302"/>
  <c r="BM302"/>
  <c r="Y302"/>
  <c r="BP302" s="1"/>
  <c r="P302"/>
  <c r="BO301"/>
  <c r="BM301"/>
  <c r="Y301"/>
  <c r="P301"/>
  <c r="BO300"/>
  <c r="BM300"/>
  <c r="Y300"/>
  <c r="Z300" s="1"/>
  <c r="P300"/>
  <c r="BP299"/>
  <c r="BO299"/>
  <c r="BN299"/>
  <c r="BM299"/>
  <c r="Z299"/>
  <c r="Y299"/>
  <c r="P299"/>
  <c r="BO298"/>
  <c r="BM298"/>
  <c r="Y298"/>
  <c r="BN298" s="1"/>
  <c r="P298"/>
  <c r="BO297"/>
  <c r="BM297"/>
  <c r="Y297"/>
  <c r="P297"/>
  <c r="X295"/>
  <c r="X294"/>
  <c r="BO293"/>
  <c r="BM293"/>
  <c r="Y293"/>
  <c r="BN293" s="1"/>
  <c r="P293"/>
  <c r="BO292"/>
  <c r="BM292"/>
  <c r="Y292"/>
  <c r="BP292" s="1"/>
  <c r="P292"/>
  <c r="BO291"/>
  <c r="BM291"/>
  <c r="Z291"/>
  <c r="Y291"/>
  <c r="BP291" s="1"/>
  <c r="P291"/>
  <c r="BO290"/>
  <c r="BM290"/>
  <c r="Y290"/>
  <c r="Z290" s="1"/>
  <c r="P290"/>
  <c r="BO289"/>
  <c r="BM289"/>
  <c r="Y289"/>
  <c r="P289"/>
  <c r="BO288"/>
  <c r="BM288"/>
  <c r="Y288"/>
  <c r="BN288" s="1"/>
  <c r="P288"/>
  <c r="X285"/>
  <c r="X284"/>
  <c r="BO283"/>
  <c r="BM283"/>
  <c r="Y283"/>
  <c r="Y285" s="1"/>
  <c r="P283"/>
  <c r="X280"/>
  <c r="X279"/>
  <c r="BP278"/>
  <c r="BO278"/>
  <c r="BM278"/>
  <c r="Y278"/>
  <c r="Y279" s="1"/>
  <c r="P278"/>
  <c r="X276"/>
  <c r="X275"/>
  <c r="BO274"/>
  <c r="BM274"/>
  <c r="Y274"/>
  <c r="BN274" s="1"/>
  <c r="P274"/>
  <c r="X271"/>
  <c r="X270"/>
  <c r="BO269"/>
  <c r="BM269"/>
  <c r="Y269"/>
  <c r="BP269" s="1"/>
  <c r="P269"/>
  <c r="BO268"/>
  <c r="BM268"/>
  <c r="Y268"/>
  <c r="BN268" s="1"/>
  <c r="P268"/>
  <c r="BO267"/>
  <c r="BM267"/>
  <c r="Y267"/>
  <c r="Y271" s="1"/>
  <c r="P267"/>
  <c r="X264"/>
  <c r="X263"/>
  <c r="BO262"/>
  <c r="BM262"/>
  <c r="Y262"/>
  <c r="BO261"/>
  <c r="BM261"/>
  <c r="Y261"/>
  <c r="BP261" s="1"/>
  <c r="P261"/>
  <c r="BO260"/>
  <c r="BM260"/>
  <c r="Y260"/>
  <c r="BO259"/>
  <c r="BM259"/>
  <c r="Y259"/>
  <c r="P259"/>
  <c r="X256"/>
  <c r="X255"/>
  <c r="BO254"/>
  <c r="BM254"/>
  <c r="Z254"/>
  <c r="Y254"/>
  <c r="BP254" s="1"/>
  <c r="P254"/>
  <c r="BO253"/>
  <c r="BM253"/>
  <c r="Y253"/>
  <c r="Z253" s="1"/>
  <c r="P253"/>
  <c r="BO252"/>
  <c r="BM252"/>
  <c r="Y252"/>
  <c r="P252"/>
  <c r="BO251"/>
  <c r="BM251"/>
  <c r="Y251"/>
  <c r="BN251" s="1"/>
  <c r="P251"/>
  <c r="BO250"/>
  <c r="BM250"/>
  <c r="Z250"/>
  <c r="Y250"/>
  <c r="BP250" s="1"/>
  <c r="P250"/>
  <c r="X247"/>
  <c r="X246"/>
  <c r="BO245"/>
  <c r="BM245"/>
  <c r="Y245"/>
  <c r="BN245" s="1"/>
  <c r="P245"/>
  <c r="BO244"/>
  <c r="BM244"/>
  <c r="Y244"/>
  <c r="BP244" s="1"/>
  <c r="P244"/>
  <c r="BO243"/>
  <c r="BM243"/>
  <c r="Y243"/>
  <c r="BO242"/>
  <c r="BM242"/>
  <c r="Y242"/>
  <c r="P242"/>
  <c r="X240"/>
  <c r="X239"/>
  <c r="BO238"/>
  <c r="BM238"/>
  <c r="Z238"/>
  <c r="Z239" s="1"/>
  <c r="Y238"/>
  <c r="Y240" s="1"/>
  <c r="X236"/>
  <c r="X235"/>
  <c r="BO234"/>
  <c r="BM234"/>
  <c r="Y234"/>
  <c r="BP234" s="1"/>
  <c r="P234"/>
  <c r="X232"/>
  <c r="X231"/>
  <c r="BP230"/>
  <c r="BO230"/>
  <c r="BN230"/>
  <c r="BM230"/>
  <c r="Z230"/>
  <c r="Y230"/>
  <c r="P230"/>
  <c r="BO229"/>
  <c r="BM229"/>
  <c r="Y229"/>
  <c r="BP229" s="1"/>
  <c r="P229"/>
  <c r="BO228"/>
  <c r="BM228"/>
  <c r="Y228"/>
  <c r="Z228" s="1"/>
  <c r="P228"/>
  <c r="BO227"/>
  <c r="BM227"/>
  <c r="Y227"/>
  <c r="P227"/>
  <c r="BO226"/>
  <c r="BM226"/>
  <c r="Y226"/>
  <c r="BP226" s="1"/>
  <c r="P226"/>
  <c r="BO225"/>
  <c r="BM225"/>
  <c r="Y225"/>
  <c r="BN225" s="1"/>
  <c r="P225"/>
  <c r="BO224"/>
  <c r="BM224"/>
  <c r="Y224"/>
  <c r="BP224" s="1"/>
  <c r="P224"/>
  <c r="X221"/>
  <c r="X220"/>
  <c r="BO219"/>
  <c r="BM219"/>
  <c r="Y219"/>
  <c r="P219"/>
  <c r="BO218"/>
  <c r="BM218"/>
  <c r="Y218"/>
  <c r="BP218" s="1"/>
  <c r="P218"/>
  <c r="X216"/>
  <c r="X215"/>
  <c r="BO214"/>
  <c r="BM214"/>
  <c r="Y214"/>
  <c r="BP214" s="1"/>
  <c r="P214"/>
  <c r="BO213"/>
  <c r="BM213"/>
  <c r="Y213"/>
  <c r="P213"/>
  <c r="BO212"/>
  <c r="BM212"/>
  <c r="Y212"/>
  <c r="P212"/>
  <c r="BO211"/>
  <c r="BM211"/>
  <c r="Y211"/>
  <c r="BN211" s="1"/>
  <c r="P211"/>
  <c r="BO210"/>
  <c r="BM210"/>
  <c r="Y210"/>
  <c r="BP210" s="1"/>
  <c r="P210"/>
  <c r="BO209"/>
  <c r="BM209"/>
  <c r="Y209"/>
  <c r="P209"/>
  <c r="BO208"/>
  <c r="BM208"/>
  <c r="Y208"/>
  <c r="BP208" s="1"/>
  <c r="P208"/>
  <c r="BO207"/>
  <c r="BM207"/>
  <c r="Y207"/>
  <c r="Z207" s="1"/>
  <c r="P207"/>
  <c r="BP206"/>
  <c r="BO206"/>
  <c r="BM206"/>
  <c r="Y206"/>
  <c r="BN206" s="1"/>
  <c r="P206"/>
  <c r="X204"/>
  <c r="X203"/>
  <c r="BO202"/>
  <c r="BN202"/>
  <c r="BM202"/>
  <c r="Z202"/>
  <c r="Y202"/>
  <c r="BP202" s="1"/>
  <c r="P202"/>
  <c r="BO201"/>
  <c r="BM201"/>
  <c r="Y201"/>
  <c r="P201"/>
  <c r="BO200"/>
  <c r="BM200"/>
  <c r="Y200"/>
  <c r="BP200" s="1"/>
  <c r="P200"/>
  <c r="BP199"/>
  <c r="BO199"/>
  <c r="BN199"/>
  <c r="BM199"/>
  <c r="Z199"/>
  <c r="Y199"/>
  <c r="P199"/>
  <c r="BO198"/>
  <c r="BM198"/>
  <c r="Y198"/>
  <c r="BN198" s="1"/>
  <c r="P198"/>
  <c r="BO197"/>
  <c r="BM197"/>
  <c r="Y197"/>
  <c r="Z197" s="1"/>
  <c r="P197"/>
  <c r="BO196"/>
  <c r="BM196"/>
  <c r="Y196"/>
  <c r="P196"/>
  <c r="BO195"/>
  <c r="BM195"/>
  <c r="Y195"/>
  <c r="P195"/>
  <c r="X193"/>
  <c r="X192"/>
  <c r="BP191"/>
  <c r="BO191"/>
  <c r="BM191"/>
  <c r="Y191"/>
  <c r="BN191" s="1"/>
  <c r="P191"/>
  <c r="BO190"/>
  <c r="BM190"/>
  <c r="Y190"/>
  <c r="Y192" s="1"/>
  <c r="P190"/>
  <c r="X188"/>
  <c r="X187"/>
  <c r="BO186"/>
  <c r="BM186"/>
  <c r="Z186"/>
  <c r="Y186"/>
  <c r="BP186" s="1"/>
  <c r="P186"/>
  <c r="BO185"/>
  <c r="BM185"/>
  <c r="Y185"/>
  <c r="Y188" s="1"/>
  <c r="P185"/>
  <c r="X182"/>
  <c r="X181"/>
  <c r="BO180"/>
  <c r="BM180"/>
  <c r="Y180"/>
  <c r="BP180" s="1"/>
  <c r="P180"/>
  <c r="X178"/>
  <c r="X177"/>
  <c r="BO176"/>
  <c r="BM176"/>
  <c r="Y176"/>
  <c r="P176"/>
  <c r="BO175"/>
  <c r="BM175"/>
  <c r="Y175"/>
  <c r="BP175" s="1"/>
  <c r="P175"/>
  <c r="BO174"/>
  <c r="BM174"/>
  <c r="Y174"/>
  <c r="Z174" s="1"/>
  <c r="P174"/>
  <c r="X172"/>
  <c r="X171"/>
  <c r="BO170"/>
  <c r="BM170"/>
  <c r="Y170"/>
  <c r="P170"/>
  <c r="BO169"/>
  <c r="BM169"/>
  <c r="Y169"/>
  <c r="P169"/>
  <c r="BP168"/>
  <c r="BO168"/>
  <c r="BM168"/>
  <c r="Y168"/>
  <c r="BN168" s="1"/>
  <c r="P168"/>
  <c r="BO167"/>
  <c r="BM167"/>
  <c r="Y167"/>
  <c r="BP167" s="1"/>
  <c r="P167"/>
  <c r="BO166"/>
  <c r="BM166"/>
  <c r="Y166"/>
  <c r="P166"/>
  <c r="BO165"/>
  <c r="BM165"/>
  <c r="Y165"/>
  <c r="BN165" s="1"/>
  <c r="P165"/>
  <c r="BO164"/>
  <c r="BM164"/>
  <c r="Y164"/>
  <c r="Z164" s="1"/>
  <c r="P164"/>
  <c r="BP163"/>
  <c r="BO163"/>
  <c r="BM163"/>
  <c r="Y163"/>
  <c r="BN163" s="1"/>
  <c r="P163"/>
  <c r="BO162"/>
  <c r="BM162"/>
  <c r="Y162"/>
  <c r="P162"/>
  <c r="X160"/>
  <c r="X159"/>
  <c r="BO158"/>
  <c r="BM158"/>
  <c r="Y158"/>
  <c r="P158"/>
  <c r="X154"/>
  <c r="X153"/>
  <c r="BO152"/>
  <c r="BM152"/>
  <c r="Y152"/>
  <c r="BN152" s="1"/>
  <c r="P152"/>
  <c r="BO151"/>
  <c r="BM151"/>
  <c r="Z151"/>
  <c r="Y151"/>
  <c r="BP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P141"/>
  <c r="BO140"/>
  <c r="BM140"/>
  <c r="Y140"/>
  <c r="BN140" s="1"/>
  <c r="P140"/>
  <c r="X138"/>
  <c r="X137"/>
  <c r="BO136"/>
  <c r="BM136"/>
  <c r="Y136"/>
  <c r="P136"/>
  <c r="BO135"/>
  <c r="BM135"/>
  <c r="Z135"/>
  <c r="Y135"/>
  <c r="BP135" s="1"/>
  <c r="P135"/>
  <c r="X133"/>
  <c r="X132"/>
  <c r="BO131"/>
  <c r="BM131"/>
  <c r="Y131"/>
  <c r="Z131" s="1"/>
  <c r="P131"/>
  <c r="BO130"/>
  <c r="BM130"/>
  <c r="Y130"/>
  <c r="P130"/>
  <c r="X127"/>
  <c r="X126"/>
  <c r="BP125"/>
  <c r="BO125"/>
  <c r="BM125"/>
  <c r="Y125"/>
  <c r="BN125" s="1"/>
  <c r="P125"/>
  <c r="BO124"/>
  <c r="BM124"/>
  <c r="Y124"/>
  <c r="BP124" s="1"/>
  <c r="P124"/>
  <c r="Y122"/>
  <c r="X122"/>
  <c r="X121"/>
  <c r="BO120"/>
  <c r="BM120"/>
  <c r="Y120"/>
  <c r="P120"/>
  <c r="BO119"/>
  <c r="BM119"/>
  <c r="Y119"/>
  <c r="BP119" s="1"/>
  <c r="P119"/>
  <c r="BP118"/>
  <c r="BO118"/>
  <c r="BN118"/>
  <c r="BM118"/>
  <c r="Z118"/>
  <c r="Y118"/>
  <c r="P118"/>
  <c r="BO117"/>
  <c r="BM117"/>
  <c r="Y117"/>
  <c r="P117"/>
  <c r="X115"/>
  <c r="Y114"/>
  <c r="X114"/>
  <c r="BP113"/>
  <c r="BO113"/>
  <c r="BN113"/>
  <c r="BM113"/>
  <c r="Z113"/>
  <c r="Y113"/>
  <c r="P113"/>
  <c r="BO112"/>
  <c r="BN112"/>
  <c r="BM112"/>
  <c r="Z112"/>
  <c r="Y112"/>
  <c r="BP112" s="1"/>
  <c r="P112"/>
  <c r="BO111"/>
  <c r="BN111"/>
  <c r="BM111"/>
  <c r="Z111"/>
  <c r="Z114" s="1"/>
  <c r="Y111"/>
  <c r="Y115" s="1"/>
  <c r="P111"/>
  <c r="X109"/>
  <c r="X108"/>
  <c r="BP107"/>
  <c r="BO107"/>
  <c r="BN107"/>
  <c r="BM107"/>
  <c r="Z107"/>
  <c r="Y107"/>
  <c r="P107"/>
  <c r="BO106"/>
  <c r="BM106"/>
  <c r="Y106"/>
  <c r="BN106" s="1"/>
  <c r="P106"/>
  <c r="BO105"/>
  <c r="BM105"/>
  <c r="Y105"/>
  <c r="BP105" s="1"/>
  <c r="P105"/>
  <c r="BO104"/>
  <c r="BM104"/>
  <c r="Y104"/>
  <c r="P104"/>
  <c r="X101"/>
  <c r="Y100"/>
  <c r="X100"/>
  <c r="BO99"/>
  <c r="BM99"/>
  <c r="Z99"/>
  <c r="Y99"/>
  <c r="BP99" s="1"/>
  <c r="P99"/>
  <c r="BO98"/>
  <c r="BM98"/>
  <c r="Y98"/>
  <c r="P98"/>
  <c r="BO97"/>
  <c r="BM97"/>
  <c r="Y97"/>
  <c r="Z97" s="1"/>
  <c r="P97"/>
  <c r="BP96"/>
  <c r="BO96"/>
  <c r="BN96"/>
  <c r="BM96"/>
  <c r="Z96"/>
  <c r="Y96"/>
  <c r="P96"/>
  <c r="BO95"/>
  <c r="BM95"/>
  <c r="Y95"/>
  <c r="BN95" s="1"/>
  <c r="X93"/>
  <c r="X92"/>
  <c r="BO91"/>
  <c r="BM91"/>
  <c r="Y91"/>
  <c r="P91"/>
  <c r="BO90"/>
  <c r="BM90"/>
  <c r="Y90"/>
  <c r="BN90" s="1"/>
  <c r="P90"/>
  <c r="BO89"/>
  <c r="BM89"/>
  <c r="Y89"/>
  <c r="E512" s="1"/>
  <c r="P89"/>
  <c r="X86"/>
  <c r="X85"/>
  <c r="BO84"/>
  <c r="BM84"/>
  <c r="Y84"/>
  <c r="Z84" s="1"/>
  <c r="P84"/>
  <c r="BO83"/>
  <c r="BM83"/>
  <c r="Y83"/>
  <c r="BP83" s="1"/>
  <c r="P83"/>
  <c r="X81"/>
  <c r="X80"/>
  <c r="BO79"/>
  <c r="BM79"/>
  <c r="Y79"/>
  <c r="P79"/>
  <c r="BO78"/>
  <c r="BM78"/>
  <c r="Y78"/>
  <c r="BN78" s="1"/>
  <c r="P78"/>
  <c r="BO77"/>
  <c r="BM77"/>
  <c r="Y77"/>
  <c r="Z77" s="1"/>
  <c r="P77"/>
  <c r="BO76"/>
  <c r="BM76"/>
  <c r="Y76"/>
  <c r="BN76" s="1"/>
  <c r="P76"/>
  <c r="BO75"/>
  <c r="BM75"/>
  <c r="Y75"/>
  <c r="Z75" s="1"/>
  <c r="P75"/>
  <c r="BO74"/>
  <c r="BM74"/>
  <c r="Y74"/>
  <c r="Z74" s="1"/>
  <c r="P74"/>
  <c r="X72"/>
  <c r="X71"/>
  <c r="BO70"/>
  <c r="BM70"/>
  <c r="Y70"/>
  <c r="BP70" s="1"/>
  <c r="P70"/>
  <c r="BO69"/>
  <c r="BM69"/>
  <c r="Y69"/>
  <c r="P69"/>
  <c r="BO68"/>
  <c r="BM68"/>
  <c r="Y68"/>
  <c r="Y72" s="1"/>
  <c r="P68"/>
  <c r="X66"/>
  <c r="X65"/>
  <c r="BO64"/>
  <c r="BM64"/>
  <c r="Y64"/>
  <c r="P64"/>
  <c r="BO63"/>
  <c r="BM63"/>
  <c r="Y63"/>
  <c r="P63"/>
  <c r="BO62"/>
  <c r="BM62"/>
  <c r="Y62"/>
  <c r="P62"/>
  <c r="BO61"/>
  <c r="BM61"/>
  <c r="Y61"/>
  <c r="BN61" s="1"/>
  <c r="P61"/>
  <c r="X59"/>
  <c r="X58"/>
  <c r="BO57"/>
  <c r="BM57"/>
  <c r="Y57"/>
  <c r="BN57" s="1"/>
  <c r="P57"/>
  <c r="BO56"/>
  <c r="BM56"/>
  <c r="Y56"/>
  <c r="BP56" s="1"/>
  <c r="P56"/>
  <c r="BO55"/>
  <c r="BM55"/>
  <c r="Y55"/>
  <c r="BP55" s="1"/>
  <c r="P55"/>
  <c r="BO54"/>
  <c r="BM54"/>
  <c r="Y54"/>
  <c r="P54"/>
  <c r="BO53"/>
  <c r="BM53"/>
  <c r="Y53"/>
  <c r="P53"/>
  <c r="BO52"/>
  <c r="BN52"/>
  <c r="BM52"/>
  <c r="Z52"/>
  <c r="Y52"/>
  <c r="P52"/>
  <c r="X49"/>
  <c r="X48"/>
  <c r="BP47"/>
  <c r="BO47"/>
  <c r="BN47"/>
  <c r="BM47"/>
  <c r="Z47"/>
  <c r="Z48" s="1"/>
  <c r="Y47"/>
  <c r="Y48" s="1"/>
  <c r="P47"/>
  <c r="X45"/>
  <c r="X44"/>
  <c r="BO43"/>
  <c r="BM43"/>
  <c r="Y43"/>
  <c r="BN43" s="1"/>
  <c r="P43"/>
  <c r="BO42"/>
  <c r="BM42"/>
  <c r="Y42"/>
  <c r="Z42" s="1"/>
  <c r="P42"/>
  <c r="BO41"/>
  <c r="BM41"/>
  <c r="Y41"/>
  <c r="Y44" s="1"/>
  <c r="P41"/>
  <c r="X37"/>
  <c r="X36"/>
  <c r="BO35"/>
  <c r="BM35"/>
  <c r="Y35"/>
  <c r="Y36" s="1"/>
  <c r="P35"/>
  <c r="X33"/>
  <c r="X32"/>
  <c r="BO31"/>
  <c r="BM31"/>
  <c r="Y31"/>
  <c r="BP31" s="1"/>
  <c r="P31"/>
  <c r="BO30"/>
  <c r="BM30"/>
  <c r="Y30"/>
  <c r="P30"/>
  <c r="BO29"/>
  <c r="BM29"/>
  <c r="Y29"/>
  <c r="BP29" s="1"/>
  <c r="P29"/>
  <c r="BO28"/>
  <c r="BM28"/>
  <c r="Y28"/>
  <c r="BP28" s="1"/>
  <c r="P28"/>
  <c r="BO27"/>
  <c r="BM27"/>
  <c r="Y27"/>
  <c r="BP27" s="1"/>
  <c r="P27"/>
  <c r="BP26"/>
  <c r="BO26"/>
  <c r="BM26"/>
  <c r="Y26"/>
  <c r="BN26" s="1"/>
  <c r="P26"/>
  <c r="X24"/>
  <c r="X23"/>
  <c r="BO22"/>
  <c r="BM22"/>
  <c r="Y22"/>
  <c r="BN22" s="1"/>
  <c r="P22"/>
  <c r="H10"/>
  <c r="A9"/>
  <c r="H9" s="1"/>
  <c r="D7"/>
  <c r="Q6"/>
  <c r="P2"/>
  <c r="Z307" l="1"/>
  <c r="Y351"/>
  <c r="BN436"/>
  <c r="BP61"/>
  <c r="BP353"/>
  <c r="Z317"/>
  <c r="BN214"/>
  <c r="Z214"/>
  <c r="BP211"/>
  <c r="BP76"/>
  <c r="Z83"/>
  <c r="Z85" s="1"/>
  <c r="BP436"/>
  <c r="BN353"/>
  <c r="Y355"/>
  <c r="Y187"/>
  <c r="BN374"/>
  <c r="Z374"/>
  <c r="Z375" s="1"/>
  <c r="X506"/>
  <c r="X503"/>
  <c r="BN42"/>
  <c r="BP42"/>
  <c r="BP62"/>
  <c r="BN62"/>
  <c r="Z62"/>
  <c r="BP63"/>
  <c r="BN63"/>
  <c r="Z63"/>
  <c r="BP64"/>
  <c r="BN64"/>
  <c r="Z64"/>
  <c r="BP69"/>
  <c r="BN69"/>
  <c r="Z69"/>
  <c r="BP91"/>
  <c r="BN91"/>
  <c r="Z91"/>
  <c r="BN124"/>
  <c r="Y126"/>
  <c r="Y127"/>
  <c r="G512"/>
  <c r="Y133"/>
  <c r="Y132"/>
  <c r="BP130"/>
  <c r="BN130"/>
  <c r="Z130"/>
  <c r="Z132" s="1"/>
  <c r="I512"/>
  <c r="BP158"/>
  <c r="BP169"/>
  <c r="BN169"/>
  <c r="Z169"/>
  <c r="BP170"/>
  <c r="Z170"/>
  <c r="BN196"/>
  <c r="BP196"/>
  <c r="BP209"/>
  <c r="BN209"/>
  <c r="Z209"/>
  <c r="BP219"/>
  <c r="BN219"/>
  <c r="Z219"/>
  <c r="BN227"/>
  <c r="BP227"/>
  <c r="BP243"/>
  <c r="Z243"/>
  <c r="M512"/>
  <c r="Y263"/>
  <c r="BP259"/>
  <c r="BN259"/>
  <c r="Z259"/>
  <c r="BP262"/>
  <c r="BN262"/>
  <c r="Z262"/>
  <c r="BN269"/>
  <c r="BP289"/>
  <c r="BN289"/>
  <c r="Z289"/>
  <c r="BN300"/>
  <c r="BP300"/>
  <c r="BP301"/>
  <c r="Z301"/>
  <c r="BP315"/>
  <c r="BN315"/>
  <c r="Z315"/>
  <c r="Y318"/>
  <c r="BP394"/>
  <c r="BN394"/>
  <c r="Z394"/>
  <c r="BP402"/>
  <c r="Z402"/>
  <c r="X504"/>
  <c r="X502"/>
  <c r="Z27"/>
  <c r="BN27"/>
  <c r="Z28"/>
  <c r="BN28"/>
  <c r="Z29"/>
  <c r="BN29"/>
  <c r="Y33"/>
  <c r="Y32"/>
  <c r="BP43"/>
  <c r="Y49"/>
  <c r="D512"/>
  <c r="BP53"/>
  <c r="BN53"/>
  <c r="Z53"/>
  <c r="BP54"/>
  <c r="BN54"/>
  <c r="Z54"/>
  <c r="BP79"/>
  <c r="BN79"/>
  <c r="Z79"/>
  <c r="Y93"/>
  <c r="BN97"/>
  <c r="BP97"/>
  <c r="BP98"/>
  <c r="Z98"/>
  <c r="BN120"/>
  <c r="BP120"/>
  <c r="Z137"/>
  <c r="BP136"/>
  <c r="BN136"/>
  <c r="Z136"/>
  <c r="BP141"/>
  <c r="BN141"/>
  <c r="Z141"/>
  <c r="Y160"/>
  <c r="Y171"/>
  <c r="BN162"/>
  <c r="BP166"/>
  <c r="BN166"/>
  <c r="Z166"/>
  <c r="Y172"/>
  <c r="BP176"/>
  <c r="BN176"/>
  <c r="Z176"/>
  <c r="BN201"/>
  <c r="BP201"/>
  <c r="BP212"/>
  <c r="BN212"/>
  <c r="Z212"/>
  <c r="BP213"/>
  <c r="Z213"/>
  <c r="Y235"/>
  <c r="Y236"/>
  <c r="BP242"/>
  <c r="BN242"/>
  <c r="Z242"/>
  <c r="BP329"/>
  <c r="BN329"/>
  <c r="Z329"/>
  <c r="BN345"/>
  <c r="BP345"/>
  <c r="BN359"/>
  <c r="BP368"/>
  <c r="Y372"/>
  <c r="Z368"/>
  <c r="BN383"/>
  <c r="BP383"/>
  <c r="Y384"/>
  <c r="Y385"/>
  <c r="V512"/>
  <c r="Z389"/>
  <c r="BP389"/>
  <c r="BP434"/>
  <c r="Z434"/>
  <c r="BN440"/>
  <c r="BP440"/>
  <c r="Y450"/>
  <c r="BP447"/>
  <c r="BP478"/>
  <c r="BN478"/>
  <c r="Z478"/>
  <c r="BP483"/>
  <c r="Z483"/>
  <c r="Z485" s="1"/>
  <c r="Y490"/>
  <c r="Y65"/>
  <c r="BN75"/>
  <c r="BP75"/>
  <c r="F512"/>
  <c r="Y109"/>
  <c r="Y121"/>
  <c r="BN131"/>
  <c r="BP131"/>
  <c r="Y137"/>
  <c r="H512"/>
  <c r="Y147"/>
  <c r="Y148"/>
  <c r="Y181"/>
  <c r="Y182"/>
  <c r="Y193"/>
  <c r="Y204"/>
  <c r="BN195"/>
  <c r="BN226"/>
  <c r="BP252"/>
  <c r="BN252"/>
  <c r="Z252"/>
  <c r="Y264"/>
  <c r="Z260"/>
  <c r="BP297"/>
  <c r="Z297"/>
  <c r="BP309"/>
  <c r="BN309"/>
  <c r="Z309"/>
  <c r="BP336"/>
  <c r="BN336"/>
  <c r="Z336"/>
  <c r="BP348"/>
  <c r="BN348"/>
  <c r="Z348"/>
  <c r="BP390"/>
  <c r="BN390"/>
  <c r="Z390"/>
  <c r="BP396"/>
  <c r="Z396"/>
  <c r="BN412"/>
  <c r="X512"/>
  <c r="Z420"/>
  <c r="Z421" s="1"/>
  <c r="BN437"/>
  <c r="BP437"/>
  <c r="BN456"/>
  <c r="BP458"/>
  <c r="BN458"/>
  <c r="Z458"/>
  <c r="Y459"/>
  <c r="AA512"/>
  <c r="BP470"/>
  <c r="BN470"/>
  <c r="Z470"/>
  <c r="BN253"/>
  <c r="BP253"/>
  <c r="Y280"/>
  <c r="BN283"/>
  <c r="BN290"/>
  <c r="BP290"/>
  <c r="BN310"/>
  <c r="BP310"/>
  <c r="Y319"/>
  <c r="BN324"/>
  <c r="BN330"/>
  <c r="BP330"/>
  <c r="Y339"/>
  <c r="T512"/>
  <c r="Y356"/>
  <c r="Y400"/>
  <c r="Y427"/>
  <c r="Z512"/>
  <c r="BN432"/>
  <c r="BP432"/>
  <c r="Y451"/>
  <c r="Y460"/>
  <c r="Y466"/>
  <c r="Y480"/>
  <c r="Z438"/>
  <c r="BN443"/>
  <c r="Z453"/>
  <c r="Z463"/>
  <c r="BN477"/>
  <c r="Y485"/>
  <c r="BP494"/>
  <c r="J512"/>
  <c r="BN41"/>
  <c r="Y215"/>
  <c r="BP268"/>
  <c r="BP323"/>
  <c r="BN228"/>
  <c r="BP251"/>
  <c r="BP274"/>
  <c r="BP288"/>
  <c r="BP298"/>
  <c r="Z316"/>
  <c r="Z321"/>
  <c r="BP328"/>
  <c r="Z337"/>
  <c r="Z338" s="1"/>
  <c r="Z349"/>
  <c r="BP369"/>
  <c r="BN379"/>
  <c r="Z391"/>
  <c r="BP393"/>
  <c r="BP403"/>
  <c r="BN414"/>
  <c r="BP435"/>
  <c r="BP472"/>
  <c r="K512"/>
  <c r="BN74"/>
  <c r="BP41"/>
  <c r="BP74"/>
  <c r="BP84"/>
  <c r="BP245"/>
  <c r="BP293"/>
  <c r="BP358"/>
  <c r="Y80"/>
  <c r="BP90"/>
  <c r="BP106"/>
  <c r="BN164"/>
  <c r="BN207"/>
  <c r="Y220"/>
  <c r="BP308"/>
  <c r="Z35"/>
  <c r="Z36" s="1"/>
  <c r="BP52"/>
  <c r="Z70"/>
  <c r="Y85"/>
  <c r="BN98"/>
  <c r="BP111"/>
  <c r="Z119"/>
  <c r="Z167"/>
  <c r="Z190"/>
  <c r="Z200"/>
  <c r="Z210"/>
  <c r="BN238"/>
  <c r="BN243"/>
  <c r="Y246"/>
  <c r="BN254"/>
  <c r="BN260"/>
  <c r="BN291"/>
  <c r="Y294"/>
  <c r="BN301"/>
  <c r="Y304"/>
  <c r="BN311"/>
  <c r="Y332"/>
  <c r="Z344"/>
  <c r="Z354"/>
  <c r="Z355" s="1"/>
  <c r="Y364"/>
  <c r="BP374"/>
  <c r="BN396"/>
  <c r="Y399"/>
  <c r="BN420"/>
  <c r="Z433"/>
  <c r="BN438"/>
  <c r="Z441"/>
  <c r="BP443"/>
  <c r="BN453"/>
  <c r="BN463"/>
  <c r="BP477"/>
  <c r="Y481"/>
  <c r="L512"/>
  <c r="BP225"/>
  <c r="BP303"/>
  <c r="BP22"/>
  <c r="Y45"/>
  <c r="Z55"/>
  <c r="BP57"/>
  <c r="BN77"/>
  <c r="Z185"/>
  <c r="Z187" s="1"/>
  <c r="Y23"/>
  <c r="BN30"/>
  <c r="BN55"/>
  <c r="Y58"/>
  <c r="Y66"/>
  <c r="BP77"/>
  <c r="BN104"/>
  <c r="Z124"/>
  <c r="Y138"/>
  <c r="BN150"/>
  <c r="Y153"/>
  <c r="Z162"/>
  <c r="BP164"/>
  <c r="BP174"/>
  <c r="BN185"/>
  <c r="Z195"/>
  <c r="BP197"/>
  <c r="BP207"/>
  <c r="Y216"/>
  <c r="Z226"/>
  <c r="BP228"/>
  <c r="Z269"/>
  <c r="Y275"/>
  <c r="Z283"/>
  <c r="Z284" s="1"/>
  <c r="BN316"/>
  <c r="BN321"/>
  <c r="Z324"/>
  <c r="BN337"/>
  <c r="BN349"/>
  <c r="Z359"/>
  <c r="BP379"/>
  <c r="BN391"/>
  <c r="Y404"/>
  <c r="Z412"/>
  <c r="BP414"/>
  <c r="Z456"/>
  <c r="Y486"/>
  <c r="BN84"/>
  <c r="BP363"/>
  <c r="Z30"/>
  <c r="BP95"/>
  <c r="Z104"/>
  <c r="Y142"/>
  <c r="Z150"/>
  <c r="BP152"/>
  <c r="BN174"/>
  <c r="Y177"/>
  <c r="BN197"/>
  <c r="Y231"/>
  <c r="BN35"/>
  <c r="BN70"/>
  <c r="Y81"/>
  <c r="BN119"/>
  <c r="Y143"/>
  <c r="BN167"/>
  <c r="Y178"/>
  <c r="BN190"/>
  <c r="BN200"/>
  <c r="Y203"/>
  <c r="BN210"/>
  <c r="Y221"/>
  <c r="Y232"/>
  <c r="BP238"/>
  <c r="BP260"/>
  <c r="BN344"/>
  <c r="BN354"/>
  <c r="Y375"/>
  <c r="BP420"/>
  <c r="BN433"/>
  <c r="BN441"/>
  <c r="Y444"/>
  <c r="BP453"/>
  <c r="Y491"/>
  <c r="O512"/>
  <c r="Y295"/>
  <c r="Y305"/>
  <c r="BP321"/>
  <c r="Y365"/>
  <c r="Y380"/>
  <c r="BP391"/>
  <c r="Y496"/>
  <c r="P512"/>
  <c r="Y24"/>
  <c r="BP35"/>
  <c r="Y59"/>
  <c r="Z68"/>
  <c r="Z71" s="1"/>
  <c r="Z78"/>
  <c r="Z117"/>
  <c r="Z121" s="1"/>
  <c r="Z140"/>
  <c r="Y154"/>
  <c r="Z165"/>
  <c r="Z175"/>
  <c r="Z177" s="1"/>
  <c r="BP190"/>
  <c r="Z198"/>
  <c r="Z208"/>
  <c r="Z218"/>
  <c r="Z220" s="1"/>
  <c r="Z229"/>
  <c r="Y239"/>
  <c r="Y255"/>
  <c r="Y276"/>
  <c r="Y312"/>
  <c r="BP344"/>
  <c r="BP354"/>
  <c r="Y405"/>
  <c r="Z415"/>
  <c r="Y421"/>
  <c r="Z431"/>
  <c r="Z449"/>
  <c r="Z488"/>
  <c r="Q512"/>
  <c r="BN135"/>
  <c r="Z146"/>
  <c r="Z147" s="1"/>
  <c r="BP162"/>
  <c r="BN170"/>
  <c r="Z180"/>
  <c r="Z181" s="1"/>
  <c r="BP195"/>
  <c r="BN213"/>
  <c r="Z224"/>
  <c r="Z234"/>
  <c r="Z235" s="1"/>
  <c r="Z244"/>
  <c r="Z261"/>
  <c r="Z267"/>
  <c r="Z270" s="1"/>
  <c r="BP283"/>
  <c r="Z292"/>
  <c r="Z302"/>
  <c r="Z322"/>
  <c r="BN335"/>
  <c r="Y338"/>
  <c r="BN347"/>
  <c r="Y350"/>
  <c r="BN389"/>
  <c r="Z397"/>
  <c r="BP412"/>
  <c r="Z439"/>
  <c r="Y445"/>
  <c r="Z454"/>
  <c r="Z464"/>
  <c r="BN483"/>
  <c r="Z493"/>
  <c r="Z495" s="1"/>
  <c r="Z499"/>
  <c r="Z500" s="1"/>
  <c r="R512"/>
  <c r="BN415"/>
  <c r="BN431"/>
  <c r="BN449"/>
  <c r="Z471"/>
  <c r="BN488"/>
  <c r="S512"/>
  <c r="Y86"/>
  <c r="BP104"/>
  <c r="Z31"/>
  <c r="Z56"/>
  <c r="BN68"/>
  <c r="Y71"/>
  <c r="Z105"/>
  <c r="BN218"/>
  <c r="Y381"/>
  <c r="Z168"/>
  <c r="Z191"/>
  <c r="Z201"/>
  <c r="Z211"/>
  <c r="BN234"/>
  <c r="BN244"/>
  <c r="Y256"/>
  <c r="BN261"/>
  <c r="BN267"/>
  <c r="Y270"/>
  <c r="Z278"/>
  <c r="Z279" s="1"/>
  <c r="Y284"/>
  <c r="BN292"/>
  <c r="BN302"/>
  <c r="Y313"/>
  <c r="BN322"/>
  <c r="Y325"/>
  <c r="BP335"/>
  <c r="Z345"/>
  <c r="Y360"/>
  <c r="BN397"/>
  <c r="Z408"/>
  <c r="Z409" s="1"/>
  <c r="Y422"/>
  <c r="BN439"/>
  <c r="Z442"/>
  <c r="BN454"/>
  <c r="BN464"/>
  <c r="BN493"/>
  <c r="BN499"/>
  <c r="BP30"/>
  <c r="BN175"/>
  <c r="BN208"/>
  <c r="BN229"/>
  <c r="Z26"/>
  <c r="Z32" s="1"/>
  <c r="Z61"/>
  <c r="BN83"/>
  <c r="BN146"/>
  <c r="Z158"/>
  <c r="Z159" s="1"/>
  <c r="BP68"/>
  <c r="Z76"/>
  <c r="Z80" s="1"/>
  <c r="BN89"/>
  <c r="Y92"/>
  <c r="BN105"/>
  <c r="Y108"/>
  <c r="BP117"/>
  <c r="Z125"/>
  <c r="BP140"/>
  <c r="BN151"/>
  <c r="Z163"/>
  <c r="BP165"/>
  <c r="BN186"/>
  <c r="Z196"/>
  <c r="BP198"/>
  <c r="Z206"/>
  <c r="Z227"/>
  <c r="BN250"/>
  <c r="BN297"/>
  <c r="BN307"/>
  <c r="BN317"/>
  <c r="BN368"/>
  <c r="Y371"/>
  <c r="Z378"/>
  <c r="Z380" s="1"/>
  <c r="BN392"/>
  <c r="BN402"/>
  <c r="Z413"/>
  <c r="BP431"/>
  <c r="BN434"/>
  <c r="Z447"/>
  <c r="BP449"/>
  <c r="Z457"/>
  <c r="BN471"/>
  <c r="Y474"/>
  <c r="B512"/>
  <c r="U512"/>
  <c r="Z41"/>
  <c r="F9"/>
  <c r="J9"/>
  <c r="BN99"/>
  <c r="Z120"/>
  <c r="BN180"/>
  <c r="BN224"/>
  <c r="A10"/>
  <c r="BN31"/>
  <c r="Z43"/>
  <c r="BN56"/>
  <c r="BP78"/>
  <c r="F10"/>
  <c r="Y37"/>
  <c r="BP146"/>
  <c r="BN158"/>
  <c r="BP267"/>
  <c r="BN278"/>
  <c r="Z395"/>
  <c r="BN408"/>
  <c r="Z437"/>
  <c r="BN442"/>
  <c r="Z462"/>
  <c r="Z479"/>
  <c r="BP499"/>
  <c r="C512"/>
  <c r="BP185"/>
  <c r="Y247"/>
  <c r="BP316"/>
  <c r="Z89"/>
  <c r="BN117"/>
  <c r="BP89"/>
  <c r="Y361"/>
  <c r="BN447"/>
  <c r="W512"/>
  <c r="BP408"/>
  <c r="BN462"/>
  <c r="Y465"/>
  <c r="Y475"/>
  <c r="BN479"/>
  <c r="Z489"/>
  <c r="Y500"/>
  <c r="Z225"/>
  <c r="Z245"/>
  <c r="Z268"/>
  <c r="Z293"/>
  <c r="Z303"/>
  <c r="Z323"/>
  <c r="Z358"/>
  <c r="Z363"/>
  <c r="Z364" s="1"/>
  <c r="Z22"/>
  <c r="Z23" s="1"/>
  <c r="Z57"/>
  <c r="Z90"/>
  <c r="Z95"/>
  <c r="Z100" s="1"/>
  <c r="Z106"/>
  <c r="Z152"/>
  <c r="Y159"/>
  <c r="Z251"/>
  <c r="Z255" s="1"/>
  <c r="Z274"/>
  <c r="Z275" s="1"/>
  <c r="Z288"/>
  <c r="Z298"/>
  <c r="Z308"/>
  <c r="Z328"/>
  <c r="Z331" s="1"/>
  <c r="Z369"/>
  <c r="Z371" s="1"/>
  <c r="Z393"/>
  <c r="Z403"/>
  <c r="Z404" s="1"/>
  <c r="Y417"/>
  <c r="Z435"/>
  <c r="Z472"/>
  <c r="BN489"/>
  <c r="Y101"/>
  <c r="Z477"/>
  <c r="Z480" s="1"/>
  <c r="Y501"/>
  <c r="BN328"/>
  <c r="Z312" l="1"/>
  <c r="X505"/>
  <c r="Z246"/>
  <c r="Z399"/>
  <c r="Z474"/>
  <c r="Z304"/>
  <c r="Y503"/>
  <c r="Z44"/>
  <c r="Z65"/>
  <c r="Z263"/>
  <c r="Z142"/>
  <c r="Z58"/>
  <c r="Z350"/>
  <c r="Z318"/>
  <c r="Z325"/>
  <c r="Z192"/>
  <c r="Z416"/>
  <c r="Z203"/>
  <c r="Y504"/>
  <c r="Z215"/>
  <c r="Z171"/>
  <c r="Y502"/>
  <c r="Z231"/>
  <c r="Z92"/>
  <c r="Z153"/>
  <c r="Z126"/>
  <c r="Z360"/>
  <c r="Z444"/>
  <c r="Z108"/>
  <c r="Z450"/>
  <c r="Z459"/>
  <c r="Z294"/>
  <c r="Z465"/>
  <c r="Z490"/>
  <c r="Y506"/>
  <c r="Y505" l="1"/>
  <c r="Z507"/>
</calcChain>
</file>

<file path=xl/sharedStrings.xml><?xml version="1.0" encoding="utf-8"?>
<sst xmlns="http://schemas.openxmlformats.org/spreadsheetml/2006/main" count="3674" uniqueCount="794">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</sst>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2"/>
  <sheetViews>
    <sheetView showGridLines="0" tabSelected="1" topLeftCell="D478" zoomScaleNormal="100" zoomScaleSheetLayoutView="100" workbookViewId="0">
      <selection activeCell="X345" sqref="X345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45904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8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45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70"/>
      <c r="P9" s="31" t="s">
        <v>15</v>
      </c>
      <c r="Q9" s="593"/>
      <c r="R9" s="593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4" t="str">
        <f>IFERROR(VLOOKUP($D$10,Proxy,2,FALSE),"")</f>
        <v/>
      </c>
      <c r="I10" s="594"/>
      <c r="J10" s="594"/>
      <c r="K10" s="594"/>
      <c r="L10" s="594"/>
      <c r="M10" s="594"/>
      <c r="N10" s="71"/>
      <c r="P10" s="31" t="s">
        <v>32</v>
      </c>
      <c r="Q10" s="595"/>
      <c r="R10" s="595"/>
      <c r="U10" s="29" t="s">
        <v>12</v>
      </c>
      <c r="V10" s="596" t="s">
        <v>70</v>
      </c>
      <c r="W10" s="5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8"/>
      <c r="R11" s="598"/>
      <c r="U11" s="29" t="s">
        <v>28</v>
      </c>
      <c r="V11" s="599" t="s">
        <v>54</v>
      </c>
      <c r="W11" s="5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76"/>
      <c r="P12" s="27" t="s">
        <v>30</v>
      </c>
      <c r="Q12" s="587"/>
      <c r="R12" s="587"/>
      <c r="S12" s="28"/>
      <c r="T12"/>
      <c r="U12" s="29" t="s">
        <v>45</v>
      </c>
      <c r="V12" s="601"/>
      <c r="W12" s="601"/>
      <c r="X12"/>
      <c r="AB12" s="59"/>
      <c r="AC12" s="59"/>
      <c r="AD12" s="59"/>
      <c r="AE12" s="59"/>
    </row>
    <row r="13" spans="1:32" s="17" customFormat="1" ht="23.25" customHeight="1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76"/>
      <c r="O13" s="31"/>
      <c r="P13" s="31" t="s">
        <v>31</v>
      </c>
      <c r="Q13" s="599"/>
      <c r="R13" s="5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77"/>
      <c r="O15"/>
      <c r="P15" s="603" t="s">
        <v>60</v>
      </c>
      <c r="Q15" s="603"/>
      <c r="R15" s="603"/>
      <c r="S15" s="603"/>
      <c r="T15" s="6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4"/>
      <c r="Q16" s="604"/>
      <c r="R16" s="604"/>
      <c r="S16" s="604"/>
      <c r="T16" s="6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607" t="s">
        <v>58</v>
      </c>
      <c r="B17" s="607" t="s">
        <v>48</v>
      </c>
      <c r="C17" s="609" t="s">
        <v>47</v>
      </c>
      <c r="D17" s="611" t="s">
        <v>49</v>
      </c>
      <c r="E17" s="612"/>
      <c r="F17" s="607" t="s">
        <v>21</v>
      </c>
      <c r="G17" s="607" t="s">
        <v>24</v>
      </c>
      <c r="H17" s="607" t="s">
        <v>22</v>
      </c>
      <c r="I17" s="607" t="s">
        <v>23</v>
      </c>
      <c r="J17" s="607" t="s">
        <v>16</v>
      </c>
      <c r="K17" s="607" t="s">
        <v>65</v>
      </c>
      <c r="L17" s="607" t="s">
        <v>63</v>
      </c>
      <c r="M17" s="607" t="s">
        <v>2</v>
      </c>
      <c r="N17" s="607" t="s">
        <v>62</v>
      </c>
      <c r="O17" s="607" t="s">
        <v>25</v>
      </c>
      <c r="P17" s="611" t="s">
        <v>17</v>
      </c>
      <c r="Q17" s="615"/>
      <c r="R17" s="615"/>
      <c r="S17" s="615"/>
      <c r="T17" s="612"/>
      <c r="U17" s="605" t="s">
        <v>55</v>
      </c>
      <c r="V17" s="606"/>
      <c r="W17" s="607" t="s">
        <v>6</v>
      </c>
      <c r="X17" s="607" t="s">
        <v>41</v>
      </c>
      <c r="Y17" s="617" t="s">
        <v>53</v>
      </c>
      <c r="Z17" s="619" t="s">
        <v>18</v>
      </c>
      <c r="AA17" s="621" t="s">
        <v>59</v>
      </c>
      <c r="AB17" s="621" t="s">
        <v>19</v>
      </c>
      <c r="AC17" s="621" t="s">
        <v>64</v>
      </c>
      <c r="AD17" s="623" t="s">
        <v>56</v>
      </c>
      <c r="AE17" s="624"/>
      <c r="AF17" s="625"/>
      <c r="AG17" s="82"/>
      <c r="BD17" s="81" t="s">
        <v>61</v>
      </c>
    </row>
    <row r="18" spans="1:68" ht="14.25" customHeight="1">
      <c r="A18" s="608"/>
      <c r="B18" s="608"/>
      <c r="C18" s="610"/>
      <c r="D18" s="613"/>
      <c r="E18" s="614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13"/>
      <c r="Q18" s="616"/>
      <c r="R18" s="616"/>
      <c r="S18" s="616"/>
      <c r="T18" s="614"/>
      <c r="U18" s="83" t="s">
        <v>44</v>
      </c>
      <c r="V18" s="83" t="s">
        <v>43</v>
      </c>
      <c r="W18" s="608"/>
      <c r="X18" s="608"/>
      <c r="Y18" s="618"/>
      <c r="Z18" s="620"/>
      <c r="AA18" s="622"/>
      <c r="AB18" s="622"/>
      <c r="AC18" s="622"/>
      <c r="AD18" s="626"/>
      <c r="AE18" s="627"/>
      <c r="AF18" s="628"/>
      <c r="AG18" s="82"/>
      <c r="BD18" s="81"/>
    </row>
    <row r="19" spans="1:68" ht="27.75" customHeight="1">
      <c r="A19" s="629" t="s">
        <v>77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54"/>
      <c r="AB19" s="54"/>
      <c r="AC19" s="54"/>
    </row>
    <row r="20" spans="1:68" ht="16.5" customHeight="1">
      <c r="A20" s="630" t="s">
        <v>77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5"/>
      <c r="AB20" s="65"/>
      <c r="AC20" s="79"/>
    </row>
    <row r="21" spans="1:68" ht="14.25" customHeight="1">
      <c r="A21" s="631" t="s">
        <v>78</v>
      </c>
      <c r="B21" s="631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632">
        <v>4680115886643</v>
      </c>
      <c r="E22" s="63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4"/>
      <c r="R22" s="634"/>
      <c r="S22" s="634"/>
      <c r="T22" s="6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639"/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40"/>
      <c r="P23" s="636" t="s">
        <v>40</v>
      </c>
      <c r="Q23" s="637"/>
      <c r="R23" s="637"/>
      <c r="S23" s="637"/>
      <c r="T23" s="637"/>
      <c r="U23" s="637"/>
      <c r="V23" s="63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639"/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40"/>
      <c r="P24" s="636" t="s">
        <v>40</v>
      </c>
      <c r="Q24" s="637"/>
      <c r="R24" s="637"/>
      <c r="S24" s="637"/>
      <c r="T24" s="637"/>
      <c r="U24" s="637"/>
      <c r="V24" s="63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31" t="s">
        <v>84</v>
      </c>
      <c r="B25" s="631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6"/>
      <c r="AB25" s="66"/>
      <c r="AC25" s="80"/>
    </row>
    <row r="26" spans="1:68" ht="27" customHeight="1">
      <c r="A26" s="63" t="s">
        <v>85</v>
      </c>
      <c r="B26" s="63" t="s">
        <v>86</v>
      </c>
      <c r="C26" s="36">
        <v>4301051866</v>
      </c>
      <c r="D26" s="632">
        <v>4680115885912</v>
      </c>
      <c r="E26" s="63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4"/>
      <c r="R26" s="634"/>
      <c r="S26" s="634"/>
      <c r="T26" s="63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90</v>
      </c>
      <c r="B27" s="63" t="s">
        <v>91</v>
      </c>
      <c r="C27" s="36">
        <v>4301051776</v>
      </c>
      <c r="D27" s="632">
        <v>4607091388237</v>
      </c>
      <c r="E27" s="63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4"/>
      <c r="R27" s="634"/>
      <c r="S27" s="634"/>
      <c r="T27" s="63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632">
        <v>4680115886230</v>
      </c>
      <c r="E28" s="63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4"/>
      <c r="R28" s="634"/>
      <c r="S28" s="634"/>
      <c r="T28" s="63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632">
        <v>4680115886247</v>
      </c>
      <c r="E29" s="63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4"/>
      <c r="R29" s="634"/>
      <c r="S29" s="634"/>
      <c r="T29" s="63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632">
        <v>4680115885905</v>
      </c>
      <c r="E30" s="63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4"/>
      <c r="R30" s="634"/>
      <c r="S30" s="634"/>
      <c r="T30" s="63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4301051851</v>
      </c>
      <c r="D31" s="632">
        <v>4607091388244</v>
      </c>
      <c r="E31" s="63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4"/>
      <c r="R31" s="634"/>
      <c r="S31" s="634"/>
      <c r="T31" s="63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639"/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40"/>
      <c r="P32" s="636" t="s">
        <v>40</v>
      </c>
      <c r="Q32" s="637"/>
      <c r="R32" s="637"/>
      <c r="S32" s="637"/>
      <c r="T32" s="637"/>
      <c r="U32" s="637"/>
      <c r="V32" s="63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639"/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40"/>
      <c r="P33" s="636" t="s">
        <v>40</v>
      </c>
      <c r="Q33" s="637"/>
      <c r="R33" s="637"/>
      <c r="S33" s="637"/>
      <c r="T33" s="637"/>
      <c r="U33" s="637"/>
      <c r="V33" s="63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31" t="s">
        <v>106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632">
        <v>4607091388503</v>
      </c>
      <c r="E35" s="63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4"/>
      <c r="R35" s="634"/>
      <c r="S35" s="634"/>
      <c r="T35" s="63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639"/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40"/>
      <c r="P36" s="636" t="s">
        <v>40</v>
      </c>
      <c r="Q36" s="637"/>
      <c r="R36" s="637"/>
      <c r="S36" s="637"/>
      <c r="T36" s="637"/>
      <c r="U36" s="637"/>
      <c r="V36" s="63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639"/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40"/>
      <c r="P37" s="636" t="s">
        <v>40</v>
      </c>
      <c r="Q37" s="637"/>
      <c r="R37" s="637"/>
      <c r="S37" s="637"/>
      <c r="T37" s="637"/>
      <c r="U37" s="637"/>
      <c r="V37" s="63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29" t="s">
        <v>112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54"/>
      <c r="AB38" s="54"/>
      <c r="AC38" s="54"/>
    </row>
    <row r="39" spans="1:68" ht="16.5" customHeight="1">
      <c r="A39" s="630" t="s">
        <v>113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Y39" s="630"/>
      <c r="Z39" s="630"/>
      <c r="AA39" s="65"/>
      <c r="AB39" s="65"/>
      <c r="AC39" s="79"/>
    </row>
    <row r="40" spans="1:68" ht="14.25" customHeight="1">
      <c r="A40" s="631" t="s">
        <v>114</v>
      </c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632">
        <v>4607091385670</v>
      </c>
      <c r="E41" s="63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4"/>
      <c r="R41" s="634"/>
      <c r="S41" s="634"/>
      <c r="T41" s="635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632">
        <v>4607091385687</v>
      </c>
      <c r="E42" s="63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4"/>
      <c r="R42" s="634"/>
      <c r="S42" s="634"/>
      <c r="T42" s="63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632">
        <v>4680115882539</v>
      </c>
      <c r="E43" s="63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4"/>
      <c r="R43" s="634"/>
      <c r="S43" s="634"/>
      <c r="T43" s="63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639"/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40"/>
      <c r="P44" s="636" t="s">
        <v>40</v>
      </c>
      <c r="Q44" s="637"/>
      <c r="R44" s="637"/>
      <c r="S44" s="637"/>
      <c r="T44" s="637"/>
      <c r="U44" s="637"/>
      <c r="V44" s="638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639"/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40"/>
      <c r="P45" s="636" t="s">
        <v>40</v>
      </c>
      <c r="Q45" s="637"/>
      <c r="R45" s="637"/>
      <c r="S45" s="637"/>
      <c r="T45" s="637"/>
      <c r="U45" s="637"/>
      <c r="V45" s="638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631" t="s">
        <v>84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632">
        <v>4680115884915</v>
      </c>
      <c r="E47" s="63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4"/>
      <c r="R47" s="634"/>
      <c r="S47" s="634"/>
      <c r="T47" s="63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639"/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40"/>
      <c r="P48" s="636" t="s">
        <v>40</v>
      </c>
      <c r="Q48" s="637"/>
      <c r="R48" s="637"/>
      <c r="S48" s="637"/>
      <c r="T48" s="637"/>
      <c r="U48" s="637"/>
      <c r="V48" s="63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639"/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40"/>
      <c r="P49" s="636" t="s">
        <v>40</v>
      </c>
      <c r="Q49" s="637"/>
      <c r="R49" s="637"/>
      <c r="S49" s="637"/>
      <c r="T49" s="637"/>
      <c r="U49" s="637"/>
      <c r="V49" s="63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630" t="s">
        <v>130</v>
      </c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0"/>
      <c r="V50" s="630"/>
      <c r="W50" s="630"/>
      <c r="X50" s="630"/>
      <c r="Y50" s="630"/>
      <c r="Z50" s="630"/>
      <c r="AA50" s="65"/>
      <c r="AB50" s="65"/>
      <c r="AC50" s="79"/>
    </row>
    <row r="51" spans="1:68" ht="14.25" customHeight="1">
      <c r="A51" s="631" t="s">
        <v>114</v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632">
        <v>4680115885882</v>
      </c>
      <c r="E52" s="63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4"/>
      <c r="R52" s="634"/>
      <c r="S52" s="634"/>
      <c r="T52" s="6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632">
        <v>4680115881426</v>
      </c>
      <c r="E53" s="63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4"/>
      <c r="R53" s="634"/>
      <c r="S53" s="634"/>
      <c r="T53" s="6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632">
        <v>4680115880283</v>
      </c>
      <c r="E54" s="63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4"/>
      <c r="R54" s="634"/>
      <c r="S54" s="634"/>
      <c r="T54" s="6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632">
        <v>4680115881525</v>
      </c>
      <c r="E55" s="63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4"/>
      <c r="R55" s="634"/>
      <c r="S55" s="634"/>
      <c r="T55" s="6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632">
        <v>4680115885899</v>
      </c>
      <c r="E56" s="63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4"/>
      <c r="R56" s="634"/>
      <c r="S56" s="634"/>
      <c r="T56" s="6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632">
        <v>4680115881419</v>
      </c>
      <c r="E57" s="63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4"/>
      <c r="R57" s="634"/>
      <c r="S57" s="634"/>
      <c r="T57" s="635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639"/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40"/>
      <c r="P58" s="636" t="s">
        <v>40</v>
      </c>
      <c r="Q58" s="637"/>
      <c r="R58" s="637"/>
      <c r="S58" s="637"/>
      <c r="T58" s="637"/>
      <c r="U58" s="637"/>
      <c r="V58" s="63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639"/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40"/>
      <c r="P59" s="636" t="s">
        <v>40</v>
      </c>
      <c r="Q59" s="637"/>
      <c r="R59" s="637"/>
      <c r="S59" s="637"/>
      <c r="T59" s="637"/>
      <c r="U59" s="637"/>
      <c r="V59" s="63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31" t="s">
        <v>150</v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632">
        <v>4680115881440</v>
      </c>
      <c r="E61" s="63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4"/>
      <c r="R61" s="634"/>
      <c r="S61" s="634"/>
      <c r="T61" s="635"/>
      <c r="U61" s="39" t="s">
        <v>45</v>
      </c>
      <c r="V61" s="39" t="s">
        <v>45</v>
      </c>
      <c r="W61" s="40" t="s">
        <v>0</v>
      </c>
      <c r="X61" s="58">
        <v>20</v>
      </c>
      <c r="Y61" s="55">
        <f>IFERROR(IF(X61="",0,CEILING((X61/$H61),1)*$H61),"")</f>
        <v>21.6</v>
      </c>
      <c r="Z61" s="41">
        <f>IFERROR(IF(Y61=0,"",ROUNDUP(Y61/H61,0)*0.01898),"")</f>
        <v>3.7960000000000001E-2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20.805555555555554</v>
      </c>
      <c r="BN61" s="78">
        <f>IFERROR(Y61*I61/H61,"0")</f>
        <v>22.47</v>
      </c>
      <c r="BO61" s="78">
        <f>IFERROR(1/J61*(X61/H61),"0")</f>
        <v>2.8935185185185182E-2</v>
      </c>
      <c r="BP61" s="78">
        <f>IFERROR(1/J61*(Y61/H61),"0")</f>
        <v>3.125E-2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632">
        <v>4680115882751</v>
      </c>
      <c r="E62" s="63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4"/>
      <c r="R62" s="634"/>
      <c r="S62" s="634"/>
      <c r="T62" s="6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632">
        <v>4680115885950</v>
      </c>
      <c r="E63" s="63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4"/>
      <c r="R63" s="634"/>
      <c r="S63" s="634"/>
      <c r="T63" s="6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632">
        <v>4680115881433</v>
      </c>
      <c r="E64" s="63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4"/>
      <c r="R64" s="634"/>
      <c r="S64" s="634"/>
      <c r="T64" s="63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639"/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40"/>
      <c r="P65" s="636" t="s">
        <v>40</v>
      </c>
      <c r="Q65" s="637"/>
      <c r="R65" s="637"/>
      <c r="S65" s="637"/>
      <c r="T65" s="637"/>
      <c r="U65" s="637"/>
      <c r="V65" s="638"/>
      <c r="W65" s="42" t="s">
        <v>39</v>
      </c>
      <c r="X65" s="43">
        <f>IFERROR(X61/H61,"0")+IFERROR(X62/H62,"0")+IFERROR(X63/H63,"0")+IFERROR(X64/H64,"0")</f>
        <v>1.8518518518518516</v>
      </c>
      <c r="Y65" s="43">
        <f>IFERROR(Y61/H61,"0")+IFERROR(Y62/H62,"0")+IFERROR(Y63/H63,"0")+IFERROR(Y64/H64,"0")</f>
        <v>2</v>
      </c>
      <c r="Z65" s="43">
        <f>IFERROR(IF(Z61="",0,Z61),"0")+IFERROR(IF(Z62="",0,Z62),"0")+IFERROR(IF(Z63="",0,Z63),"0")+IFERROR(IF(Z64="",0,Z64),"0")</f>
        <v>3.7960000000000001E-2</v>
      </c>
      <c r="AA65" s="67"/>
      <c r="AB65" s="67"/>
      <c r="AC65" s="67"/>
    </row>
    <row r="66" spans="1:68">
      <c r="A66" s="639"/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40"/>
      <c r="P66" s="636" t="s">
        <v>40</v>
      </c>
      <c r="Q66" s="637"/>
      <c r="R66" s="637"/>
      <c r="S66" s="637"/>
      <c r="T66" s="637"/>
      <c r="U66" s="637"/>
      <c r="V66" s="638"/>
      <c r="W66" s="42" t="s">
        <v>0</v>
      </c>
      <c r="X66" s="43">
        <f>IFERROR(SUM(X61:X64),"0")</f>
        <v>20</v>
      </c>
      <c r="Y66" s="43">
        <f>IFERROR(SUM(Y61:Y64),"0")</f>
        <v>21.6</v>
      </c>
      <c r="Z66" s="42"/>
      <c r="AA66" s="67"/>
      <c r="AB66" s="67"/>
      <c r="AC66" s="67"/>
    </row>
    <row r="67" spans="1:68" ht="14.25" customHeight="1">
      <c r="A67" s="631" t="s">
        <v>78</v>
      </c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632">
        <v>4680115885073</v>
      </c>
      <c r="E68" s="63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4"/>
      <c r="R68" s="634"/>
      <c r="S68" s="634"/>
      <c r="T68" s="63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632">
        <v>4680115885059</v>
      </c>
      <c r="E69" s="63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4"/>
      <c r="R69" s="634"/>
      <c r="S69" s="634"/>
      <c r="T69" s="63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632">
        <v>4680115885097</v>
      </c>
      <c r="E70" s="6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4"/>
      <c r="R70" s="634"/>
      <c r="S70" s="634"/>
      <c r="T70" s="63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639"/>
      <c r="B71" s="639"/>
      <c r="C71" s="639"/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40"/>
      <c r="P71" s="636" t="s">
        <v>40</v>
      </c>
      <c r="Q71" s="637"/>
      <c r="R71" s="637"/>
      <c r="S71" s="637"/>
      <c r="T71" s="637"/>
      <c r="U71" s="637"/>
      <c r="V71" s="63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639"/>
      <c r="B72" s="639"/>
      <c r="C72" s="639"/>
      <c r="D72" s="639"/>
      <c r="E72" s="639"/>
      <c r="F72" s="639"/>
      <c r="G72" s="639"/>
      <c r="H72" s="639"/>
      <c r="I72" s="639"/>
      <c r="J72" s="639"/>
      <c r="K72" s="639"/>
      <c r="L72" s="639"/>
      <c r="M72" s="639"/>
      <c r="N72" s="639"/>
      <c r="O72" s="640"/>
      <c r="P72" s="636" t="s">
        <v>40</v>
      </c>
      <c r="Q72" s="637"/>
      <c r="R72" s="637"/>
      <c r="S72" s="637"/>
      <c r="T72" s="637"/>
      <c r="U72" s="637"/>
      <c r="V72" s="63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31" t="s">
        <v>84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632">
        <v>4680115881891</v>
      </c>
      <c r="E74" s="63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4"/>
      <c r="R74" s="634"/>
      <c r="S74" s="634"/>
      <c r="T74" s="63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632">
        <v>4680115885769</v>
      </c>
      <c r="E75" s="63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4"/>
      <c r="R75" s="634"/>
      <c r="S75" s="634"/>
      <c r="T75" s="63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632">
        <v>4680115884410</v>
      </c>
      <c r="E76" s="63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4"/>
      <c r="R76" s="634"/>
      <c r="S76" s="634"/>
      <c r="T76" s="635"/>
      <c r="U76" s="39" t="s">
        <v>45</v>
      </c>
      <c r="V76" s="39" t="s">
        <v>45</v>
      </c>
      <c r="W76" s="40" t="s">
        <v>0</v>
      </c>
      <c r="X76" s="58">
        <v>60</v>
      </c>
      <c r="Y76" s="55">
        <f t="shared" si="11"/>
        <v>67.2</v>
      </c>
      <c r="Z76" s="41">
        <f>IFERROR(IF(Y76=0,"",ROUNDUP(Y76/H76,0)*0.01898),"")</f>
        <v>0.15184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63.621428571428567</v>
      </c>
      <c r="BN76" s="78">
        <f t="shared" si="13"/>
        <v>71.256</v>
      </c>
      <c r="BO76" s="78">
        <f t="shared" si="14"/>
        <v>0.11160714285714285</v>
      </c>
      <c r="BP76" s="78">
        <f t="shared" si="15"/>
        <v>0.125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632">
        <v>4680115884311</v>
      </c>
      <c r="E77" s="63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4"/>
      <c r="R77" s="634"/>
      <c r="S77" s="634"/>
      <c r="T77" s="6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632">
        <v>4680115885929</v>
      </c>
      <c r="E78" s="63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4"/>
      <c r="R78" s="634"/>
      <c r="S78" s="634"/>
      <c r="T78" s="6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632">
        <v>4680115884403</v>
      </c>
      <c r="E79" s="63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4"/>
      <c r="R79" s="634"/>
      <c r="S79" s="634"/>
      <c r="T79" s="6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639"/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40"/>
      <c r="P80" s="636" t="s">
        <v>40</v>
      </c>
      <c r="Q80" s="637"/>
      <c r="R80" s="637"/>
      <c r="S80" s="637"/>
      <c r="T80" s="637"/>
      <c r="U80" s="637"/>
      <c r="V80" s="638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>
      <c r="A81" s="639"/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40"/>
      <c r="P81" s="636" t="s">
        <v>40</v>
      </c>
      <c r="Q81" s="637"/>
      <c r="R81" s="637"/>
      <c r="S81" s="637"/>
      <c r="T81" s="637"/>
      <c r="U81" s="637"/>
      <c r="V81" s="638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customHeight="1">
      <c r="A82" s="631" t="s">
        <v>185</v>
      </c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632">
        <v>4680115881532</v>
      </c>
      <c r="E83" s="63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4"/>
      <c r="R83" s="634"/>
      <c r="S83" s="634"/>
      <c r="T83" s="635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632">
        <v>4680115881464</v>
      </c>
      <c r="E84" s="63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4"/>
      <c r="R84" s="634"/>
      <c r="S84" s="634"/>
      <c r="T84" s="63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639"/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40"/>
      <c r="P85" s="636" t="s">
        <v>40</v>
      </c>
      <c r="Q85" s="637"/>
      <c r="R85" s="637"/>
      <c r="S85" s="637"/>
      <c r="T85" s="637"/>
      <c r="U85" s="637"/>
      <c r="V85" s="638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>
      <c r="A86" s="639"/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40"/>
      <c r="P86" s="636" t="s">
        <v>40</v>
      </c>
      <c r="Q86" s="637"/>
      <c r="R86" s="637"/>
      <c r="S86" s="637"/>
      <c r="T86" s="637"/>
      <c r="U86" s="637"/>
      <c r="V86" s="638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customHeight="1">
      <c r="A87" s="630" t="s">
        <v>192</v>
      </c>
      <c r="B87" s="630"/>
      <c r="C87" s="630"/>
      <c r="D87" s="630"/>
      <c r="E87" s="630"/>
      <c r="F87" s="630"/>
      <c r="G87" s="630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30"/>
      <c r="X87" s="630"/>
      <c r="Y87" s="630"/>
      <c r="Z87" s="630"/>
      <c r="AA87" s="65"/>
      <c r="AB87" s="65"/>
      <c r="AC87" s="79"/>
    </row>
    <row r="88" spans="1:68" ht="14.25" customHeight="1">
      <c r="A88" s="631" t="s">
        <v>114</v>
      </c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632">
        <v>4680115881327</v>
      </c>
      <c r="E89" s="63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4"/>
      <c r="R89" s="634"/>
      <c r="S89" s="634"/>
      <c r="T89" s="63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632">
        <v>4680115881518</v>
      </c>
      <c r="E90" s="63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4"/>
      <c r="R90" s="634"/>
      <c r="S90" s="634"/>
      <c r="T90" s="63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632">
        <v>4680115881303</v>
      </c>
      <c r="E91" s="63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4"/>
      <c r="R91" s="634"/>
      <c r="S91" s="634"/>
      <c r="T91" s="63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639"/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40"/>
      <c r="P92" s="636" t="s">
        <v>40</v>
      </c>
      <c r="Q92" s="637"/>
      <c r="R92" s="637"/>
      <c r="S92" s="637"/>
      <c r="T92" s="637"/>
      <c r="U92" s="637"/>
      <c r="V92" s="638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639"/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40"/>
      <c r="P93" s="636" t="s">
        <v>40</v>
      </c>
      <c r="Q93" s="637"/>
      <c r="R93" s="637"/>
      <c r="S93" s="637"/>
      <c r="T93" s="637"/>
      <c r="U93" s="637"/>
      <c r="V93" s="638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631" t="s">
        <v>84</v>
      </c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632">
        <v>4607091386967</v>
      </c>
      <c r="E95" s="63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6" t="s">
        <v>202</v>
      </c>
      <c r="Q95" s="634"/>
      <c r="R95" s="634"/>
      <c r="S95" s="634"/>
      <c r="T95" s="63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632">
        <v>4680115884953</v>
      </c>
      <c r="E96" s="632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4"/>
      <c r="R96" s="634"/>
      <c r="S96" s="634"/>
      <c r="T96" s="63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632">
        <v>4607091385731</v>
      </c>
      <c r="E97" s="63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4"/>
      <c r="R97" s="634"/>
      <c r="S97" s="634"/>
      <c r="T97" s="63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632">
        <v>4607091385731</v>
      </c>
      <c r="E98" s="63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4"/>
      <c r="R98" s="634"/>
      <c r="S98" s="634"/>
      <c r="T98" s="63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632">
        <v>4680115880894</v>
      </c>
      <c r="E99" s="632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4"/>
      <c r="R99" s="634"/>
      <c r="S99" s="634"/>
      <c r="T99" s="635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639"/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40"/>
      <c r="P100" s="636" t="s">
        <v>40</v>
      </c>
      <c r="Q100" s="637"/>
      <c r="R100" s="637"/>
      <c r="S100" s="637"/>
      <c r="T100" s="637"/>
      <c r="U100" s="637"/>
      <c r="V100" s="638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>
      <c r="A101" s="639"/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40"/>
      <c r="P101" s="636" t="s">
        <v>40</v>
      </c>
      <c r="Q101" s="637"/>
      <c r="R101" s="637"/>
      <c r="S101" s="637"/>
      <c r="T101" s="637"/>
      <c r="U101" s="637"/>
      <c r="V101" s="638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>
      <c r="A102" s="630" t="s">
        <v>214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5"/>
      <c r="AB102" s="65"/>
      <c r="AC102" s="79"/>
    </row>
    <row r="103" spans="1:68" ht="14.25" customHeight="1">
      <c r="A103" s="631" t="s">
        <v>114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6"/>
      <c r="AB103" s="66"/>
      <c r="AC103" s="80"/>
    </row>
    <row r="104" spans="1:68" ht="27" customHeight="1">
      <c r="A104" s="63" t="s">
        <v>215</v>
      </c>
      <c r="B104" s="63" t="s">
        <v>216</v>
      </c>
      <c r="C104" s="36">
        <v>4301011514</v>
      </c>
      <c r="D104" s="632">
        <v>4680115882133</v>
      </c>
      <c r="E104" s="63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4"/>
      <c r="R104" s="634"/>
      <c r="S104" s="634"/>
      <c r="T104" s="63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>
      <c r="A105" s="63" t="s">
        <v>218</v>
      </c>
      <c r="B105" s="63" t="s">
        <v>219</v>
      </c>
      <c r="C105" s="36">
        <v>4301011417</v>
      </c>
      <c r="D105" s="632">
        <v>4680115880269</v>
      </c>
      <c r="E105" s="63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6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4"/>
      <c r="R105" s="634"/>
      <c r="S105" s="634"/>
      <c r="T105" s="63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>
      <c r="A106" s="63" t="s">
        <v>220</v>
      </c>
      <c r="B106" s="63" t="s">
        <v>221</v>
      </c>
      <c r="C106" s="36">
        <v>4301011415</v>
      </c>
      <c r="D106" s="632">
        <v>4680115880429</v>
      </c>
      <c r="E106" s="63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4"/>
      <c r="R106" s="634"/>
      <c r="S106" s="634"/>
      <c r="T106" s="63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>
      <c r="A107" s="63" t="s">
        <v>222</v>
      </c>
      <c r="B107" s="63" t="s">
        <v>223</v>
      </c>
      <c r="C107" s="36">
        <v>4301011462</v>
      </c>
      <c r="D107" s="632">
        <v>4680115881457</v>
      </c>
      <c r="E107" s="63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4"/>
      <c r="R107" s="634"/>
      <c r="S107" s="634"/>
      <c r="T107" s="63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639"/>
      <c r="B108" s="639"/>
      <c r="C108" s="639"/>
      <c r="D108" s="639"/>
      <c r="E108" s="639"/>
      <c r="F108" s="639"/>
      <c r="G108" s="639"/>
      <c r="H108" s="639"/>
      <c r="I108" s="639"/>
      <c r="J108" s="639"/>
      <c r="K108" s="639"/>
      <c r="L108" s="639"/>
      <c r="M108" s="639"/>
      <c r="N108" s="639"/>
      <c r="O108" s="640"/>
      <c r="P108" s="636" t="s">
        <v>40</v>
      </c>
      <c r="Q108" s="637"/>
      <c r="R108" s="637"/>
      <c r="S108" s="637"/>
      <c r="T108" s="637"/>
      <c r="U108" s="637"/>
      <c r="V108" s="638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639"/>
      <c r="B109" s="639"/>
      <c r="C109" s="639"/>
      <c r="D109" s="639"/>
      <c r="E109" s="639"/>
      <c r="F109" s="639"/>
      <c r="G109" s="639"/>
      <c r="H109" s="639"/>
      <c r="I109" s="639"/>
      <c r="J109" s="639"/>
      <c r="K109" s="639"/>
      <c r="L109" s="639"/>
      <c r="M109" s="639"/>
      <c r="N109" s="639"/>
      <c r="O109" s="640"/>
      <c r="P109" s="636" t="s">
        <v>40</v>
      </c>
      <c r="Q109" s="637"/>
      <c r="R109" s="637"/>
      <c r="S109" s="637"/>
      <c r="T109" s="637"/>
      <c r="U109" s="637"/>
      <c r="V109" s="638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631" t="s">
        <v>150</v>
      </c>
      <c r="B110" s="631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632">
        <v>4680115881488</v>
      </c>
      <c r="E111" s="63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4"/>
      <c r="R111" s="634"/>
      <c r="S111" s="634"/>
      <c r="T111" s="6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632">
        <v>4680115882775</v>
      </c>
      <c r="E112" s="63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4"/>
      <c r="R112" s="634"/>
      <c r="S112" s="634"/>
      <c r="T112" s="6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632">
        <v>4680115880658</v>
      </c>
      <c r="E113" s="63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4"/>
      <c r="R113" s="634"/>
      <c r="S113" s="634"/>
      <c r="T113" s="63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639"/>
      <c r="B114" s="639"/>
      <c r="C114" s="639"/>
      <c r="D114" s="639"/>
      <c r="E114" s="639"/>
      <c r="F114" s="639"/>
      <c r="G114" s="639"/>
      <c r="H114" s="639"/>
      <c r="I114" s="639"/>
      <c r="J114" s="639"/>
      <c r="K114" s="639"/>
      <c r="L114" s="639"/>
      <c r="M114" s="639"/>
      <c r="N114" s="639"/>
      <c r="O114" s="640"/>
      <c r="P114" s="636" t="s">
        <v>40</v>
      </c>
      <c r="Q114" s="637"/>
      <c r="R114" s="637"/>
      <c r="S114" s="637"/>
      <c r="T114" s="637"/>
      <c r="U114" s="637"/>
      <c r="V114" s="638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639"/>
      <c r="B115" s="639"/>
      <c r="C115" s="639"/>
      <c r="D115" s="639"/>
      <c r="E115" s="639"/>
      <c r="F115" s="639"/>
      <c r="G115" s="639"/>
      <c r="H115" s="639"/>
      <c r="I115" s="639"/>
      <c r="J115" s="639"/>
      <c r="K115" s="639"/>
      <c r="L115" s="639"/>
      <c r="M115" s="639"/>
      <c r="N115" s="639"/>
      <c r="O115" s="640"/>
      <c r="P115" s="636" t="s">
        <v>40</v>
      </c>
      <c r="Q115" s="637"/>
      <c r="R115" s="637"/>
      <c r="S115" s="637"/>
      <c r="T115" s="637"/>
      <c r="U115" s="637"/>
      <c r="V115" s="638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631" t="s">
        <v>84</v>
      </c>
      <c r="B116" s="631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632">
        <v>4607091385168</v>
      </c>
      <c r="E117" s="63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4"/>
      <c r="R117" s="634"/>
      <c r="S117" s="634"/>
      <c r="T117" s="635"/>
      <c r="U117" s="39" t="s">
        <v>45</v>
      </c>
      <c r="V117" s="39" t="s">
        <v>45</v>
      </c>
      <c r="W117" s="40" t="s">
        <v>0</v>
      </c>
      <c r="X117" s="58">
        <v>150</v>
      </c>
      <c r="Y117" s="55">
        <f>IFERROR(IF(X117="",0,CEILING((X117/$H117),1)*$H117),"")</f>
        <v>153.9</v>
      </c>
      <c r="Z117" s="41">
        <f>IFERROR(IF(Y117=0,"",ROUNDUP(Y117/H117,0)*0.01898),"")</f>
        <v>0.36062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159.49999999999997</v>
      </c>
      <c r="BN117" s="78">
        <f>IFERROR(Y117*I117/H117,"0")</f>
        <v>163.64700000000002</v>
      </c>
      <c r="BO117" s="78">
        <f>IFERROR(1/J117*(X117/H117),"0")</f>
        <v>0.28935185185185186</v>
      </c>
      <c r="BP117" s="78">
        <f>IFERROR(1/J117*(Y117/H117),"0")</f>
        <v>0.296875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632">
        <v>4607091383256</v>
      </c>
      <c r="E118" s="632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4"/>
      <c r="R118" s="634"/>
      <c r="S118" s="634"/>
      <c r="T118" s="6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632">
        <v>4607091385748</v>
      </c>
      <c r="E119" s="632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9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4"/>
      <c r="R119" s="634"/>
      <c r="S119" s="634"/>
      <c r="T119" s="63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632">
        <v>4680115884533</v>
      </c>
      <c r="E120" s="632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4"/>
      <c r="R120" s="634"/>
      <c r="S120" s="634"/>
      <c r="T120" s="63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639"/>
      <c r="B121" s="639"/>
      <c r="C121" s="639"/>
      <c r="D121" s="639"/>
      <c r="E121" s="639"/>
      <c r="F121" s="639"/>
      <c r="G121" s="639"/>
      <c r="H121" s="639"/>
      <c r="I121" s="639"/>
      <c r="J121" s="639"/>
      <c r="K121" s="639"/>
      <c r="L121" s="639"/>
      <c r="M121" s="639"/>
      <c r="N121" s="639"/>
      <c r="O121" s="640"/>
      <c r="P121" s="636" t="s">
        <v>40</v>
      </c>
      <c r="Q121" s="637"/>
      <c r="R121" s="637"/>
      <c r="S121" s="637"/>
      <c r="T121" s="637"/>
      <c r="U121" s="637"/>
      <c r="V121" s="638"/>
      <c r="W121" s="42" t="s">
        <v>39</v>
      </c>
      <c r="X121" s="43">
        <f>IFERROR(X117/H117,"0")+IFERROR(X118/H118,"0")+IFERROR(X119/H119,"0")+IFERROR(X120/H120,"0")</f>
        <v>18.518518518518519</v>
      </c>
      <c r="Y121" s="43">
        <f>IFERROR(Y117/H117,"0")+IFERROR(Y118/H118,"0")+IFERROR(Y119/H119,"0")+IFERROR(Y120/H120,"0")</f>
        <v>19</v>
      </c>
      <c r="Z121" s="43">
        <f>IFERROR(IF(Z117="",0,Z117),"0")+IFERROR(IF(Z118="",0,Z118),"0")+IFERROR(IF(Z119="",0,Z119),"0")+IFERROR(IF(Z120="",0,Z120),"0")</f>
        <v>0.36062</v>
      </c>
      <c r="AA121" s="67"/>
      <c r="AB121" s="67"/>
      <c r="AC121" s="67"/>
    </row>
    <row r="122" spans="1:68">
      <c r="A122" s="639"/>
      <c r="B122" s="639"/>
      <c r="C122" s="639"/>
      <c r="D122" s="639"/>
      <c r="E122" s="639"/>
      <c r="F122" s="639"/>
      <c r="G122" s="639"/>
      <c r="H122" s="639"/>
      <c r="I122" s="639"/>
      <c r="J122" s="639"/>
      <c r="K122" s="639"/>
      <c r="L122" s="639"/>
      <c r="M122" s="639"/>
      <c r="N122" s="639"/>
      <c r="O122" s="640"/>
      <c r="P122" s="636" t="s">
        <v>40</v>
      </c>
      <c r="Q122" s="637"/>
      <c r="R122" s="637"/>
      <c r="S122" s="637"/>
      <c r="T122" s="637"/>
      <c r="U122" s="637"/>
      <c r="V122" s="638"/>
      <c r="W122" s="42" t="s">
        <v>0</v>
      </c>
      <c r="X122" s="43">
        <f>IFERROR(SUM(X117:X120),"0")</f>
        <v>150</v>
      </c>
      <c r="Y122" s="43">
        <f>IFERROR(SUM(Y117:Y120),"0")</f>
        <v>153.9</v>
      </c>
      <c r="Z122" s="42"/>
      <c r="AA122" s="67"/>
      <c r="AB122" s="67"/>
      <c r="AC122" s="67"/>
    </row>
    <row r="123" spans="1:68" ht="14.25" customHeight="1">
      <c r="A123" s="631" t="s">
        <v>185</v>
      </c>
      <c r="B123" s="631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632">
        <v>4680115882652</v>
      </c>
      <c r="E124" s="632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4"/>
      <c r="R124" s="634"/>
      <c r="S124" s="634"/>
      <c r="T124" s="63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632">
        <v>4680115880238</v>
      </c>
      <c r="E125" s="632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4"/>
      <c r="R125" s="634"/>
      <c r="S125" s="634"/>
      <c r="T125" s="63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639"/>
      <c r="B126" s="639"/>
      <c r="C126" s="639"/>
      <c r="D126" s="639"/>
      <c r="E126" s="639"/>
      <c r="F126" s="639"/>
      <c r="G126" s="639"/>
      <c r="H126" s="639"/>
      <c r="I126" s="639"/>
      <c r="J126" s="639"/>
      <c r="K126" s="639"/>
      <c r="L126" s="639"/>
      <c r="M126" s="639"/>
      <c r="N126" s="639"/>
      <c r="O126" s="640"/>
      <c r="P126" s="636" t="s">
        <v>40</v>
      </c>
      <c r="Q126" s="637"/>
      <c r="R126" s="637"/>
      <c r="S126" s="637"/>
      <c r="T126" s="637"/>
      <c r="U126" s="637"/>
      <c r="V126" s="638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639"/>
      <c r="B127" s="639"/>
      <c r="C127" s="639"/>
      <c r="D127" s="639"/>
      <c r="E127" s="639"/>
      <c r="F127" s="639"/>
      <c r="G127" s="639"/>
      <c r="H127" s="639"/>
      <c r="I127" s="639"/>
      <c r="J127" s="639"/>
      <c r="K127" s="639"/>
      <c r="L127" s="639"/>
      <c r="M127" s="639"/>
      <c r="N127" s="639"/>
      <c r="O127" s="640"/>
      <c r="P127" s="636" t="s">
        <v>40</v>
      </c>
      <c r="Q127" s="637"/>
      <c r="R127" s="637"/>
      <c r="S127" s="637"/>
      <c r="T127" s="637"/>
      <c r="U127" s="637"/>
      <c r="V127" s="638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630" t="s">
        <v>247</v>
      </c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0"/>
      <c r="P128" s="630"/>
      <c r="Q128" s="630"/>
      <c r="R128" s="630"/>
      <c r="S128" s="630"/>
      <c r="T128" s="630"/>
      <c r="U128" s="630"/>
      <c r="V128" s="630"/>
      <c r="W128" s="630"/>
      <c r="X128" s="630"/>
      <c r="Y128" s="630"/>
      <c r="Z128" s="630"/>
      <c r="AA128" s="65"/>
      <c r="AB128" s="65"/>
      <c r="AC128" s="79"/>
    </row>
    <row r="129" spans="1:68" ht="14.25" customHeight="1">
      <c r="A129" s="631" t="s">
        <v>114</v>
      </c>
      <c r="B129" s="631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632">
        <v>4680115882577</v>
      </c>
      <c r="E130" s="632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4"/>
      <c r="R130" s="634"/>
      <c r="S130" s="634"/>
      <c r="T130" s="63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632">
        <v>4680115882577</v>
      </c>
      <c r="E131" s="632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4"/>
      <c r="R131" s="634"/>
      <c r="S131" s="634"/>
      <c r="T131" s="63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639"/>
      <c r="B132" s="639"/>
      <c r="C132" s="639"/>
      <c r="D132" s="639"/>
      <c r="E132" s="639"/>
      <c r="F132" s="639"/>
      <c r="G132" s="639"/>
      <c r="H132" s="639"/>
      <c r="I132" s="639"/>
      <c r="J132" s="639"/>
      <c r="K132" s="639"/>
      <c r="L132" s="639"/>
      <c r="M132" s="639"/>
      <c r="N132" s="639"/>
      <c r="O132" s="640"/>
      <c r="P132" s="636" t="s">
        <v>40</v>
      </c>
      <c r="Q132" s="637"/>
      <c r="R132" s="637"/>
      <c r="S132" s="637"/>
      <c r="T132" s="637"/>
      <c r="U132" s="637"/>
      <c r="V132" s="638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639"/>
      <c r="B133" s="639"/>
      <c r="C133" s="639"/>
      <c r="D133" s="639"/>
      <c r="E133" s="639"/>
      <c r="F133" s="639"/>
      <c r="G133" s="639"/>
      <c r="H133" s="639"/>
      <c r="I133" s="639"/>
      <c r="J133" s="639"/>
      <c r="K133" s="639"/>
      <c r="L133" s="639"/>
      <c r="M133" s="639"/>
      <c r="N133" s="639"/>
      <c r="O133" s="640"/>
      <c r="P133" s="636" t="s">
        <v>40</v>
      </c>
      <c r="Q133" s="637"/>
      <c r="R133" s="637"/>
      <c r="S133" s="637"/>
      <c r="T133" s="637"/>
      <c r="U133" s="637"/>
      <c r="V133" s="638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631" t="s">
        <v>78</v>
      </c>
      <c r="B134" s="631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632">
        <v>4680115883444</v>
      </c>
      <c r="E135" s="632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4"/>
      <c r="R135" s="634"/>
      <c r="S135" s="634"/>
      <c r="T135" s="635"/>
      <c r="U135" s="39" t="s">
        <v>45</v>
      </c>
      <c r="V135" s="39" t="s">
        <v>45</v>
      </c>
      <c r="W135" s="40" t="s">
        <v>0</v>
      </c>
      <c r="X135" s="58">
        <v>35</v>
      </c>
      <c r="Y135" s="55">
        <f>IFERROR(IF(X135="",0,CEILING((X135/$H135),1)*$H135),"")</f>
        <v>36.4</v>
      </c>
      <c r="Z135" s="41">
        <f>IFERROR(IF(Y135=0,"",ROUNDUP(Y135/H135,0)*0.00651),"")</f>
        <v>8.4629999999999997E-2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38.35</v>
      </c>
      <c r="BN135" s="78">
        <f>IFERROR(Y135*I135/H135,"0")</f>
        <v>39.884</v>
      </c>
      <c r="BO135" s="78">
        <f>IFERROR(1/J135*(X135/H135),"0")</f>
        <v>6.8681318681318687E-2</v>
      </c>
      <c r="BP135" s="78">
        <f>IFERROR(1/J135*(Y135/H135),"0")</f>
        <v>7.1428571428571438E-2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632">
        <v>4680115883444</v>
      </c>
      <c r="E136" s="632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4"/>
      <c r="R136" s="634"/>
      <c r="S136" s="634"/>
      <c r="T136" s="63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40"/>
      <c r="P137" s="636" t="s">
        <v>40</v>
      </c>
      <c r="Q137" s="637"/>
      <c r="R137" s="637"/>
      <c r="S137" s="637"/>
      <c r="T137" s="637"/>
      <c r="U137" s="637"/>
      <c r="V137" s="638"/>
      <c r="W137" s="42" t="s">
        <v>39</v>
      </c>
      <c r="X137" s="43">
        <f>IFERROR(X135/H135,"0")+IFERROR(X136/H136,"0")</f>
        <v>12.5</v>
      </c>
      <c r="Y137" s="43">
        <f>IFERROR(Y135/H135,"0")+IFERROR(Y136/H136,"0")</f>
        <v>13</v>
      </c>
      <c r="Z137" s="43">
        <f>IFERROR(IF(Z135="",0,Z135),"0")+IFERROR(IF(Z136="",0,Z136),"0")</f>
        <v>8.4629999999999997E-2</v>
      </c>
      <c r="AA137" s="67"/>
      <c r="AB137" s="67"/>
      <c r="AC137" s="67"/>
    </row>
    <row r="138" spans="1:68">
      <c r="A138" s="639"/>
      <c r="B138" s="639"/>
      <c r="C138" s="639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40"/>
      <c r="P138" s="636" t="s">
        <v>40</v>
      </c>
      <c r="Q138" s="637"/>
      <c r="R138" s="637"/>
      <c r="S138" s="637"/>
      <c r="T138" s="637"/>
      <c r="U138" s="637"/>
      <c r="V138" s="638"/>
      <c r="W138" s="42" t="s">
        <v>0</v>
      </c>
      <c r="X138" s="43">
        <f>IFERROR(SUM(X135:X136),"0")</f>
        <v>35</v>
      </c>
      <c r="Y138" s="43">
        <f>IFERROR(SUM(Y135:Y136),"0")</f>
        <v>36.4</v>
      </c>
      <c r="Z138" s="42"/>
      <c r="AA138" s="67"/>
      <c r="AB138" s="67"/>
      <c r="AC138" s="67"/>
    </row>
    <row r="139" spans="1:68" ht="14.25" customHeight="1">
      <c r="A139" s="631" t="s">
        <v>84</v>
      </c>
      <c r="B139" s="631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632">
        <v>4680115882584</v>
      </c>
      <c r="E140" s="632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4"/>
      <c r="R140" s="634"/>
      <c r="S140" s="634"/>
      <c r="T140" s="63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632">
        <v>4680115882584</v>
      </c>
      <c r="E141" s="632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4"/>
      <c r="R141" s="634"/>
      <c r="S141" s="634"/>
      <c r="T141" s="63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639"/>
      <c r="B142" s="639"/>
      <c r="C142" s="639"/>
      <c r="D142" s="639"/>
      <c r="E142" s="639"/>
      <c r="F142" s="639"/>
      <c r="G142" s="639"/>
      <c r="H142" s="639"/>
      <c r="I142" s="639"/>
      <c r="J142" s="639"/>
      <c r="K142" s="639"/>
      <c r="L142" s="639"/>
      <c r="M142" s="639"/>
      <c r="N142" s="639"/>
      <c r="O142" s="640"/>
      <c r="P142" s="636" t="s">
        <v>40</v>
      </c>
      <c r="Q142" s="637"/>
      <c r="R142" s="637"/>
      <c r="S142" s="637"/>
      <c r="T142" s="637"/>
      <c r="U142" s="637"/>
      <c r="V142" s="63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639"/>
      <c r="B143" s="639"/>
      <c r="C143" s="639"/>
      <c r="D143" s="639"/>
      <c r="E143" s="639"/>
      <c r="F143" s="639"/>
      <c r="G143" s="639"/>
      <c r="H143" s="639"/>
      <c r="I143" s="639"/>
      <c r="J143" s="639"/>
      <c r="K143" s="639"/>
      <c r="L143" s="639"/>
      <c r="M143" s="639"/>
      <c r="N143" s="639"/>
      <c r="O143" s="640"/>
      <c r="P143" s="636" t="s">
        <v>40</v>
      </c>
      <c r="Q143" s="637"/>
      <c r="R143" s="637"/>
      <c r="S143" s="637"/>
      <c r="T143" s="637"/>
      <c r="U143" s="637"/>
      <c r="V143" s="63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630" t="s">
        <v>112</v>
      </c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0"/>
      <c r="P144" s="630"/>
      <c r="Q144" s="630"/>
      <c r="R144" s="630"/>
      <c r="S144" s="630"/>
      <c r="T144" s="630"/>
      <c r="U144" s="630"/>
      <c r="V144" s="630"/>
      <c r="W144" s="630"/>
      <c r="X144" s="630"/>
      <c r="Y144" s="630"/>
      <c r="Z144" s="630"/>
      <c r="AA144" s="65"/>
      <c r="AB144" s="65"/>
      <c r="AC144" s="79"/>
    </row>
    <row r="145" spans="1:68" ht="14.25" customHeight="1">
      <c r="A145" s="631" t="s">
        <v>114</v>
      </c>
      <c r="B145" s="631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632">
        <v>4607091384604</v>
      </c>
      <c r="E146" s="632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4"/>
      <c r="R146" s="634"/>
      <c r="S146" s="634"/>
      <c r="T146" s="63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639"/>
      <c r="B147" s="639"/>
      <c r="C147" s="639"/>
      <c r="D147" s="639"/>
      <c r="E147" s="639"/>
      <c r="F147" s="639"/>
      <c r="G147" s="639"/>
      <c r="H147" s="639"/>
      <c r="I147" s="639"/>
      <c r="J147" s="639"/>
      <c r="K147" s="639"/>
      <c r="L147" s="639"/>
      <c r="M147" s="639"/>
      <c r="N147" s="639"/>
      <c r="O147" s="640"/>
      <c r="P147" s="636" t="s">
        <v>40</v>
      </c>
      <c r="Q147" s="637"/>
      <c r="R147" s="637"/>
      <c r="S147" s="637"/>
      <c r="T147" s="637"/>
      <c r="U147" s="637"/>
      <c r="V147" s="638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639"/>
      <c r="B148" s="639"/>
      <c r="C148" s="639"/>
      <c r="D148" s="639"/>
      <c r="E148" s="639"/>
      <c r="F148" s="639"/>
      <c r="G148" s="639"/>
      <c r="H148" s="639"/>
      <c r="I148" s="639"/>
      <c r="J148" s="639"/>
      <c r="K148" s="639"/>
      <c r="L148" s="639"/>
      <c r="M148" s="639"/>
      <c r="N148" s="639"/>
      <c r="O148" s="640"/>
      <c r="P148" s="636" t="s">
        <v>40</v>
      </c>
      <c r="Q148" s="637"/>
      <c r="R148" s="637"/>
      <c r="S148" s="637"/>
      <c r="T148" s="637"/>
      <c r="U148" s="637"/>
      <c r="V148" s="638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631" t="s">
        <v>78</v>
      </c>
      <c r="B149" s="631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632">
        <v>4607091387667</v>
      </c>
      <c r="E150" s="63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4"/>
      <c r="R150" s="634"/>
      <c r="S150" s="634"/>
      <c r="T150" s="63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632">
        <v>4607091387636</v>
      </c>
      <c r="E151" s="632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4"/>
      <c r="R151" s="634"/>
      <c r="S151" s="634"/>
      <c r="T151" s="63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632">
        <v>4607091382426</v>
      </c>
      <c r="E152" s="632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4"/>
      <c r="R152" s="634"/>
      <c r="S152" s="634"/>
      <c r="T152" s="635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639"/>
      <c r="B153" s="639"/>
      <c r="C153" s="639"/>
      <c r="D153" s="639"/>
      <c r="E153" s="639"/>
      <c r="F153" s="639"/>
      <c r="G153" s="639"/>
      <c r="H153" s="639"/>
      <c r="I153" s="639"/>
      <c r="J153" s="639"/>
      <c r="K153" s="639"/>
      <c r="L153" s="639"/>
      <c r="M153" s="639"/>
      <c r="N153" s="639"/>
      <c r="O153" s="640"/>
      <c r="P153" s="636" t="s">
        <v>40</v>
      </c>
      <c r="Q153" s="637"/>
      <c r="R153" s="637"/>
      <c r="S153" s="637"/>
      <c r="T153" s="637"/>
      <c r="U153" s="637"/>
      <c r="V153" s="638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639"/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39"/>
      <c r="N154" s="639"/>
      <c r="O154" s="640"/>
      <c r="P154" s="636" t="s">
        <v>40</v>
      </c>
      <c r="Q154" s="637"/>
      <c r="R154" s="637"/>
      <c r="S154" s="637"/>
      <c r="T154" s="637"/>
      <c r="U154" s="637"/>
      <c r="V154" s="638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629" t="s">
        <v>271</v>
      </c>
      <c r="B155" s="629"/>
      <c r="C155" s="629"/>
      <c r="D155" s="629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Z155" s="629"/>
      <c r="AA155" s="54"/>
      <c r="AB155" s="54"/>
      <c r="AC155" s="54"/>
    </row>
    <row r="156" spans="1:68" ht="16.5" customHeight="1">
      <c r="A156" s="630" t="s">
        <v>272</v>
      </c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30"/>
      <c r="Q156" s="630"/>
      <c r="R156" s="630"/>
      <c r="S156" s="630"/>
      <c r="T156" s="630"/>
      <c r="U156" s="630"/>
      <c r="V156" s="630"/>
      <c r="W156" s="630"/>
      <c r="X156" s="630"/>
      <c r="Y156" s="630"/>
      <c r="Z156" s="630"/>
      <c r="AA156" s="65"/>
      <c r="AB156" s="65"/>
      <c r="AC156" s="79"/>
    </row>
    <row r="157" spans="1:68" ht="14.25" customHeight="1">
      <c r="A157" s="631" t="s">
        <v>150</v>
      </c>
      <c r="B157" s="631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632">
        <v>4680115886223</v>
      </c>
      <c r="E158" s="632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4"/>
      <c r="R158" s="634"/>
      <c r="S158" s="634"/>
      <c r="T158" s="6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639"/>
      <c r="B159" s="639"/>
      <c r="C159" s="639"/>
      <c r="D159" s="639"/>
      <c r="E159" s="639"/>
      <c r="F159" s="639"/>
      <c r="G159" s="639"/>
      <c r="H159" s="639"/>
      <c r="I159" s="639"/>
      <c r="J159" s="639"/>
      <c r="K159" s="639"/>
      <c r="L159" s="639"/>
      <c r="M159" s="639"/>
      <c r="N159" s="639"/>
      <c r="O159" s="640"/>
      <c r="P159" s="636" t="s">
        <v>40</v>
      </c>
      <c r="Q159" s="637"/>
      <c r="R159" s="637"/>
      <c r="S159" s="637"/>
      <c r="T159" s="637"/>
      <c r="U159" s="637"/>
      <c r="V159" s="638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639"/>
      <c r="B160" s="639"/>
      <c r="C160" s="639"/>
      <c r="D160" s="639"/>
      <c r="E160" s="639"/>
      <c r="F160" s="639"/>
      <c r="G160" s="639"/>
      <c r="H160" s="639"/>
      <c r="I160" s="639"/>
      <c r="J160" s="639"/>
      <c r="K160" s="639"/>
      <c r="L160" s="639"/>
      <c r="M160" s="639"/>
      <c r="N160" s="639"/>
      <c r="O160" s="640"/>
      <c r="P160" s="636" t="s">
        <v>40</v>
      </c>
      <c r="Q160" s="637"/>
      <c r="R160" s="637"/>
      <c r="S160" s="637"/>
      <c r="T160" s="637"/>
      <c r="U160" s="637"/>
      <c r="V160" s="638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631" t="s">
        <v>78</v>
      </c>
      <c r="B161" s="631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632">
        <v>4680115880993</v>
      </c>
      <c r="E162" s="632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4"/>
      <c r="R162" s="634"/>
      <c r="S162" s="634"/>
      <c r="T162" s="635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632">
        <v>4680115881761</v>
      </c>
      <c r="E163" s="632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4"/>
      <c r="R163" s="634"/>
      <c r="S163" s="634"/>
      <c r="T163" s="63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632">
        <v>4680115881563</v>
      </c>
      <c r="E164" s="632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4"/>
      <c r="R164" s="634"/>
      <c r="S164" s="634"/>
      <c r="T164" s="635"/>
      <c r="U164" s="39" t="s">
        <v>45</v>
      </c>
      <c r="V164" s="39" t="s">
        <v>45</v>
      </c>
      <c r="W164" s="40" t="s">
        <v>0</v>
      </c>
      <c r="X164" s="58">
        <v>60</v>
      </c>
      <c r="Y164" s="55">
        <f t="shared" si="16"/>
        <v>63</v>
      </c>
      <c r="Z164" s="41">
        <f>IFERROR(IF(Y164=0,"",ROUNDUP(Y164/H164,0)*0.00902),"")</f>
        <v>0.1353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63</v>
      </c>
      <c r="BN164" s="78">
        <f t="shared" si="18"/>
        <v>66.149999999999991</v>
      </c>
      <c r="BO164" s="78">
        <f t="shared" si="19"/>
        <v>0.10822510822510822</v>
      </c>
      <c r="BP164" s="78">
        <f t="shared" si="20"/>
        <v>0.11363636363636365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632">
        <v>4680115880986</v>
      </c>
      <c r="E165" s="632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4"/>
      <c r="R165" s="634"/>
      <c r="S165" s="634"/>
      <c r="T165" s="63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632">
        <v>4680115881785</v>
      </c>
      <c r="E166" s="632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4"/>
      <c r="R166" s="634"/>
      <c r="S166" s="634"/>
      <c r="T166" s="63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632">
        <v>4680115886537</v>
      </c>
      <c r="E167" s="632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4"/>
      <c r="R167" s="634"/>
      <c r="S167" s="634"/>
      <c r="T167" s="63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632">
        <v>4680115881679</v>
      </c>
      <c r="E168" s="632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4"/>
      <c r="R168" s="634"/>
      <c r="S168" s="634"/>
      <c r="T168" s="63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632">
        <v>4680115880191</v>
      </c>
      <c r="E169" s="632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4"/>
      <c r="R169" s="634"/>
      <c r="S169" s="634"/>
      <c r="T169" s="63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632">
        <v>4680115883963</v>
      </c>
      <c r="E170" s="632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4"/>
      <c r="R170" s="634"/>
      <c r="S170" s="634"/>
      <c r="T170" s="63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639"/>
      <c r="B171" s="639"/>
      <c r="C171" s="639"/>
      <c r="D171" s="639"/>
      <c r="E171" s="639"/>
      <c r="F171" s="639"/>
      <c r="G171" s="639"/>
      <c r="H171" s="639"/>
      <c r="I171" s="639"/>
      <c r="J171" s="639"/>
      <c r="K171" s="639"/>
      <c r="L171" s="639"/>
      <c r="M171" s="639"/>
      <c r="N171" s="639"/>
      <c r="O171" s="640"/>
      <c r="P171" s="636" t="s">
        <v>40</v>
      </c>
      <c r="Q171" s="637"/>
      <c r="R171" s="637"/>
      <c r="S171" s="637"/>
      <c r="T171" s="637"/>
      <c r="U171" s="637"/>
      <c r="V171" s="638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17.857142857142854</v>
      </c>
      <c r="Y171" s="43">
        <f>IFERROR(Y162/H162,"0")+IFERROR(Y163/H163,"0")+IFERROR(Y164/H164,"0")+IFERROR(Y165/H165,"0")+IFERROR(Y166/H166,"0")+IFERROR(Y167/H167,"0")+IFERROR(Y168/H168,"0")+IFERROR(Y169/H169,"0")+IFERROR(Y170/H170,"0")</f>
        <v>19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0.17138</v>
      </c>
      <c r="AA171" s="67"/>
      <c r="AB171" s="67"/>
      <c r="AC171" s="67"/>
    </row>
    <row r="172" spans="1:68">
      <c r="A172" s="639"/>
      <c r="B172" s="639"/>
      <c r="C172" s="639"/>
      <c r="D172" s="639"/>
      <c r="E172" s="639"/>
      <c r="F172" s="639"/>
      <c r="G172" s="639"/>
      <c r="H172" s="639"/>
      <c r="I172" s="639"/>
      <c r="J172" s="639"/>
      <c r="K172" s="639"/>
      <c r="L172" s="639"/>
      <c r="M172" s="639"/>
      <c r="N172" s="639"/>
      <c r="O172" s="640"/>
      <c r="P172" s="636" t="s">
        <v>40</v>
      </c>
      <c r="Q172" s="637"/>
      <c r="R172" s="637"/>
      <c r="S172" s="637"/>
      <c r="T172" s="637"/>
      <c r="U172" s="637"/>
      <c r="V172" s="638"/>
      <c r="W172" s="42" t="s">
        <v>0</v>
      </c>
      <c r="X172" s="43">
        <f>IFERROR(SUM(X162:X170),"0")</f>
        <v>75</v>
      </c>
      <c r="Y172" s="43">
        <f>IFERROR(SUM(Y162:Y170),"0")</f>
        <v>79.8</v>
      </c>
      <c r="Z172" s="42"/>
      <c r="AA172" s="67"/>
      <c r="AB172" s="67"/>
      <c r="AC172" s="67"/>
    </row>
    <row r="173" spans="1:68" ht="14.25" customHeight="1">
      <c r="A173" s="631" t="s">
        <v>106</v>
      </c>
      <c r="B173" s="631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632">
        <v>4680115886780</v>
      </c>
      <c r="E174" s="63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4"/>
      <c r="R174" s="634"/>
      <c r="S174" s="634"/>
      <c r="T174" s="63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632">
        <v>4680115886742</v>
      </c>
      <c r="E175" s="632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4"/>
      <c r="R175" s="634"/>
      <c r="S175" s="634"/>
      <c r="T175" s="63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632">
        <v>4680115886766</v>
      </c>
      <c r="E176" s="63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4"/>
      <c r="R176" s="634"/>
      <c r="S176" s="634"/>
      <c r="T176" s="63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639"/>
      <c r="B177" s="639"/>
      <c r="C177" s="639"/>
      <c r="D177" s="639"/>
      <c r="E177" s="639"/>
      <c r="F177" s="639"/>
      <c r="G177" s="639"/>
      <c r="H177" s="639"/>
      <c r="I177" s="639"/>
      <c r="J177" s="639"/>
      <c r="K177" s="639"/>
      <c r="L177" s="639"/>
      <c r="M177" s="639"/>
      <c r="N177" s="639"/>
      <c r="O177" s="640"/>
      <c r="P177" s="636" t="s">
        <v>40</v>
      </c>
      <c r="Q177" s="637"/>
      <c r="R177" s="637"/>
      <c r="S177" s="637"/>
      <c r="T177" s="637"/>
      <c r="U177" s="637"/>
      <c r="V177" s="638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639"/>
      <c r="B178" s="639"/>
      <c r="C178" s="639"/>
      <c r="D178" s="639"/>
      <c r="E178" s="639"/>
      <c r="F178" s="639"/>
      <c r="G178" s="639"/>
      <c r="H178" s="639"/>
      <c r="I178" s="639"/>
      <c r="J178" s="639"/>
      <c r="K178" s="639"/>
      <c r="L178" s="639"/>
      <c r="M178" s="639"/>
      <c r="N178" s="639"/>
      <c r="O178" s="640"/>
      <c r="P178" s="636" t="s">
        <v>40</v>
      </c>
      <c r="Q178" s="637"/>
      <c r="R178" s="637"/>
      <c r="S178" s="637"/>
      <c r="T178" s="637"/>
      <c r="U178" s="637"/>
      <c r="V178" s="638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631" t="s">
        <v>309</v>
      </c>
      <c r="B179" s="631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632">
        <v>4680115886797</v>
      </c>
      <c r="E180" s="63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4"/>
      <c r="R180" s="634"/>
      <c r="S180" s="634"/>
      <c r="T180" s="63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639"/>
      <c r="B181" s="639"/>
      <c r="C181" s="639"/>
      <c r="D181" s="639"/>
      <c r="E181" s="639"/>
      <c r="F181" s="639"/>
      <c r="G181" s="639"/>
      <c r="H181" s="639"/>
      <c r="I181" s="639"/>
      <c r="J181" s="639"/>
      <c r="K181" s="639"/>
      <c r="L181" s="639"/>
      <c r="M181" s="639"/>
      <c r="N181" s="639"/>
      <c r="O181" s="640"/>
      <c r="P181" s="636" t="s">
        <v>40</v>
      </c>
      <c r="Q181" s="637"/>
      <c r="R181" s="637"/>
      <c r="S181" s="637"/>
      <c r="T181" s="637"/>
      <c r="U181" s="637"/>
      <c r="V181" s="638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639"/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9"/>
      <c r="M182" s="639"/>
      <c r="N182" s="639"/>
      <c r="O182" s="640"/>
      <c r="P182" s="636" t="s">
        <v>40</v>
      </c>
      <c r="Q182" s="637"/>
      <c r="R182" s="637"/>
      <c r="S182" s="637"/>
      <c r="T182" s="637"/>
      <c r="U182" s="637"/>
      <c r="V182" s="638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630" t="s">
        <v>312</v>
      </c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0"/>
      <c r="P183" s="630"/>
      <c r="Q183" s="630"/>
      <c r="R183" s="630"/>
      <c r="S183" s="630"/>
      <c r="T183" s="630"/>
      <c r="U183" s="630"/>
      <c r="V183" s="630"/>
      <c r="W183" s="630"/>
      <c r="X183" s="630"/>
      <c r="Y183" s="630"/>
      <c r="Z183" s="630"/>
      <c r="AA183" s="65"/>
      <c r="AB183" s="65"/>
      <c r="AC183" s="79"/>
    </row>
    <row r="184" spans="1:68" ht="14.25" customHeight="1">
      <c r="A184" s="631" t="s">
        <v>114</v>
      </c>
      <c r="B184" s="631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632">
        <v>4680115881402</v>
      </c>
      <c r="E185" s="63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4"/>
      <c r="R185" s="634"/>
      <c r="S185" s="634"/>
      <c r="T185" s="63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632">
        <v>4680115881396</v>
      </c>
      <c r="E186" s="632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4"/>
      <c r="R186" s="634"/>
      <c r="S186" s="634"/>
      <c r="T186" s="635"/>
      <c r="U186" s="39" t="s">
        <v>45</v>
      </c>
      <c r="V186" s="39" t="s">
        <v>45</v>
      </c>
      <c r="W186" s="40" t="s">
        <v>0</v>
      </c>
      <c r="X186" s="58">
        <v>48</v>
      </c>
      <c r="Y186" s="55">
        <f>IFERROR(IF(X186="",0,CEILING((X186/$H186),1)*$H186),"")</f>
        <v>48.6</v>
      </c>
      <c r="Z186" s="41">
        <f>IFERROR(IF(Y186=0,"",ROUNDUP(Y186/H186,0)*0.00651),"")</f>
        <v>0.11718000000000001</v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51.2</v>
      </c>
      <c r="BN186" s="78">
        <f>IFERROR(Y186*I186/H186,"0")</f>
        <v>51.839999999999989</v>
      </c>
      <c r="BO186" s="78">
        <f>IFERROR(1/J186*(X186/H186),"0")</f>
        <v>9.7680097680097666E-2</v>
      </c>
      <c r="BP186" s="78">
        <f>IFERROR(1/J186*(Y186/H186),"0")</f>
        <v>9.8901098901098911E-2</v>
      </c>
    </row>
    <row r="187" spans="1:68">
      <c r="A187" s="639"/>
      <c r="B187" s="639"/>
      <c r="C187" s="639"/>
      <c r="D187" s="639"/>
      <c r="E187" s="639"/>
      <c r="F187" s="639"/>
      <c r="G187" s="639"/>
      <c r="H187" s="639"/>
      <c r="I187" s="639"/>
      <c r="J187" s="639"/>
      <c r="K187" s="639"/>
      <c r="L187" s="639"/>
      <c r="M187" s="639"/>
      <c r="N187" s="639"/>
      <c r="O187" s="640"/>
      <c r="P187" s="636" t="s">
        <v>40</v>
      </c>
      <c r="Q187" s="637"/>
      <c r="R187" s="637"/>
      <c r="S187" s="637"/>
      <c r="T187" s="637"/>
      <c r="U187" s="637"/>
      <c r="V187" s="638"/>
      <c r="W187" s="42" t="s">
        <v>39</v>
      </c>
      <c r="X187" s="43">
        <f>IFERROR(X185/H185,"0")+IFERROR(X186/H186,"0")</f>
        <v>17.777777777777775</v>
      </c>
      <c r="Y187" s="43">
        <f>IFERROR(Y185/H185,"0")+IFERROR(Y186/H186,"0")</f>
        <v>18</v>
      </c>
      <c r="Z187" s="43">
        <f>IFERROR(IF(Z185="",0,Z185),"0")+IFERROR(IF(Z186="",0,Z186),"0")</f>
        <v>0.11718000000000001</v>
      </c>
      <c r="AA187" s="67"/>
      <c r="AB187" s="67"/>
      <c r="AC187" s="67"/>
    </row>
    <row r="188" spans="1:68">
      <c r="A188" s="639"/>
      <c r="B188" s="639"/>
      <c r="C188" s="639"/>
      <c r="D188" s="639"/>
      <c r="E188" s="639"/>
      <c r="F188" s="639"/>
      <c r="G188" s="639"/>
      <c r="H188" s="639"/>
      <c r="I188" s="639"/>
      <c r="J188" s="639"/>
      <c r="K188" s="639"/>
      <c r="L188" s="639"/>
      <c r="M188" s="639"/>
      <c r="N188" s="639"/>
      <c r="O188" s="640"/>
      <c r="P188" s="636" t="s">
        <v>40</v>
      </c>
      <c r="Q188" s="637"/>
      <c r="R188" s="637"/>
      <c r="S188" s="637"/>
      <c r="T188" s="637"/>
      <c r="U188" s="637"/>
      <c r="V188" s="638"/>
      <c r="W188" s="42" t="s">
        <v>0</v>
      </c>
      <c r="X188" s="43">
        <f>IFERROR(SUM(X185:X186),"0")</f>
        <v>48</v>
      </c>
      <c r="Y188" s="43">
        <f>IFERROR(SUM(Y185:Y186),"0")</f>
        <v>48.6</v>
      </c>
      <c r="Z188" s="42"/>
      <c r="AA188" s="67"/>
      <c r="AB188" s="67"/>
      <c r="AC188" s="67"/>
    </row>
    <row r="189" spans="1:68" ht="14.25" customHeight="1">
      <c r="A189" s="631" t="s">
        <v>150</v>
      </c>
      <c r="B189" s="631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632">
        <v>4680115882935</v>
      </c>
      <c r="E190" s="63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4"/>
      <c r="R190" s="634"/>
      <c r="S190" s="634"/>
      <c r="T190" s="6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632">
        <v>4680115880764</v>
      </c>
      <c r="E191" s="632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4"/>
      <c r="R191" s="634"/>
      <c r="S191" s="634"/>
      <c r="T191" s="63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639"/>
      <c r="B192" s="639"/>
      <c r="C192" s="639"/>
      <c r="D192" s="639"/>
      <c r="E192" s="639"/>
      <c r="F192" s="639"/>
      <c r="G192" s="639"/>
      <c r="H192" s="639"/>
      <c r="I192" s="639"/>
      <c r="J192" s="639"/>
      <c r="K192" s="639"/>
      <c r="L192" s="639"/>
      <c r="M192" s="639"/>
      <c r="N192" s="639"/>
      <c r="O192" s="640"/>
      <c r="P192" s="636" t="s">
        <v>40</v>
      </c>
      <c r="Q192" s="637"/>
      <c r="R192" s="637"/>
      <c r="S192" s="637"/>
      <c r="T192" s="637"/>
      <c r="U192" s="637"/>
      <c r="V192" s="63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639"/>
      <c r="B193" s="639"/>
      <c r="C193" s="639"/>
      <c r="D193" s="639"/>
      <c r="E193" s="639"/>
      <c r="F193" s="639"/>
      <c r="G193" s="639"/>
      <c r="H193" s="639"/>
      <c r="I193" s="639"/>
      <c r="J193" s="639"/>
      <c r="K193" s="639"/>
      <c r="L193" s="639"/>
      <c r="M193" s="639"/>
      <c r="N193" s="639"/>
      <c r="O193" s="640"/>
      <c r="P193" s="636" t="s">
        <v>40</v>
      </c>
      <c r="Q193" s="637"/>
      <c r="R193" s="637"/>
      <c r="S193" s="637"/>
      <c r="T193" s="637"/>
      <c r="U193" s="637"/>
      <c r="V193" s="63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631" t="s">
        <v>78</v>
      </c>
      <c r="B194" s="631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632">
        <v>4680115882683</v>
      </c>
      <c r="E195" s="63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4"/>
      <c r="R195" s="634"/>
      <c r="S195" s="634"/>
      <c r="T195" s="635"/>
      <c r="U195" s="39" t="s">
        <v>45</v>
      </c>
      <c r="V195" s="39" t="s">
        <v>45</v>
      </c>
      <c r="W195" s="40" t="s">
        <v>0</v>
      </c>
      <c r="X195" s="58">
        <v>500</v>
      </c>
      <c r="Y195" s="55">
        <f t="shared" ref="Y195:Y202" si="21">IFERROR(IF(X195="",0,CEILING((X195/$H195),1)*$H195),"")</f>
        <v>502.20000000000005</v>
      </c>
      <c r="Z195" s="41">
        <f>IFERROR(IF(Y195=0,"",ROUNDUP(Y195/H195,0)*0.00902),"")</f>
        <v>0.83886000000000005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519.44444444444446</v>
      </c>
      <c r="BN195" s="78">
        <f t="shared" ref="BN195:BN202" si="23">IFERROR(Y195*I195/H195,"0")</f>
        <v>521.73</v>
      </c>
      <c r="BO195" s="78">
        <f t="shared" ref="BO195:BO202" si="24">IFERROR(1/J195*(X195/H195),"0")</f>
        <v>0.70145903479236804</v>
      </c>
      <c r="BP195" s="78">
        <f t="shared" ref="BP195:BP202" si="25">IFERROR(1/J195*(Y195/H195),"0")</f>
        <v>0.70454545454545459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632">
        <v>4680115882690</v>
      </c>
      <c r="E196" s="63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4"/>
      <c r="R196" s="634"/>
      <c r="S196" s="634"/>
      <c r="T196" s="635"/>
      <c r="U196" s="39" t="s">
        <v>45</v>
      </c>
      <c r="V196" s="39" t="s">
        <v>45</v>
      </c>
      <c r="W196" s="40" t="s">
        <v>0</v>
      </c>
      <c r="X196" s="58">
        <v>230</v>
      </c>
      <c r="Y196" s="55">
        <f t="shared" si="21"/>
        <v>232.20000000000002</v>
      </c>
      <c r="Z196" s="41">
        <f>IFERROR(IF(Y196=0,"",ROUNDUP(Y196/H196,0)*0.00902),"")</f>
        <v>0.38785999999999998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238.94444444444446</v>
      </c>
      <c r="BN196" s="78">
        <f t="shared" si="23"/>
        <v>241.23000000000005</v>
      </c>
      <c r="BO196" s="78">
        <f t="shared" si="24"/>
        <v>0.32267115600448931</v>
      </c>
      <c r="BP196" s="78">
        <f t="shared" si="25"/>
        <v>0.32575757575757575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632">
        <v>4680115882669</v>
      </c>
      <c r="E197" s="632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4"/>
      <c r="R197" s="634"/>
      <c r="S197" s="634"/>
      <c r="T197" s="635"/>
      <c r="U197" s="39" t="s">
        <v>45</v>
      </c>
      <c r="V197" s="39" t="s">
        <v>45</v>
      </c>
      <c r="W197" s="40" t="s">
        <v>0</v>
      </c>
      <c r="X197" s="58">
        <v>440</v>
      </c>
      <c r="Y197" s="55">
        <f t="shared" si="21"/>
        <v>442.8</v>
      </c>
      <c r="Z197" s="41">
        <f>IFERROR(IF(Y197=0,"",ROUNDUP(Y197/H197,0)*0.00902),"")</f>
        <v>0.73964000000000008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457.11111111111109</v>
      </c>
      <c r="BN197" s="78">
        <f t="shared" si="23"/>
        <v>460.02</v>
      </c>
      <c r="BO197" s="78">
        <f t="shared" si="24"/>
        <v>0.61728395061728392</v>
      </c>
      <c r="BP197" s="78">
        <f t="shared" si="25"/>
        <v>0.62121212121212122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632">
        <v>4680115882676</v>
      </c>
      <c r="E198" s="632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4"/>
      <c r="R198" s="634"/>
      <c r="S198" s="634"/>
      <c r="T198" s="635"/>
      <c r="U198" s="39" t="s">
        <v>45</v>
      </c>
      <c r="V198" s="39" t="s">
        <v>45</v>
      </c>
      <c r="W198" s="40" t="s">
        <v>0</v>
      </c>
      <c r="X198" s="58">
        <v>510</v>
      </c>
      <c r="Y198" s="55">
        <f t="shared" si="21"/>
        <v>513</v>
      </c>
      <c r="Z198" s="41">
        <f>IFERROR(IF(Y198=0,"",ROUNDUP(Y198/H198,0)*0.00902),"")</f>
        <v>0.8569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529.83333333333337</v>
      </c>
      <c r="BN198" s="78">
        <f t="shared" si="23"/>
        <v>532.95000000000005</v>
      </c>
      <c r="BO198" s="78">
        <f t="shared" si="24"/>
        <v>0.71548821548821551</v>
      </c>
      <c r="BP198" s="78">
        <f t="shared" si="25"/>
        <v>0.71969696969696972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632">
        <v>4680115884014</v>
      </c>
      <c r="E199" s="632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4"/>
      <c r="R199" s="634"/>
      <c r="S199" s="634"/>
      <c r="T199" s="6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632">
        <v>4680115884007</v>
      </c>
      <c r="E200" s="63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4"/>
      <c r="R200" s="634"/>
      <c r="S200" s="634"/>
      <c r="T200" s="6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632">
        <v>4680115884038</v>
      </c>
      <c r="E201" s="632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4"/>
      <c r="R201" s="634"/>
      <c r="S201" s="634"/>
      <c r="T201" s="6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632">
        <v>4680115884021</v>
      </c>
      <c r="E202" s="632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4"/>
      <c r="R202" s="634"/>
      <c r="S202" s="634"/>
      <c r="T202" s="6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639"/>
      <c r="B203" s="639"/>
      <c r="C203" s="639"/>
      <c r="D203" s="639"/>
      <c r="E203" s="639"/>
      <c r="F203" s="639"/>
      <c r="G203" s="639"/>
      <c r="H203" s="639"/>
      <c r="I203" s="639"/>
      <c r="J203" s="639"/>
      <c r="K203" s="639"/>
      <c r="L203" s="639"/>
      <c r="M203" s="639"/>
      <c r="N203" s="639"/>
      <c r="O203" s="640"/>
      <c r="P203" s="636" t="s">
        <v>40</v>
      </c>
      <c r="Q203" s="637"/>
      <c r="R203" s="637"/>
      <c r="S203" s="637"/>
      <c r="T203" s="637"/>
      <c r="U203" s="637"/>
      <c r="V203" s="63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311.11111111111109</v>
      </c>
      <c r="Y203" s="43">
        <f>IFERROR(Y195/H195,"0")+IFERROR(Y196/H196,"0")+IFERROR(Y197/H197,"0")+IFERROR(Y198/H198,"0")+IFERROR(Y199/H199,"0")+IFERROR(Y200/H200,"0")+IFERROR(Y201/H201,"0")+IFERROR(Y202/H202,"0")</f>
        <v>313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2.8232600000000003</v>
      </c>
      <c r="AA203" s="67"/>
      <c r="AB203" s="67"/>
      <c r="AC203" s="67"/>
    </row>
    <row r="204" spans="1:68">
      <c r="A204" s="639"/>
      <c r="B204" s="639"/>
      <c r="C204" s="639"/>
      <c r="D204" s="639"/>
      <c r="E204" s="639"/>
      <c r="F204" s="639"/>
      <c r="G204" s="639"/>
      <c r="H204" s="639"/>
      <c r="I204" s="639"/>
      <c r="J204" s="639"/>
      <c r="K204" s="639"/>
      <c r="L204" s="639"/>
      <c r="M204" s="639"/>
      <c r="N204" s="639"/>
      <c r="O204" s="640"/>
      <c r="P204" s="636" t="s">
        <v>40</v>
      </c>
      <c r="Q204" s="637"/>
      <c r="R204" s="637"/>
      <c r="S204" s="637"/>
      <c r="T204" s="637"/>
      <c r="U204" s="637"/>
      <c r="V204" s="638"/>
      <c r="W204" s="42" t="s">
        <v>0</v>
      </c>
      <c r="X204" s="43">
        <f>IFERROR(SUM(X195:X202),"0")</f>
        <v>1680</v>
      </c>
      <c r="Y204" s="43">
        <f>IFERROR(SUM(Y195:Y202),"0")</f>
        <v>1690.2</v>
      </c>
      <c r="Z204" s="42"/>
      <c r="AA204" s="67"/>
      <c r="AB204" s="67"/>
      <c r="AC204" s="67"/>
    </row>
    <row r="205" spans="1:68" ht="14.25" customHeight="1">
      <c r="A205" s="631" t="s">
        <v>84</v>
      </c>
      <c r="B205" s="631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632">
        <v>4680115881594</v>
      </c>
      <c r="E206" s="632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4"/>
      <c r="R206" s="634"/>
      <c r="S206" s="634"/>
      <c r="T206" s="635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632">
        <v>4680115881617</v>
      </c>
      <c r="E207" s="632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4"/>
      <c r="R207" s="634"/>
      <c r="S207" s="634"/>
      <c r="T207" s="635"/>
      <c r="U207" s="39" t="s">
        <v>45</v>
      </c>
      <c r="V207" s="39" t="s">
        <v>45</v>
      </c>
      <c r="W207" s="40" t="s">
        <v>0</v>
      </c>
      <c r="X207" s="58">
        <v>20</v>
      </c>
      <c r="Y207" s="55">
        <f t="shared" si="26"/>
        <v>24.299999999999997</v>
      </c>
      <c r="Z207" s="41">
        <f>IFERROR(IF(Y207=0,"",ROUNDUP(Y207/H207,0)*0.01898),"")</f>
        <v>5.6940000000000004E-2</v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21.237037037037041</v>
      </c>
      <c r="BN207" s="78">
        <f t="shared" si="28"/>
        <v>25.803000000000001</v>
      </c>
      <c r="BO207" s="78">
        <f t="shared" si="29"/>
        <v>3.8580246913580252E-2</v>
      </c>
      <c r="BP207" s="78">
        <f t="shared" si="30"/>
        <v>4.6875E-2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632">
        <v>4680115880573</v>
      </c>
      <c r="E208" s="632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4"/>
      <c r="R208" s="634"/>
      <c r="S208" s="634"/>
      <c r="T208" s="635"/>
      <c r="U208" s="39" t="s">
        <v>45</v>
      </c>
      <c r="V208" s="39" t="s">
        <v>45</v>
      </c>
      <c r="W208" s="40" t="s">
        <v>0</v>
      </c>
      <c r="X208" s="58">
        <v>200</v>
      </c>
      <c r="Y208" s="55">
        <f t="shared" si="26"/>
        <v>200.1</v>
      </c>
      <c r="Z208" s="41">
        <f>IFERROR(IF(Y208=0,"",ROUNDUP(Y208/H208,0)*0.01898),"")</f>
        <v>0.43653999999999998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211.93103448275863</v>
      </c>
      <c r="BN208" s="78">
        <f t="shared" si="28"/>
        <v>212.03699999999998</v>
      </c>
      <c r="BO208" s="78">
        <f t="shared" si="29"/>
        <v>0.35919540229885061</v>
      </c>
      <c r="BP208" s="78">
        <f t="shared" si="30"/>
        <v>0.359375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632">
        <v>4680115882195</v>
      </c>
      <c r="E209" s="632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4"/>
      <c r="R209" s="634"/>
      <c r="S209" s="634"/>
      <c r="T209" s="63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632">
        <v>4680115882607</v>
      </c>
      <c r="E210" s="632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4"/>
      <c r="R210" s="634"/>
      <c r="S210" s="634"/>
      <c r="T210" s="6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632">
        <v>4680115880092</v>
      </c>
      <c r="E211" s="63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4"/>
      <c r="R211" s="634"/>
      <c r="S211" s="634"/>
      <c r="T211" s="635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632">
        <v>4680115880221</v>
      </c>
      <c r="E212" s="632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4"/>
      <c r="R212" s="634"/>
      <c r="S212" s="634"/>
      <c r="T212" s="6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632">
        <v>4680115880504</v>
      </c>
      <c r="E213" s="632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4"/>
      <c r="R213" s="634"/>
      <c r="S213" s="634"/>
      <c r="T213" s="635"/>
      <c r="U213" s="39" t="s">
        <v>45</v>
      </c>
      <c r="V213" s="39" t="s">
        <v>45</v>
      </c>
      <c r="W213" s="40" t="s">
        <v>0</v>
      </c>
      <c r="X213" s="58">
        <v>60</v>
      </c>
      <c r="Y213" s="55">
        <f t="shared" si="26"/>
        <v>60</v>
      </c>
      <c r="Z213" s="41">
        <f t="shared" si="31"/>
        <v>0.16275000000000001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66.300000000000011</v>
      </c>
      <c r="BN213" s="78">
        <f t="shared" si="28"/>
        <v>66.300000000000011</v>
      </c>
      <c r="BO213" s="78">
        <f t="shared" si="29"/>
        <v>0.13736263736263737</v>
      </c>
      <c r="BP213" s="78">
        <f t="shared" si="30"/>
        <v>0.13736263736263737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632">
        <v>4680115882164</v>
      </c>
      <c r="E214" s="632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4"/>
      <c r="R214" s="634"/>
      <c r="S214" s="634"/>
      <c r="T214" s="635"/>
      <c r="U214" s="39" t="s">
        <v>45</v>
      </c>
      <c r="V214" s="39" t="s">
        <v>45</v>
      </c>
      <c r="W214" s="40" t="s">
        <v>0</v>
      </c>
      <c r="X214" s="58">
        <v>108</v>
      </c>
      <c r="Y214" s="55">
        <f t="shared" si="26"/>
        <v>108</v>
      </c>
      <c r="Z214" s="41">
        <f t="shared" si="31"/>
        <v>0.29294999999999999</v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119.60999999999999</v>
      </c>
      <c r="BN214" s="78">
        <f t="shared" si="28"/>
        <v>119.60999999999999</v>
      </c>
      <c r="BO214" s="78">
        <f t="shared" si="29"/>
        <v>0.24725274725274726</v>
      </c>
      <c r="BP214" s="78">
        <f t="shared" si="30"/>
        <v>0.24725274725274726</v>
      </c>
    </row>
    <row r="215" spans="1:68">
      <c r="A215" s="639"/>
      <c r="B215" s="639"/>
      <c r="C215" s="639"/>
      <c r="D215" s="639"/>
      <c r="E215" s="639"/>
      <c r="F215" s="639"/>
      <c r="G215" s="639"/>
      <c r="H215" s="639"/>
      <c r="I215" s="639"/>
      <c r="J215" s="639"/>
      <c r="K215" s="639"/>
      <c r="L215" s="639"/>
      <c r="M215" s="639"/>
      <c r="N215" s="639"/>
      <c r="O215" s="640"/>
      <c r="P215" s="636" t="s">
        <v>40</v>
      </c>
      <c r="Q215" s="637"/>
      <c r="R215" s="637"/>
      <c r="S215" s="637"/>
      <c r="T215" s="637"/>
      <c r="U215" s="637"/>
      <c r="V215" s="638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137.30949340144741</v>
      </c>
      <c r="Y215" s="43">
        <f>IFERROR(Y206/H206,"0")+IFERROR(Y207/H207,"0")+IFERROR(Y208/H208,"0")+IFERROR(Y209/H209,"0")+IFERROR(Y210/H210,"0")+IFERROR(Y211/H211,"0")+IFERROR(Y212/H212,"0")+IFERROR(Y213/H213,"0")+IFERROR(Y214/H214,"0")</f>
        <v>138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1.2475400000000001</v>
      </c>
      <c r="AA215" s="67"/>
      <c r="AB215" s="67"/>
      <c r="AC215" s="67"/>
    </row>
    <row r="216" spans="1:68">
      <c r="A216" s="639"/>
      <c r="B216" s="639"/>
      <c r="C216" s="639"/>
      <c r="D216" s="639"/>
      <c r="E216" s="639"/>
      <c r="F216" s="639"/>
      <c r="G216" s="639"/>
      <c r="H216" s="639"/>
      <c r="I216" s="639"/>
      <c r="J216" s="639"/>
      <c r="K216" s="639"/>
      <c r="L216" s="639"/>
      <c r="M216" s="639"/>
      <c r="N216" s="639"/>
      <c r="O216" s="640"/>
      <c r="P216" s="636" t="s">
        <v>40</v>
      </c>
      <c r="Q216" s="637"/>
      <c r="R216" s="637"/>
      <c r="S216" s="637"/>
      <c r="T216" s="637"/>
      <c r="U216" s="637"/>
      <c r="V216" s="638"/>
      <c r="W216" s="42" t="s">
        <v>0</v>
      </c>
      <c r="X216" s="43">
        <f>IFERROR(SUM(X206:X214),"0")</f>
        <v>499</v>
      </c>
      <c r="Y216" s="43">
        <f>IFERROR(SUM(Y206:Y214),"0")</f>
        <v>504.6</v>
      </c>
      <c r="Z216" s="42"/>
      <c r="AA216" s="67"/>
      <c r="AB216" s="67"/>
      <c r="AC216" s="67"/>
    </row>
    <row r="217" spans="1:68" ht="14.25" customHeight="1">
      <c r="A217" s="631" t="s">
        <v>185</v>
      </c>
      <c r="B217" s="631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6"/>
      <c r="AB217" s="66"/>
      <c r="AC217" s="80"/>
    </row>
    <row r="218" spans="1:68" ht="27" customHeight="1">
      <c r="A218" s="63" t="s">
        <v>366</v>
      </c>
      <c r="B218" s="63" t="s">
        <v>367</v>
      </c>
      <c r="C218" s="36">
        <v>4301060463</v>
      </c>
      <c r="D218" s="632">
        <v>4680115880818</v>
      </c>
      <c r="E218" s="63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4"/>
      <c r="R218" s="634"/>
      <c r="S218" s="634"/>
      <c r="T218" s="635"/>
      <c r="U218" s="39" t="s">
        <v>45</v>
      </c>
      <c r="V218" s="39" t="s">
        <v>45</v>
      </c>
      <c r="W218" s="40" t="s">
        <v>0</v>
      </c>
      <c r="X218" s="58">
        <v>84</v>
      </c>
      <c r="Y218" s="55">
        <f>IFERROR(IF(X218="",0,CEILING((X218/$H218),1)*$H218),"")</f>
        <v>84</v>
      </c>
      <c r="Z218" s="41">
        <f>IFERROR(IF(Y218=0,"",ROUNDUP(Y218/H218,0)*0.00651),"")</f>
        <v>0.22785</v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92.820000000000007</v>
      </c>
      <c r="BN218" s="78">
        <f>IFERROR(Y218*I218/H218,"0")</f>
        <v>92.820000000000007</v>
      </c>
      <c r="BO218" s="78">
        <f>IFERROR(1/J218*(X218/H218),"0")</f>
        <v>0.19230769230769232</v>
      </c>
      <c r="BP218" s="78">
        <f>IFERROR(1/J218*(Y218/H218),"0")</f>
        <v>0.19230769230769232</v>
      </c>
    </row>
    <row r="219" spans="1:68" ht="27" customHeight="1">
      <c r="A219" s="63" t="s">
        <v>369</v>
      </c>
      <c r="B219" s="63" t="s">
        <v>370</v>
      </c>
      <c r="C219" s="36">
        <v>4301060389</v>
      </c>
      <c r="D219" s="632">
        <v>4680115880801</v>
      </c>
      <c r="E219" s="6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4"/>
      <c r="R219" s="634"/>
      <c r="S219" s="634"/>
      <c r="T219" s="635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639"/>
      <c r="B220" s="639"/>
      <c r="C220" s="639"/>
      <c r="D220" s="639"/>
      <c r="E220" s="639"/>
      <c r="F220" s="639"/>
      <c r="G220" s="639"/>
      <c r="H220" s="639"/>
      <c r="I220" s="639"/>
      <c r="J220" s="639"/>
      <c r="K220" s="639"/>
      <c r="L220" s="639"/>
      <c r="M220" s="639"/>
      <c r="N220" s="639"/>
      <c r="O220" s="640"/>
      <c r="P220" s="636" t="s">
        <v>40</v>
      </c>
      <c r="Q220" s="637"/>
      <c r="R220" s="637"/>
      <c r="S220" s="637"/>
      <c r="T220" s="637"/>
      <c r="U220" s="637"/>
      <c r="V220" s="638"/>
      <c r="W220" s="42" t="s">
        <v>39</v>
      </c>
      <c r="X220" s="43">
        <f>IFERROR(X218/H218,"0")+IFERROR(X219/H219,"0")</f>
        <v>35</v>
      </c>
      <c r="Y220" s="43">
        <f>IFERROR(Y218/H218,"0")+IFERROR(Y219/H219,"0")</f>
        <v>35</v>
      </c>
      <c r="Z220" s="43">
        <f>IFERROR(IF(Z218="",0,Z218),"0")+IFERROR(IF(Z219="",0,Z219),"0")</f>
        <v>0.22785</v>
      </c>
      <c r="AA220" s="67"/>
      <c r="AB220" s="67"/>
      <c r="AC220" s="67"/>
    </row>
    <row r="221" spans="1:68">
      <c r="A221" s="639"/>
      <c r="B221" s="639"/>
      <c r="C221" s="639"/>
      <c r="D221" s="639"/>
      <c r="E221" s="639"/>
      <c r="F221" s="639"/>
      <c r="G221" s="639"/>
      <c r="H221" s="639"/>
      <c r="I221" s="639"/>
      <c r="J221" s="639"/>
      <c r="K221" s="639"/>
      <c r="L221" s="639"/>
      <c r="M221" s="639"/>
      <c r="N221" s="639"/>
      <c r="O221" s="640"/>
      <c r="P221" s="636" t="s">
        <v>40</v>
      </c>
      <c r="Q221" s="637"/>
      <c r="R221" s="637"/>
      <c r="S221" s="637"/>
      <c r="T221" s="637"/>
      <c r="U221" s="637"/>
      <c r="V221" s="638"/>
      <c r="W221" s="42" t="s">
        <v>0</v>
      </c>
      <c r="X221" s="43">
        <f>IFERROR(SUM(X218:X219),"0")</f>
        <v>84</v>
      </c>
      <c r="Y221" s="43">
        <f>IFERROR(SUM(Y218:Y219),"0")</f>
        <v>84</v>
      </c>
      <c r="Z221" s="42"/>
      <c r="AA221" s="67"/>
      <c r="AB221" s="67"/>
      <c r="AC221" s="67"/>
    </row>
    <row r="222" spans="1:68" ht="16.5" customHeight="1">
      <c r="A222" s="630" t="s">
        <v>372</v>
      </c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0"/>
      <c r="P222" s="630"/>
      <c r="Q222" s="630"/>
      <c r="R222" s="630"/>
      <c r="S222" s="630"/>
      <c r="T222" s="630"/>
      <c r="U222" s="630"/>
      <c r="V222" s="630"/>
      <c r="W222" s="630"/>
      <c r="X222" s="630"/>
      <c r="Y222" s="630"/>
      <c r="Z222" s="630"/>
      <c r="AA222" s="65"/>
      <c r="AB222" s="65"/>
      <c r="AC222" s="79"/>
    </row>
    <row r="223" spans="1:68" ht="14.25" customHeight="1">
      <c r="A223" s="631" t="s">
        <v>114</v>
      </c>
      <c r="B223" s="631"/>
      <c r="C223" s="631"/>
      <c r="D223" s="631"/>
      <c r="E223" s="631"/>
      <c r="F223" s="631"/>
      <c r="G223" s="631"/>
      <c r="H223" s="631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  <c r="AA223" s="66"/>
      <c r="AB223" s="66"/>
      <c r="AC223" s="80"/>
    </row>
    <row r="224" spans="1:68" ht="27" customHeight="1">
      <c r="A224" s="63" t="s">
        <v>373</v>
      </c>
      <c r="B224" s="63" t="s">
        <v>374</v>
      </c>
      <c r="C224" s="36">
        <v>4301011826</v>
      </c>
      <c r="D224" s="632">
        <v>4680115884137</v>
      </c>
      <c r="E224" s="63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4"/>
      <c r="R224" s="634"/>
      <c r="S224" s="634"/>
      <c r="T224" s="6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376</v>
      </c>
      <c r="B225" s="63" t="s">
        <v>377</v>
      </c>
      <c r="C225" s="36">
        <v>4301011724</v>
      </c>
      <c r="D225" s="632">
        <v>4680115884236</v>
      </c>
      <c r="E225" s="632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4"/>
      <c r="R225" s="634"/>
      <c r="S225" s="634"/>
      <c r="T225" s="6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379</v>
      </c>
      <c r="B226" s="63" t="s">
        <v>380</v>
      </c>
      <c r="C226" s="36">
        <v>4301011721</v>
      </c>
      <c r="D226" s="632">
        <v>4680115884175</v>
      </c>
      <c r="E226" s="632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4"/>
      <c r="R226" s="634"/>
      <c r="S226" s="634"/>
      <c r="T226" s="6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382</v>
      </c>
      <c r="B227" s="63" t="s">
        <v>383</v>
      </c>
      <c r="C227" s="36">
        <v>4301011824</v>
      </c>
      <c r="D227" s="632">
        <v>4680115884144</v>
      </c>
      <c r="E227" s="63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4"/>
      <c r="R227" s="634"/>
      <c r="S227" s="634"/>
      <c r="T227" s="6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384</v>
      </c>
      <c r="B228" s="63" t="s">
        <v>385</v>
      </c>
      <c r="C228" s="36">
        <v>4301012149</v>
      </c>
      <c r="D228" s="632">
        <v>4680115886551</v>
      </c>
      <c r="E228" s="632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4"/>
      <c r="R228" s="634"/>
      <c r="S228" s="634"/>
      <c r="T228" s="6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387</v>
      </c>
      <c r="B229" s="63" t="s">
        <v>388</v>
      </c>
      <c r="C229" s="36">
        <v>4301011726</v>
      </c>
      <c r="D229" s="632">
        <v>4680115884182</v>
      </c>
      <c r="E229" s="632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4"/>
      <c r="R229" s="634"/>
      <c r="S229" s="634"/>
      <c r="T229" s="6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389</v>
      </c>
      <c r="B230" s="63" t="s">
        <v>390</v>
      </c>
      <c r="C230" s="36">
        <v>4301011722</v>
      </c>
      <c r="D230" s="632">
        <v>4680115884205</v>
      </c>
      <c r="E230" s="63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4"/>
      <c r="R230" s="634"/>
      <c r="S230" s="634"/>
      <c r="T230" s="63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639"/>
      <c r="B231" s="639"/>
      <c r="C231" s="639"/>
      <c r="D231" s="639"/>
      <c r="E231" s="639"/>
      <c r="F231" s="639"/>
      <c r="G231" s="639"/>
      <c r="H231" s="639"/>
      <c r="I231" s="639"/>
      <c r="J231" s="639"/>
      <c r="K231" s="639"/>
      <c r="L231" s="639"/>
      <c r="M231" s="639"/>
      <c r="N231" s="639"/>
      <c r="O231" s="640"/>
      <c r="P231" s="636" t="s">
        <v>40</v>
      </c>
      <c r="Q231" s="637"/>
      <c r="R231" s="637"/>
      <c r="S231" s="637"/>
      <c r="T231" s="637"/>
      <c r="U231" s="637"/>
      <c r="V231" s="638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639"/>
      <c r="B232" s="639"/>
      <c r="C232" s="639"/>
      <c r="D232" s="639"/>
      <c r="E232" s="639"/>
      <c r="F232" s="639"/>
      <c r="G232" s="639"/>
      <c r="H232" s="639"/>
      <c r="I232" s="639"/>
      <c r="J232" s="639"/>
      <c r="K232" s="639"/>
      <c r="L232" s="639"/>
      <c r="M232" s="639"/>
      <c r="N232" s="639"/>
      <c r="O232" s="640"/>
      <c r="P232" s="636" t="s">
        <v>40</v>
      </c>
      <c r="Q232" s="637"/>
      <c r="R232" s="637"/>
      <c r="S232" s="637"/>
      <c r="T232" s="637"/>
      <c r="U232" s="637"/>
      <c r="V232" s="638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631" t="s">
        <v>150</v>
      </c>
      <c r="B233" s="631"/>
      <c r="C233" s="631"/>
      <c r="D233" s="631"/>
      <c r="E233" s="631"/>
      <c r="F233" s="631"/>
      <c r="G233" s="631"/>
      <c r="H233" s="631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632">
        <v>4680115885981</v>
      </c>
      <c r="E234" s="63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4"/>
      <c r="R234" s="634"/>
      <c r="S234" s="634"/>
      <c r="T234" s="63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639"/>
      <c r="B235" s="639"/>
      <c r="C235" s="639"/>
      <c r="D235" s="639"/>
      <c r="E235" s="639"/>
      <c r="F235" s="639"/>
      <c r="G235" s="639"/>
      <c r="H235" s="639"/>
      <c r="I235" s="639"/>
      <c r="J235" s="639"/>
      <c r="K235" s="639"/>
      <c r="L235" s="639"/>
      <c r="M235" s="639"/>
      <c r="N235" s="639"/>
      <c r="O235" s="640"/>
      <c r="P235" s="636" t="s">
        <v>40</v>
      </c>
      <c r="Q235" s="637"/>
      <c r="R235" s="637"/>
      <c r="S235" s="637"/>
      <c r="T235" s="637"/>
      <c r="U235" s="637"/>
      <c r="V235" s="63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639"/>
      <c r="B236" s="639"/>
      <c r="C236" s="639"/>
      <c r="D236" s="639"/>
      <c r="E236" s="639"/>
      <c r="F236" s="639"/>
      <c r="G236" s="639"/>
      <c r="H236" s="639"/>
      <c r="I236" s="639"/>
      <c r="J236" s="639"/>
      <c r="K236" s="639"/>
      <c r="L236" s="639"/>
      <c r="M236" s="639"/>
      <c r="N236" s="639"/>
      <c r="O236" s="640"/>
      <c r="P236" s="636" t="s">
        <v>40</v>
      </c>
      <c r="Q236" s="637"/>
      <c r="R236" s="637"/>
      <c r="S236" s="637"/>
      <c r="T236" s="637"/>
      <c r="U236" s="637"/>
      <c r="V236" s="63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631" t="s">
        <v>395</v>
      </c>
      <c r="B237" s="631"/>
      <c r="C237" s="631"/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632">
        <v>4680115886803</v>
      </c>
      <c r="E238" s="63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9" t="s">
        <v>398</v>
      </c>
      <c r="Q238" s="634"/>
      <c r="R238" s="634"/>
      <c r="S238" s="634"/>
      <c r="T238" s="63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639"/>
      <c r="B239" s="639"/>
      <c r="C239" s="639"/>
      <c r="D239" s="639"/>
      <c r="E239" s="639"/>
      <c r="F239" s="639"/>
      <c r="G239" s="639"/>
      <c r="H239" s="639"/>
      <c r="I239" s="639"/>
      <c r="J239" s="639"/>
      <c r="K239" s="639"/>
      <c r="L239" s="639"/>
      <c r="M239" s="639"/>
      <c r="N239" s="639"/>
      <c r="O239" s="640"/>
      <c r="P239" s="636" t="s">
        <v>40</v>
      </c>
      <c r="Q239" s="637"/>
      <c r="R239" s="637"/>
      <c r="S239" s="637"/>
      <c r="T239" s="637"/>
      <c r="U239" s="637"/>
      <c r="V239" s="63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639"/>
      <c r="B240" s="639"/>
      <c r="C240" s="639"/>
      <c r="D240" s="639"/>
      <c r="E240" s="639"/>
      <c r="F240" s="639"/>
      <c r="G240" s="639"/>
      <c r="H240" s="639"/>
      <c r="I240" s="639"/>
      <c r="J240" s="639"/>
      <c r="K240" s="639"/>
      <c r="L240" s="639"/>
      <c r="M240" s="639"/>
      <c r="N240" s="639"/>
      <c r="O240" s="640"/>
      <c r="P240" s="636" t="s">
        <v>40</v>
      </c>
      <c r="Q240" s="637"/>
      <c r="R240" s="637"/>
      <c r="S240" s="637"/>
      <c r="T240" s="637"/>
      <c r="U240" s="637"/>
      <c r="V240" s="63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631" t="s">
        <v>400</v>
      </c>
      <c r="B241" s="631"/>
      <c r="C241" s="631"/>
      <c r="D241" s="631"/>
      <c r="E241" s="631"/>
      <c r="F241" s="631"/>
      <c r="G241" s="631"/>
      <c r="H241" s="631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632">
        <v>4680115886704</v>
      </c>
      <c r="E242" s="63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4"/>
      <c r="R242" s="634"/>
      <c r="S242" s="634"/>
      <c r="T242" s="63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632">
        <v>4680115886681</v>
      </c>
      <c r="E243" s="63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1" t="s">
        <v>406</v>
      </c>
      <c r="Q243" s="634"/>
      <c r="R243" s="634"/>
      <c r="S243" s="634"/>
      <c r="T243" s="63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632">
        <v>4680115886735</v>
      </c>
      <c r="E244" s="63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4"/>
      <c r="R244" s="634"/>
      <c r="S244" s="634"/>
      <c r="T244" s="63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4301041005</v>
      </c>
      <c r="D245" s="632">
        <v>4680115886711</v>
      </c>
      <c r="E245" s="63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4"/>
      <c r="R245" s="634"/>
      <c r="S245" s="634"/>
      <c r="T245" s="63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>
      <c r="A246" s="639"/>
      <c r="B246" s="639"/>
      <c r="C246" s="639"/>
      <c r="D246" s="639"/>
      <c r="E246" s="639"/>
      <c r="F246" s="639"/>
      <c r="G246" s="639"/>
      <c r="H246" s="639"/>
      <c r="I246" s="639"/>
      <c r="J246" s="639"/>
      <c r="K246" s="639"/>
      <c r="L246" s="639"/>
      <c r="M246" s="639"/>
      <c r="N246" s="639"/>
      <c r="O246" s="640"/>
      <c r="P246" s="636" t="s">
        <v>40</v>
      </c>
      <c r="Q246" s="637"/>
      <c r="R246" s="637"/>
      <c r="S246" s="637"/>
      <c r="T246" s="637"/>
      <c r="U246" s="637"/>
      <c r="V246" s="63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>
      <c r="A247" s="639"/>
      <c r="B247" s="639"/>
      <c r="C247" s="639"/>
      <c r="D247" s="639"/>
      <c r="E247" s="639"/>
      <c r="F247" s="639"/>
      <c r="G247" s="639"/>
      <c r="H247" s="639"/>
      <c r="I247" s="639"/>
      <c r="J247" s="639"/>
      <c r="K247" s="639"/>
      <c r="L247" s="639"/>
      <c r="M247" s="639"/>
      <c r="N247" s="639"/>
      <c r="O247" s="640"/>
      <c r="P247" s="636" t="s">
        <v>40</v>
      </c>
      <c r="Q247" s="637"/>
      <c r="R247" s="637"/>
      <c r="S247" s="637"/>
      <c r="T247" s="637"/>
      <c r="U247" s="637"/>
      <c r="V247" s="63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>
      <c r="A248" s="630" t="s">
        <v>411</v>
      </c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30"/>
      <c r="P248" s="630"/>
      <c r="Q248" s="630"/>
      <c r="R248" s="630"/>
      <c r="S248" s="630"/>
      <c r="T248" s="630"/>
      <c r="U248" s="630"/>
      <c r="V248" s="630"/>
      <c r="W248" s="630"/>
      <c r="X248" s="630"/>
      <c r="Y248" s="630"/>
      <c r="Z248" s="630"/>
      <c r="AA248" s="65"/>
      <c r="AB248" s="65"/>
      <c r="AC248" s="79"/>
    </row>
    <row r="249" spans="1:68" ht="14.25" customHeight="1">
      <c r="A249" s="631" t="s">
        <v>114</v>
      </c>
      <c r="B249" s="631"/>
      <c r="C249" s="631"/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  <c r="AA249" s="66"/>
      <c r="AB249" s="66"/>
      <c r="AC249" s="80"/>
    </row>
    <row r="250" spans="1:68" ht="27" customHeight="1">
      <c r="A250" s="63" t="s">
        <v>412</v>
      </c>
      <c r="B250" s="63" t="s">
        <v>413</v>
      </c>
      <c r="C250" s="36">
        <v>4301011855</v>
      </c>
      <c r="D250" s="632">
        <v>4680115885837</v>
      </c>
      <c r="E250" s="63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4"/>
      <c r="R250" s="634"/>
      <c r="S250" s="634"/>
      <c r="T250" s="635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>
      <c r="A251" s="63" t="s">
        <v>415</v>
      </c>
      <c r="B251" s="63" t="s">
        <v>416</v>
      </c>
      <c r="C251" s="36">
        <v>4301011853</v>
      </c>
      <c r="D251" s="632">
        <v>4680115885851</v>
      </c>
      <c r="E251" s="63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4"/>
      <c r="R251" s="634"/>
      <c r="S251" s="634"/>
      <c r="T251" s="63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418</v>
      </c>
      <c r="B252" s="63" t="s">
        <v>419</v>
      </c>
      <c r="C252" s="36">
        <v>4301011850</v>
      </c>
      <c r="D252" s="632">
        <v>4680115885806</v>
      </c>
      <c r="E252" s="63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4"/>
      <c r="R252" s="634"/>
      <c r="S252" s="634"/>
      <c r="T252" s="63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>
      <c r="A253" s="63" t="s">
        <v>421</v>
      </c>
      <c r="B253" s="63" t="s">
        <v>422</v>
      </c>
      <c r="C253" s="36">
        <v>4301011852</v>
      </c>
      <c r="D253" s="632">
        <v>4680115885844</v>
      </c>
      <c r="E253" s="63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4"/>
      <c r="R253" s="634"/>
      <c r="S253" s="634"/>
      <c r="T253" s="63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>
      <c r="A254" s="63" t="s">
        <v>424</v>
      </c>
      <c r="B254" s="63" t="s">
        <v>425</v>
      </c>
      <c r="C254" s="36">
        <v>4301011851</v>
      </c>
      <c r="D254" s="632">
        <v>4680115885820</v>
      </c>
      <c r="E254" s="6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4"/>
      <c r="R254" s="634"/>
      <c r="S254" s="634"/>
      <c r="T254" s="63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>
      <c r="A255" s="639"/>
      <c r="B255" s="639"/>
      <c r="C255" s="639"/>
      <c r="D255" s="639"/>
      <c r="E255" s="639"/>
      <c r="F255" s="639"/>
      <c r="G255" s="639"/>
      <c r="H255" s="639"/>
      <c r="I255" s="639"/>
      <c r="J255" s="639"/>
      <c r="K255" s="639"/>
      <c r="L255" s="639"/>
      <c r="M255" s="639"/>
      <c r="N255" s="639"/>
      <c r="O255" s="640"/>
      <c r="P255" s="636" t="s">
        <v>40</v>
      </c>
      <c r="Q255" s="637"/>
      <c r="R255" s="637"/>
      <c r="S255" s="637"/>
      <c r="T255" s="637"/>
      <c r="U255" s="637"/>
      <c r="V255" s="638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>
      <c r="A256" s="639"/>
      <c r="B256" s="639"/>
      <c r="C256" s="639"/>
      <c r="D256" s="639"/>
      <c r="E256" s="639"/>
      <c r="F256" s="639"/>
      <c r="G256" s="639"/>
      <c r="H256" s="639"/>
      <c r="I256" s="639"/>
      <c r="J256" s="639"/>
      <c r="K256" s="639"/>
      <c r="L256" s="639"/>
      <c r="M256" s="639"/>
      <c r="N256" s="639"/>
      <c r="O256" s="640"/>
      <c r="P256" s="636" t="s">
        <v>40</v>
      </c>
      <c r="Q256" s="637"/>
      <c r="R256" s="637"/>
      <c r="S256" s="637"/>
      <c r="T256" s="637"/>
      <c r="U256" s="637"/>
      <c r="V256" s="638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>
      <c r="A257" s="630" t="s">
        <v>427</v>
      </c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30"/>
      <c r="P257" s="630"/>
      <c r="Q257" s="630"/>
      <c r="R257" s="630"/>
      <c r="S257" s="630"/>
      <c r="T257" s="630"/>
      <c r="U257" s="630"/>
      <c r="V257" s="630"/>
      <c r="W257" s="630"/>
      <c r="X257" s="630"/>
      <c r="Y257" s="630"/>
      <c r="Z257" s="630"/>
      <c r="AA257" s="65"/>
      <c r="AB257" s="65"/>
      <c r="AC257" s="79"/>
    </row>
    <row r="258" spans="1:68" ht="14.25" customHeight="1">
      <c r="A258" s="631" t="s">
        <v>114</v>
      </c>
      <c r="B258" s="631"/>
      <c r="C258" s="631"/>
      <c r="D258" s="631"/>
      <c r="E258" s="631"/>
      <c r="F258" s="631"/>
      <c r="G258" s="631"/>
      <c r="H258" s="631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  <c r="AA258" s="66"/>
      <c r="AB258" s="66"/>
      <c r="AC258" s="80"/>
    </row>
    <row r="259" spans="1:68" ht="27" customHeight="1">
      <c r="A259" s="63" t="s">
        <v>428</v>
      </c>
      <c r="B259" s="63" t="s">
        <v>429</v>
      </c>
      <c r="C259" s="36">
        <v>4301011223</v>
      </c>
      <c r="D259" s="632">
        <v>4607091383423</v>
      </c>
      <c r="E259" s="63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4"/>
      <c r="R259" s="634"/>
      <c r="S259" s="634"/>
      <c r="T259" s="63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>
      <c r="A260" s="63" t="s">
        <v>430</v>
      </c>
      <c r="B260" s="63" t="s">
        <v>431</v>
      </c>
      <c r="C260" s="36">
        <v>4301012199</v>
      </c>
      <c r="D260" s="632">
        <v>4680115886957</v>
      </c>
      <c r="E260" s="63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60" t="s">
        <v>432</v>
      </c>
      <c r="Q260" s="634"/>
      <c r="R260" s="634"/>
      <c r="S260" s="634"/>
      <c r="T260" s="63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434</v>
      </c>
      <c r="B261" s="63" t="s">
        <v>435</v>
      </c>
      <c r="C261" s="36">
        <v>4301012098</v>
      </c>
      <c r="D261" s="632">
        <v>4680115885660</v>
      </c>
      <c r="E261" s="63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4"/>
      <c r="R261" s="634"/>
      <c r="S261" s="634"/>
      <c r="T261" s="63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>
      <c r="A262" s="63" t="s">
        <v>437</v>
      </c>
      <c r="B262" s="63" t="s">
        <v>438</v>
      </c>
      <c r="C262" s="36">
        <v>4301012176</v>
      </c>
      <c r="D262" s="632">
        <v>4680115886773</v>
      </c>
      <c r="E262" s="63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2" t="s">
        <v>439</v>
      </c>
      <c r="Q262" s="634"/>
      <c r="R262" s="634"/>
      <c r="S262" s="634"/>
      <c r="T262" s="63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>
      <c r="A263" s="639"/>
      <c r="B263" s="639"/>
      <c r="C263" s="639"/>
      <c r="D263" s="639"/>
      <c r="E263" s="639"/>
      <c r="F263" s="639"/>
      <c r="G263" s="639"/>
      <c r="H263" s="639"/>
      <c r="I263" s="639"/>
      <c r="J263" s="639"/>
      <c r="K263" s="639"/>
      <c r="L263" s="639"/>
      <c r="M263" s="639"/>
      <c r="N263" s="639"/>
      <c r="O263" s="640"/>
      <c r="P263" s="636" t="s">
        <v>40</v>
      </c>
      <c r="Q263" s="637"/>
      <c r="R263" s="637"/>
      <c r="S263" s="637"/>
      <c r="T263" s="637"/>
      <c r="U263" s="637"/>
      <c r="V263" s="63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>
      <c r="A264" s="639"/>
      <c r="B264" s="639"/>
      <c r="C264" s="639"/>
      <c r="D264" s="639"/>
      <c r="E264" s="639"/>
      <c r="F264" s="639"/>
      <c r="G264" s="639"/>
      <c r="H264" s="639"/>
      <c r="I264" s="639"/>
      <c r="J264" s="639"/>
      <c r="K264" s="639"/>
      <c r="L264" s="639"/>
      <c r="M264" s="639"/>
      <c r="N264" s="639"/>
      <c r="O264" s="640"/>
      <c r="P264" s="636" t="s">
        <v>40</v>
      </c>
      <c r="Q264" s="637"/>
      <c r="R264" s="637"/>
      <c r="S264" s="637"/>
      <c r="T264" s="637"/>
      <c r="U264" s="637"/>
      <c r="V264" s="63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>
      <c r="A265" s="630" t="s">
        <v>441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5"/>
      <c r="AB265" s="65"/>
      <c r="AC265" s="79"/>
    </row>
    <row r="266" spans="1:68" ht="14.25" customHeight="1">
      <c r="A266" s="631" t="s">
        <v>84</v>
      </c>
      <c r="B266" s="631"/>
      <c r="C266" s="631"/>
      <c r="D266" s="631"/>
      <c r="E266" s="631"/>
      <c r="F266" s="631"/>
      <c r="G266" s="631"/>
      <c r="H266" s="631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  <c r="AA266" s="66"/>
      <c r="AB266" s="66"/>
      <c r="AC266" s="80"/>
    </row>
    <row r="267" spans="1:68" ht="27" customHeight="1">
      <c r="A267" s="63" t="s">
        <v>442</v>
      </c>
      <c r="B267" s="63" t="s">
        <v>443</v>
      </c>
      <c r="C267" s="36">
        <v>4301051893</v>
      </c>
      <c r="D267" s="632">
        <v>4680115886186</v>
      </c>
      <c r="E267" s="63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4"/>
      <c r="R267" s="634"/>
      <c r="S267" s="634"/>
      <c r="T267" s="63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>
      <c r="A268" s="63" t="s">
        <v>445</v>
      </c>
      <c r="B268" s="63" t="s">
        <v>446</v>
      </c>
      <c r="C268" s="36">
        <v>4301051795</v>
      </c>
      <c r="D268" s="632">
        <v>4680115881228</v>
      </c>
      <c r="E268" s="63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4"/>
      <c r="R268" s="634"/>
      <c r="S268" s="634"/>
      <c r="T268" s="63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>
      <c r="A269" s="63" t="s">
        <v>448</v>
      </c>
      <c r="B269" s="63" t="s">
        <v>449</v>
      </c>
      <c r="C269" s="36">
        <v>4301051388</v>
      </c>
      <c r="D269" s="632">
        <v>4680115881211</v>
      </c>
      <c r="E269" s="63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4"/>
      <c r="R269" s="634"/>
      <c r="S269" s="634"/>
      <c r="T269" s="63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>
      <c r="A270" s="639"/>
      <c r="B270" s="639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40"/>
      <c r="P270" s="636" t="s">
        <v>40</v>
      </c>
      <c r="Q270" s="637"/>
      <c r="R270" s="637"/>
      <c r="S270" s="637"/>
      <c r="T270" s="637"/>
      <c r="U270" s="637"/>
      <c r="V270" s="63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>
      <c r="A271" s="639"/>
      <c r="B271" s="639"/>
      <c r="C271" s="639"/>
      <c r="D271" s="639"/>
      <c r="E271" s="639"/>
      <c r="F271" s="639"/>
      <c r="G271" s="639"/>
      <c r="H271" s="639"/>
      <c r="I271" s="639"/>
      <c r="J271" s="639"/>
      <c r="K271" s="639"/>
      <c r="L271" s="639"/>
      <c r="M271" s="639"/>
      <c r="N271" s="639"/>
      <c r="O271" s="640"/>
      <c r="P271" s="636" t="s">
        <v>40</v>
      </c>
      <c r="Q271" s="637"/>
      <c r="R271" s="637"/>
      <c r="S271" s="637"/>
      <c r="T271" s="637"/>
      <c r="U271" s="637"/>
      <c r="V271" s="63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>
      <c r="A272" s="630" t="s">
        <v>451</v>
      </c>
      <c r="B272" s="630"/>
      <c r="C272" s="630"/>
      <c r="D272" s="630"/>
      <c r="E272" s="630"/>
      <c r="F272" s="630"/>
      <c r="G272" s="630"/>
      <c r="H272" s="630"/>
      <c r="I272" s="630"/>
      <c r="J272" s="630"/>
      <c r="K272" s="630"/>
      <c r="L272" s="630"/>
      <c r="M272" s="630"/>
      <c r="N272" s="630"/>
      <c r="O272" s="630"/>
      <c r="P272" s="630"/>
      <c r="Q272" s="630"/>
      <c r="R272" s="630"/>
      <c r="S272" s="630"/>
      <c r="T272" s="630"/>
      <c r="U272" s="630"/>
      <c r="V272" s="630"/>
      <c r="W272" s="630"/>
      <c r="X272" s="630"/>
      <c r="Y272" s="630"/>
      <c r="Z272" s="630"/>
      <c r="AA272" s="65"/>
      <c r="AB272" s="65"/>
      <c r="AC272" s="79"/>
    </row>
    <row r="273" spans="1:68" ht="14.25" customHeight="1">
      <c r="A273" s="631" t="s">
        <v>78</v>
      </c>
      <c r="B273" s="631"/>
      <c r="C273" s="631"/>
      <c r="D273" s="631"/>
      <c r="E273" s="631"/>
      <c r="F273" s="631"/>
      <c r="G273" s="631"/>
      <c r="H273" s="631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  <c r="AA273" s="66"/>
      <c r="AB273" s="66"/>
      <c r="AC273" s="80"/>
    </row>
    <row r="274" spans="1:68" ht="27" customHeight="1">
      <c r="A274" s="63" t="s">
        <v>452</v>
      </c>
      <c r="B274" s="63" t="s">
        <v>453</v>
      </c>
      <c r="C274" s="36">
        <v>4301031307</v>
      </c>
      <c r="D274" s="632">
        <v>4680115880344</v>
      </c>
      <c r="E274" s="63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4"/>
      <c r="R274" s="634"/>
      <c r="S274" s="634"/>
      <c r="T274" s="63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>
      <c r="A275" s="639"/>
      <c r="B275" s="639"/>
      <c r="C275" s="639"/>
      <c r="D275" s="639"/>
      <c r="E275" s="639"/>
      <c r="F275" s="639"/>
      <c r="G275" s="639"/>
      <c r="H275" s="639"/>
      <c r="I275" s="639"/>
      <c r="J275" s="639"/>
      <c r="K275" s="639"/>
      <c r="L275" s="639"/>
      <c r="M275" s="639"/>
      <c r="N275" s="639"/>
      <c r="O275" s="640"/>
      <c r="P275" s="636" t="s">
        <v>40</v>
      </c>
      <c r="Q275" s="637"/>
      <c r="R275" s="637"/>
      <c r="S275" s="637"/>
      <c r="T275" s="637"/>
      <c r="U275" s="637"/>
      <c r="V275" s="63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>
      <c r="A276" s="639"/>
      <c r="B276" s="639"/>
      <c r="C276" s="639"/>
      <c r="D276" s="639"/>
      <c r="E276" s="639"/>
      <c r="F276" s="639"/>
      <c r="G276" s="639"/>
      <c r="H276" s="639"/>
      <c r="I276" s="639"/>
      <c r="J276" s="639"/>
      <c r="K276" s="639"/>
      <c r="L276" s="639"/>
      <c r="M276" s="639"/>
      <c r="N276" s="639"/>
      <c r="O276" s="640"/>
      <c r="P276" s="636" t="s">
        <v>40</v>
      </c>
      <c r="Q276" s="637"/>
      <c r="R276" s="637"/>
      <c r="S276" s="637"/>
      <c r="T276" s="637"/>
      <c r="U276" s="637"/>
      <c r="V276" s="63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>
      <c r="A277" s="631" t="s">
        <v>84</v>
      </c>
      <c r="B277" s="631"/>
      <c r="C277" s="631"/>
      <c r="D277" s="631"/>
      <c r="E277" s="631"/>
      <c r="F277" s="631"/>
      <c r="G277" s="631"/>
      <c r="H277" s="631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  <c r="AA277" s="66"/>
      <c r="AB277" s="66"/>
      <c r="AC277" s="80"/>
    </row>
    <row r="278" spans="1:68" ht="27" customHeight="1">
      <c r="A278" s="63" t="s">
        <v>455</v>
      </c>
      <c r="B278" s="63" t="s">
        <v>456</v>
      </c>
      <c r="C278" s="36">
        <v>4301051782</v>
      </c>
      <c r="D278" s="632">
        <v>4680115884618</v>
      </c>
      <c r="E278" s="63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4"/>
      <c r="R278" s="634"/>
      <c r="S278" s="634"/>
      <c r="T278" s="635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639"/>
      <c r="B279" s="639"/>
      <c r="C279" s="639"/>
      <c r="D279" s="639"/>
      <c r="E279" s="639"/>
      <c r="F279" s="639"/>
      <c r="G279" s="639"/>
      <c r="H279" s="639"/>
      <c r="I279" s="639"/>
      <c r="J279" s="639"/>
      <c r="K279" s="639"/>
      <c r="L279" s="639"/>
      <c r="M279" s="639"/>
      <c r="N279" s="639"/>
      <c r="O279" s="640"/>
      <c r="P279" s="636" t="s">
        <v>40</v>
      </c>
      <c r="Q279" s="637"/>
      <c r="R279" s="637"/>
      <c r="S279" s="637"/>
      <c r="T279" s="637"/>
      <c r="U279" s="637"/>
      <c r="V279" s="63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639"/>
      <c r="B280" s="639"/>
      <c r="C280" s="639"/>
      <c r="D280" s="639"/>
      <c r="E280" s="639"/>
      <c r="F280" s="639"/>
      <c r="G280" s="639"/>
      <c r="H280" s="639"/>
      <c r="I280" s="639"/>
      <c r="J280" s="639"/>
      <c r="K280" s="639"/>
      <c r="L280" s="639"/>
      <c r="M280" s="639"/>
      <c r="N280" s="639"/>
      <c r="O280" s="640"/>
      <c r="P280" s="636" t="s">
        <v>40</v>
      </c>
      <c r="Q280" s="637"/>
      <c r="R280" s="637"/>
      <c r="S280" s="637"/>
      <c r="T280" s="637"/>
      <c r="U280" s="637"/>
      <c r="V280" s="63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>
      <c r="A281" s="630" t="s">
        <v>458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5"/>
      <c r="AB281" s="65"/>
      <c r="AC281" s="79"/>
    </row>
    <row r="282" spans="1:68" ht="14.25" customHeight="1">
      <c r="A282" s="631" t="s">
        <v>114</v>
      </c>
      <c r="B282" s="631"/>
      <c r="C282" s="631"/>
      <c r="D282" s="631"/>
      <c r="E282" s="631"/>
      <c r="F282" s="631"/>
      <c r="G282" s="631"/>
      <c r="H282" s="631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  <c r="AA282" s="66"/>
      <c r="AB282" s="66"/>
      <c r="AC282" s="80"/>
    </row>
    <row r="283" spans="1:68" ht="27" customHeight="1">
      <c r="A283" s="63" t="s">
        <v>459</v>
      </c>
      <c r="B283" s="63" t="s">
        <v>460</v>
      </c>
      <c r="C283" s="36">
        <v>4301011662</v>
      </c>
      <c r="D283" s="632">
        <v>4680115883703</v>
      </c>
      <c r="E283" s="6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4"/>
      <c r="R283" s="634"/>
      <c r="S283" s="634"/>
      <c r="T283" s="6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>
      <c r="A284" s="639"/>
      <c r="B284" s="639"/>
      <c r="C284" s="639"/>
      <c r="D284" s="639"/>
      <c r="E284" s="639"/>
      <c r="F284" s="639"/>
      <c r="G284" s="639"/>
      <c r="H284" s="639"/>
      <c r="I284" s="639"/>
      <c r="J284" s="639"/>
      <c r="K284" s="639"/>
      <c r="L284" s="639"/>
      <c r="M284" s="639"/>
      <c r="N284" s="639"/>
      <c r="O284" s="640"/>
      <c r="P284" s="636" t="s">
        <v>40</v>
      </c>
      <c r="Q284" s="637"/>
      <c r="R284" s="637"/>
      <c r="S284" s="637"/>
      <c r="T284" s="637"/>
      <c r="U284" s="637"/>
      <c r="V284" s="63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>
      <c r="A285" s="639"/>
      <c r="B285" s="639"/>
      <c r="C285" s="639"/>
      <c r="D285" s="639"/>
      <c r="E285" s="639"/>
      <c r="F285" s="639"/>
      <c r="G285" s="639"/>
      <c r="H285" s="639"/>
      <c r="I285" s="639"/>
      <c r="J285" s="639"/>
      <c r="K285" s="639"/>
      <c r="L285" s="639"/>
      <c r="M285" s="639"/>
      <c r="N285" s="639"/>
      <c r="O285" s="640"/>
      <c r="P285" s="636" t="s">
        <v>40</v>
      </c>
      <c r="Q285" s="637"/>
      <c r="R285" s="637"/>
      <c r="S285" s="637"/>
      <c r="T285" s="637"/>
      <c r="U285" s="637"/>
      <c r="V285" s="63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>
      <c r="A286" s="630" t="s">
        <v>463</v>
      </c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0"/>
      <c r="P286" s="630"/>
      <c r="Q286" s="630"/>
      <c r="R286" s="630"/>
      <c r="S286" s="630"/>
      <c r="T286" s="630"/>
      <c r="U286" s="630"/>
      <c r="V286" s="630"/>
      <c r="W286" s="630"/>
      <c r="X286" s="630"/>
      <c r="Y286" s="630"/>
      <c r="Z286" s="630"/>
      <c r="AA286" s="65"/>
      <c r="AB286" s="65"/>
      <c r="AC286" s="79"/>
    </row>
    <row r="287" spans="1:68" ht="14.25" customHeight="1">
      <c r="A287" s="631" t="s">
        <v>114</v>
      </c>
      <c r="B287" s="631"/>
      <c r="C287" s="631"/>
      <c r="D287" s="631"/>
      <c r="E287" s="631"/>
      <c r="F287" s="631"/>
      <c r="G287" s="631"/>
      <c r="H287" s="631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  <c r="AA287" s="66"/>
      <c r="AB287" s="66"/>
      <c r="AC287" s="80"/>
    </row>
    <row r="288" spans="1:68" ht="27" customHeight="1">
      <c r="A288" s="63" t="s">
        <v>464</v>
      </c>
      <c r="B288" s="63" t="s">
        <v>465</v>
      </c>
      <c r="C288" s="36">
        <v>4301012126</v>
      </c>
      <c r="D288" s="632">
        <v>4607091386004</v>
      </c>
      <c r="E288" s="63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4"/>
      <c r="R288" s="634"/>
      <c r="S288" s="634"/>
      <c r="T288" s="635"/>
      <c r="U288" s="39" t="s">
        <v>45</v>
      </c>
      <c r="V288" s="39" t="s">
        <v>45</v>
      </c>
      <c r="W288" s="40" t="s">
        <v>0</v>
      </c>
      <c r="X288" s="58">
        <v>3000</v>
      </c>
      <c r="Y288" s="55">
        <f t="shared" ref="Y288:Y293" si="37">IFERROR(IF(X288="",0,CEILING((X288/$H288),1)*$H288),"")</f>
        <v>3002.4</v>
      </c>
      <c r="Z288" s="41">
        <f>IFERROR(IF(Y288=0,"",ROUNDUP(Y288/H288,0)*0.01898),"")</f>
        <v>5.27644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3120.833333333333</v>
      </c>
      <c r="BN288" s="78">
        <f t="shared" ref="BN288:BN293" si="39">IFERROR(Y288*I288/H288,"0")</f>
        <v>3123.33</v>
      </c>
      <c r="BO288" s="78">
        <f t="shared" ref="BO288:BO293" si="40">IFERROR(1/J288*(X288/H288),"0")</f>
        <v>4.3402777777777777</v>
      </c>
      <c r="BP288" s="78">
        <f t="shared" ref="BP288:BP293" si="41">IFERROR(1/J288*(Y288/H288),"0")</f>
        <v>4.34375</v>
      </c>
    </row>
    <row r="289" spans="1:68" ht="27" customHeight="1">
      <c r="A289" s="63" t="s">
        <v>467</v>
      </c>
      <c r="B289" s="63" t="s">
        <v>468</v>
      </c>
      <c r="C289" s="36">
        <v>4301012024</v>
      </c>
      <c r="D289" s="632">
        <v>4680115885615</v>
      </c>
      <c r="E289" s="63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4"/>
      <c r="R289" s="634"/>
      <c r="S289" s="634"/>
      <c r="T289" s="635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7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0</v>
      </c>
      <c r="BN289" s="78">
        <f t="shared" si="39"/>
        <v>0</v>
      </c>
      <c r="BO289" s="78">
        <f t="shared" si="40"/>
        <v>0</v>
      </c>
      <c r="BP289" s="78">
        <f t="shared" si="41"/>
        <v>0</v>
      </c>
    </row>
    <row r="290" spans="1:68" ht="37.5" customHeight="1">
      <c r="A290" s="63" t="s">
        <v>470</v>
      </c>
      <c r="B290" s="63" t="s">
        <v>471</v>
      </c>
      <c r="C290" s="36">
        <v>4301011858</v>
      </c>
      <c r="D290" s="632">
        <v>4680115885646</v>
      </c>
      <c r="E290" s="63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4"/>
      <c r="R290" s="634"/>
      <c r="S290" s="634"/>
      <c r="T290" s="6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473</v>
      </c>
      <c r="B291" s="63" t="s">
        <v>474</v>
      </c>
      <c r="C291" s="36">
        <v>4301012016</v>
      </c>
      <c r="D291" s="632">
        <v>4680115885554</v>
      </c>
      <c r="E291" s="632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4"/>
      <c r="R291" s="634"/>
      <c r="S291" s="634"/>
      <c r="T291" s="6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476</v>
      </c>
      <c r="B292" s="63" t="s">
        <v>477</v>
      </c>
      <c r="C292" s="36">
        <v>4301011857</v>
      </c>
      <c r="D292" s="632">
        <v>4680115885622</v>
      </c>
      <c r="E292" s="63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4"/>
      <c r="R292" s="634"/>
      <c r="S292" s="634"/>
      <c r="T292" s="635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>
      <c r="A293" s="63" t="s">
        <v>478</v>
      </c>
      <c r="B293" s="63" t="s">
        <v>479</v>
      </c>
      <c r="C293" s="36">
        <v>4301011859</v>
      </c>
      <c r="D293" s="632">
        <v>4680115885608</v>
      </c>
      <c r="E293" s="632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4"/>
      <c r="R293" s="634"/>
      <c r="S293" s="634"/>
      <c r="T293" s="635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>
      <c r="A294" s="639"/>
      <c r="B294" s="639"/>
      <c r="C294" s="639"/>
      <c r="D294" s="639"/>
      <c r="E294" s="639"/>
      <c r="F294" s="639"/>
      <c r="G294" s="639"/>
      <c r="H294" s="639"/>
      <c r="I294" s="639"/>
      <c r="J294" s="639"/>
      <c r="K294" s="639"/>
      <c r="L294" s="639"/>
      <c r="M294" s="639"/>
      <c r="N294" s="639"/>
      <c r="O294" s="640"/>
      <c r="P294" s="636" t="s">
        <v>40</v>
      </c>
      <c r="Q294" s="637"/>
      <c r="R294" s="637"/>
      <c r="S294" s="637"/>
      <c r="T294" s="637"/>
      <c r="U294" s="637"/>
      <c r="V294" s="638"/>
      <c r="W294" s="42" t="s">
        <v>39</v>
      </c>
      <c r="X294" s="43">
        <f>IFERROR(X288/H288,"0")+IFERROR(X289/H289,"0")+IFERROR(X290/H290,"0")+IFERROR(X291/H291,"0")+IFERROR(X292/H292,"0")+IFERROR(X293/H293,"0")</f>
        <v>277.77777777777777</v>
      </c>
      <c r="Y294" s="43">
        <f>IFERROR(Y288/H288,"0")+IFERROR(Y289/H289,"0")+IFERROR(Y290/H290,"0")+IFERROR(Y291/H291,"0")+IFERROR(Y292/H292,"0")+IFERROR(Y293/H293,"0")</f>
        <v>278</v>
      </c>
      <c r="Z294" s="43">
        <f>IFERROR(IF(Z288="",0,Z288),"0")+IFERROR(IF(Z289="",0,Z289),"0")+IFERROR(IF(Z290="",0,Z290),"0")+IFERROR(IF(Z291="",0,Z291),"0")+IFERROR(IF(Z292="",0,Z292),"0")+IFERROR(IF(Z293="",0,Z293),"0")</f>
        <v>5.27644</v>
      </c>
      <c r="AA294" s="67"/>
      <c r="AB294" s="67"/>
      <c r="AC294" s="67"/>
    </row>
    <row r="295" spans="1:68">
      <c r="A295" s="639"/>
      <c r="B295" s="639"/>
      <c r="C295" s="639"/>
      <c r="D295" s="639"/>
      <c r="E295" s="639"/>
      <c r="F295" s="639"/>
      <c r="G295" s="639"/>
      <c r="H295" s="639"/>
      <c r="I295" s="639"/>
      <c r="J295" s="639"/>
      <c r="K295" s="639"/>
      <c r="L295" s="639"/>
      <c r="M295" s="639"/>
      <c r="N295" s="639"/>
      <c r="O295" s="640"/>
      <c r="P295" s="636" t="s">
        <v>40</v>
      </c>
      <c r="Q295" s="637"/>
      <c r="R295" s="637"/>
      <c r="S295" s="637"/>
      <c r="T295" s="637"/>
      <c r="U295" s="637"/>
      <c r="V295" s="638"/>
      <c r="W295" s="42" t="s">
        <v>0</v>
      </c>
      <c r="X295" s="43">
        <f>IFERROR(SUM(X288:X293),"0")</f>
        <v>3000</v>
      </c>
      <c r="Y295" s="43">
        <f>IFERROR(SUM(Y288:Y293),"0")</f>
        <v>3002.4</v>
      </c>
      <c r="Z295" s="42"/>
      <c r="AA295" s="67"/>
      <c r="AB295" s="67"/>
      <c r="AC295" s="67"/>
    </row>
    <row r="296" spans="1:68" ht="14.25" customHeight="1">
      <c r="A296" s="631" t="s">
        <v>78</v>
      </c>
      <c r="B296" s="631"/>
      <c r="C296" s="631"/>
      <c r="D296" s="631"/>
      <c r="E296" s="631"/>
      <c r="F296" s="631"/>
      <c r="G296" s="631"/>
      <c r="H296" s="631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  <c r="AA296" s="66"/>
      <c r="AB296" s="66"/>
      <c r="AC296" s="80"/>
    </row>
    <row r="297" spans="1:68" ht="27" customHeight="1">
      <c r="A297" s="63" t="s">
        <v>481</v>
      </c>
      <c r="B297" s="63" t="s">
        <v>482</v>
      </c>
      <c r="C297" s="36">
        <v>4301030878</v>
      </c>
      <c r="D297" s="632">
        <v>4607091387193</v>
      </c>
      <c r="E297" s="63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4"/>
      <c r="R297" s="634"/>
      <c r="S297" s="634"/>
      <c r="T297" s="635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42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0</v>
      </c>
      <c r="BN297" s="78">
        <f t="shared" ref="BN297:BN303" si="44">IFERROR(Y297*I297/H297,"0")</f>
        <v>0</v>
      </c>
      <c r="BO297" s="78">
        <f t="shared" ref="BO297:BO303" si="45">IFERROR(1/J297*(X297/H297),"0")</f>
        <v>0</v>
      </c>
      <c r="BP297" s="78">
        <f t="shared" ref="BP297:BP303" si="46">IFERROR(1/J297*(Y297/H297),"0")</f>
        <v>0</v>
      </c>
    </row>
    <row r="298" spans="1:68" ht="27" customHeight="1">
      <c r="A298" s="63" t="s">
        <v>484</v>
      </c>
      <c r="B298" s="63" t="s">
        <v>485</v>
      </c>
      <c r="C298" s="36">
        <v>4301031153</v>
      </c>
      <c r="D298" s="632">
        <v>4607091387230</v>
      </c>
      <c r="E298" s="632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4"/>
      <c r="R298" s="634"/>
      <c r="S298" s="634"/>
      <c r="T298" s="635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0</v>
      </c>
      <c r="BN298" s="78">
        <f t="shared" si="44"/>
        <v>0</v>
      </c>
      <c r="BO298" s="78">
        <f t="shared" si="45"/>
        <v>0</v>
      </c>
      <c r="BP298" s="78">
        <f t="shared" si="46"/>
        <v>0</v>
      </c>
    </row>
    <row r="299" spans="1:68" ht="27" customHeight="1">
      <c r="A299" s="63" t="s">
        <v>487</v>
      </c>
      <c r="B299" s="63" t="s">
        <v>488</v>
      </c>
      <c r="C299" s="36">
        <v>4301031154</v>
      </c>
      <c r="D299" s="632">
        <v>4607091387292</v>
      </c>
      <c r="E299" s="632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4"/>
      <c r="R299" s="634"/>
      <c r="S299" s="634"/>
      <c r="T299" s="63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>
      <c r="A300" s="63" t="s">
        <v>490</v>
      </c>
      <c r="B300" s="63" t="s">
        <v>491</v>
      </c>
      <c r="C300" s="36">
        <v>4301031152</v>
      </c>
      <c r="D300" s="632">
        <v>4607091387285</v>
      </c>
      <c r="E300" s="632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4"/>
      <c r="R300" s="634"/>
      <c r="S300" s="634"/>
      <c r="T300" s="63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492</v>
      </c>
      <c r="B301" s="63" t="s">
        <v>493</v>
      </c>
      <c r="C301" s="36">
        <v>4301031305</v>
      </c>
      <c r="D301" s="632">
        <v>4607091389845</v>
      </c>
      <c r="E301" s="632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4"/>
      <c r="R301" s="634"/>
      <c r="S301" s="634"/>
      <c r="T301" s="63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495</v>
      </c>
      <c r="B302" s="63" t="s">
        <v>496</v>
      </c>
      <c r="C302" s="36">
        <v>4301031306</v>
      </c>
      <c r="D302" s="632">
        <v>4680115882881</v>
      </c>
      <c r="E302" s="632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4"/>
      <c r="R302" s="634"/>
      <c r="S302" s="634"/>
      <c r="T302" s="63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497</v>
      </c>
      <c r="B303" s="63" t="s">
        <v>498</v>
      </c>
      <c r="C303" s="36">
        <v>4301031066</v>
      </c>
      <c r="D303" s="632">
        <v>4607091383836</v>
      </c>
      <c r="E303" s="632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4"/>
      <c r="R303" s="634"/>
      <c r="S303" s="634"/>
      <c r="T303" s="63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>
      <c r="A304" s="639"/>
      <c r="B304" s="639"/>
      <c r="C304" s="639"/>
      <c r="D304" s="639"/>
      <c r="E304" s="639"/>
      <c r="F304" s="639"/>
      <c r="G304" s="639"/>
      <c r="H304" s="639"/>
      <c r="I304" s="639"/>
      <c r="J304" s="639"/>
      <c r="K304" s="639"/>
      <c r="L304" s="639"/>
      <c r="M304" s="639"/>
      <c r="N304" s="639"/>
      <c r="O304" s="640"/>
      <c r="P304" s="636" t="s">
        <v>40</v>
      </c>
      <c r="Q304" s="637"/>
      <c r="R304" s="637"/>
      <c r="S304" s="637"/>
      <c r="T304" s="637"/>
      <c r="U304" s="637"/>
      <c r="V304" s="638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>
      <c r="A305" s="639"/>
      <c r="B305" s="639"/>
      <c r="C305" s="639"/>
      <c r="D305" s="639"/>
      <c r="E305" s="639"/>
      <c r="F305" s="639"/>
      <c r="G305" s="639"/>
      <c r="H305" s="639"/>
      <c r="I305" s="639"/>
      <c r="J305" s="639"/>
      <c r="K305" s="639"/>
      <c r="L305" s="639"/>
      <c r="M305" s="639"/>
      <c r="N305" s="639"/>
      <c r="O305" s="640"/>
      <c r="P305" s="636" t="s">
        <v>40</v>
      </c>
      <c r="Q305" s="637"/>
      <c r="R305" s="637"/>
      <c r="S305" s="637"/>
      <c r="T305" s="637"/>
      <c r="U305" s="637"/>
      <c r="V305" s="638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>
      <c r="A306" s="631" t="s">
        <v>84</v>
      </c>
      <c r="B306" s="631"/>
      <c r="C306" s="631"/>
      <c r="D306" s="631"/>
      <c r="E306" s="631"/>
      <c r="F306" s="631"/>
      <c r="G306" s="631"/>
      <c r="H306" s="631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  <c r="AA306" s="66"/>
      <c r="AB306" s="66"/>
      <c r="AC306" s="80"/>
    </row>
    <row r="307" spans="1:68" ht="27" customHeight="1">
      <c r="A307" s="63" t="s">
        <v>500</v>
      </c>
      <c r="B307" s="63" t="s">
        <v>501</v>
      </c>
      <c r="C307" s="36">
        <v>4301051100</v>
      </c>
      <c r="D307" s="632">
        <v>4607091387766</v>
      </c>
      <c r="E307" s="632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4"/>
      <c r="R307" s="634"/>
      <c r="S307" s="634"/>
      <c r="T307" s="635"/>
      <c r="U307" s="39" t="s">
        <v>45</v>
      </c>
      <c r="V307" s="39" t="s">
        <v>45</v>
      </c>
      <c r="W307" s="40" t="s">
        <v>0</v>
      </c>
      <c r="X307" s="58">
        <v>3000</v>
      </c>
      <c r="Y307" s="55">
        <f>IFERROR(IF(X307="",0,CEILING((X307/$H307),1)*$H307),"")</f>
        <v>3003</v>
      </c>
      <c r="Z307" s="41">
        <f>IFERROR(IF(Y307=0,"",ROUNDUP(Y307/H307,0)*0.01898),"")</f>
        <v>7.3073000000000006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3197.3076923076928</v>
      </c>
      <c r="BN307" s="78">
        <f>IFERROR(Y307*I307/H307,"0")</f>
        <v>3200.5050000000006</v>
      </c>
      <c r="BO307" s="78">
        <f>IFERROR(1/J307*(X307/H307),"0")</f>
        <v>6.009615384615385</v>
      </c>
      <c r="BP307" s="78">
        <f>IFERROR(1/J307*(Y307/H307),"0")</f>
        <v>6.015625</v>
      </c>
    </row>
    <row r="308" spans="1:68" ht="27" customHeight="1">
      <c r="A308" s="63" t="s">
        <v>503</v>
      </c>
      <c r="B308" s="63" t="s">
        <v>504</v>
      </c>
      <c r="C308" s="36">
        <v>4301051818</v>
      </c>
      <c r="D308" s="632">
        <v>4607091387957</v>
      </c>
      <c r="E308" s="632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4"/>
      <c r="R308" s="634"/>
      <c r="S308" s="634"/>
      <c r="T308" s="63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>
      <c r="A309" s="63" t="s">
        <v>506</v>
      </c>
      <c r="B309" s="63" t="s">
        <v>507</v>
      </c>
      <c r="C309" s="36">
        <v>4301051819</v>
      </c>
      <c r="D309" s="632">
        <v>4607091387964</v>
      </c>
      <c r="E309" s="632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4"/>
      <c r="R309" s="634"/>
      <c r="S309" s="634"/>
      <c r="T309" s="63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509</v>
      </c>
      <c r="B310" s="63" t="s">
        <v>510</v>
      </c>
      <c r="C310" s="36">
        <v>4301051734</v>
      </c>
      <c r="D310" s="632">
        <v>4680115884588</v>
      </c>
      <c r="E310" s="632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4"/>
      <c r="R310" s="634"/>
      <c r="S310" s="634"/>
      <c r="T310" s="63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512</v>
      </c>
      <c r="B311" s="63" t="s">
        <v>513</v>
      </c>
      <c r="C311" s="36">
        <v>4301051578</v>
      </c>
      <c r="D311" s="632">
        <v>4607091387513</v>
      </c>
      <c r="E311" s="632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4"/>
      <c r="R311" s="634"/>
      <c r="S311" s="634"/>
      <c r="T311" s="63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>
      <c r="A312" s="639"/>
      <c r="B312" s="639"/>
      <c r="C312" s="639"/>
      <c r="D312" s="639"/>
      <c r="E312" s="639"/>
      <c r="F312" s="639"/>
      <c r="G312" s="639"/>
      <c r="H312" s="639"/>
      <c r="I312" s="639"/>
      <c r="J312" s="639"/>
      <c r="K312" s="639"/>
      <c r="L312" s="639"/>
      <c r="M312" s="639"/>
      <c r="N312" s="639"/>
      <c r="O312" s="640"/>
      <c r="P312" s="636" t="s">
        <v>40</v>
      </c>
      <c r="Q312" s="637"/>
      <c r="R312" s="637"/>
      <c r="S312" s="637"/>
      <c r="T312" s="637"/>
      <c r="U312" s="637"/>
      <c r="V312" s="638"/>
      <c r="W312" s="42" t="s">
        <v>39</v>
      </c>
      <c r="X312" s="43">
        <f>IFERROR(X307/H307,"0")+IFERROR(X308/H308,"0")+IFERROR(X309/H309,"0")+IFERROR(X310/H310,"0")+IFERROR(X311/H311,"0")</f>
        <v>384.61538461538464</v>
      </c>
      <c r="Y312" s="43">
        <f>IFERROR(Y307/H307,"0")+IFERROR(Y308/H308,"0")+IFERROR(Y309/H309,"0")+IFERROR(Y310/H310,"0")+IFERROR(Y311/H311,"0")</f>
        <v>385</v>
      </c>
      <c r="Z312" s="43">
        <f>IFERROR(IF(Z307="",0,Z307),"0")+IFERROR(IF(Z308="",0,Z308),"0")+IFERROR(IF(Z309="",0,Z309),"0")+IFERROR(IF(Z310="",0,Z310),"0")+IFERROR(IF(Z311="",0,Z311),"0")</f>
        <v>7.3073000000000006</v>
      </c>
      <c r="AA312" s="67"/>
      <c r="AB312" s="67"/>
      <c r="AC312" s="67"/>
    </row>
    <row r="313" spans="1:68">
      <c r="A313" s="639"/>
      <c r="B313" s="639"/>
      <c r="C313" s="639"/>
      <c r="D313" s="639"/>
      <c r="E313" s="639"/>
      <c r="F313" s="639"/>
      <c r="G313" s="639"/>
      <c r="H313" s="639"/>
      <c r="I313" s="639"/>
      <c r="J313" s="639"/>
      <c r="K313" s="639"/>
      <c r="L313" s="639"/>
      <c r="M313" s="639"/>
      <c r="N313" s="639"/>
      <c r="O313" s="640"/>
      <c r="P313" s="636" t="s">
        <v>40</v>
      </c>
      <c r="Q313" s="637"/>
      <c r="R313" s="637"/>
      <c r="S313" s="637"/>
      <c r="T313" s="637"/>
      <c r="U313" s="637"/>
      <c r="V313" s="638"/>
      <c r="W313" s="42" t="s">
        <v>0</v>
      </c>
      <c r="X313" s="43">
        <f>IFERROR(SUM(X307:X311),"0")</f>
        <v>3000</v>
      </c>
      <c r="Y313" s="43">
        <f>IFERROR(SUM(Y307:Y311),"0")</f>
        <v>3003</v>
      </c>
      <c r="Z313" s="42"/>
      <c r="AA313" s="67"/>
      <c r="AB313" s="67"/>
      <c r="AC313" s="67"/>
    </row>
    <row r="314" spans="1:68" ht="14.25" customHeight="1">
      <c r="A314" s="631" t="s">
        <v>185</v>
      </c>
      <c r="B314" s="631"/>
      <c r="C314" s="631"/>
      <c r="D314" s="631"/>
      <c r="E314" s="631"/>
      <c r="F314" s="631"/>
      <c r="G314" s="631"/>
      <c r="H314" s="631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  <c r="AA314" s="66"/>
      <c r="AB314" s="66"/>
      <c r="AC314" s="80"/>
    </row>
    <row r="315" spans="1:68" ht="27" customHeight="1">
      <c r="A315" s="63" t="s">
        <v>515</v>
      </c>
      <c r="B315" s="63" t="s">
        <v>516</v>
      </c>
      <c r="C315" s="36">
        <v>4301060387</v>
      </c>
      <c r="D315" s="632">
        <v>4607091380880</v>
      </c>
      <c r="E315" s="632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4"/>
      <c r="R315" s="634"/>
      <c r="S315" s="634"/>
      <c r="T315" s="635"/>
      <c r="U315" s="39" t="s">
        <v>45</v>
      </c>
      <c r="V315" s="39" t="s">
        <v>45</v>
      </c>
      <c r="W315" s="40" t="s">
        <v>0</v>
      </c>
      <c r="X315" s="58">
        <v>180</v>
      </c>
      <c r="Y315" s="55">
        <f>IFERROR(IF(X315="",0,CEILING((X315/$H315),1)*$H315),"")</f>
        <v>184.8</v>
      </c>
      <c r="Z315" s="41">
        <f>IFERROR(IF(Y315=0,"",ROUNDUP(Y315/H315,0)*0.01898),"")</f>
        <v>0.41755999999999999</v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191.12142857142857</v>
      </c>
      <c r="BN315" s="78">
        <f>IFERROR(Y315*I315/H315,"0")</f>
        <v>196.21800000000002</v>
      </c>
      <c r="BO315" s="78">
        <f>IFERROR(1/J315*(X315/H315),"0")</f>
        <v>0.33482142857142855</v>
      </c>
      <c r="BP315" s="78">
        <f>IFERROR(1/J315*(Y315/H315),"0")</f>
        <v>0.34375</v>
      </c>
    </row>
    <row r="316" spans="1:68" ht="27" customHeight="1">
      <c r="A316" s="63" t="s">
        <v>518</v>
      </c>
      <c r="B316" s="63" t="s">
        <v>519</v>
      </c>
      <c r="C316" s="36">
        <v>4301060406</v>
      </c>
      <c r="D316" s="632">
        <v>4607091384482</v>
      </c>
      <c r="E316" s="632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4"/>
      <c r="R316" s="634"/>
      <c r="S316" s="634"/>
      <c r="T316" s="635"/>
      <c r="U316" s="39" t="s">
        <v>45</v>
      </c>
      <c r="V316" s="39" t="s">
        <v>45</v>
      </c>
      <c r="W316" s="40" t="s">
        <v>0</v>
      </c>
      <c r="X316" s="58">
        <v>120</v>
      </c>
      <c r="Y316" s="55">
        <f>IFERROR(IF(X316="",0,CEILING((X316/$H316),1)*$H316),"")</f>
        <v>124.8</v>
      </c>
      <c r="Z316" s="41">
        <f>IFERROR(IF(Y316=0,"",ROUNDUP(Y316/H316,0)*0.01898),"")</f>
        <v>0.30368000000000001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127.9846153846154</v>
      </c>
      <c r="BN316" s="78">
        <f>IFERROR(Y316*I316/H316,"0")</f>
        <v>133.10400000000001</v>
      </c>
      <c r="BO316" s="78">
        <f>IFERROR(1/J316*(X316/H316),"0")</f>
        <v>0.24038461538461539</v>
      </c>
      <c r="BP316" s="78">
        <f>IFERROR(1/J316*(Y316/H316),"0")</f>
        <v>0.25</v>
      </c>
    </row>
    <row r="317" spans="1:68" ht="16.5" customHeight="1">
      <c r="A317" s="63" t="s">
        <v>521</v>
      </c>
      <c r="B317" s="63" t="s">
        <v>522</v>
      </c>
      <c r="C317" s="36">
        <v>4301060484</v>
      </c>
      <c r="D317" s="632">
        <v>4607091380897</v>
      </c>
      <c r="E317" s="632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4"/>
      <c r="R317" s="634"/>
      <c r="S317" s="634"/>
      <c r="T317" s="635"/>
      <c r="U317" s="39" t="s">
        <v>45</v>
      </c>
      <c r="V317" s="39" t="s">
        <v>45</v>
      </c>
      <c r="W317" s="40" t="s">
        <v>0</v>
      </c>
      <c r="X317" s="58">
        <v>100</v>
      </c>
      <c r="Y317" s="55">
        <f>IFERROR(IF(X317="",0,CEILING((X317/$H317),1)*$H317),"")</f>
        <v>100.80000000000001</v>
      </c>
      <c r="Z317" s="41">
        <f>IFERROR(IF(Y317=0,"",ROUNDUP(Y317/H317,0)*0.01898),"")</f>
        <v>0.22776000000000002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106.17857142857143</v>
      </c>
      <c r="BN317" s="78">
        <f>IFERROR(Y317*I317/H317,"0")</f>
        <v>107.02800000000001</v>
      </c>
      <c r="BO317" s="78">
        <f>IFERROR(1/J317*(X317/H317),"0")</f>
        <v>0.18601190476190477</v>
      </c>
      <c r="BP317" s="78">
        <f>IFERROR(1/J317*(Y317/H317),"0")</f>
        <v>0.1875</v>
      </c>
    </row>
    <row r="318" spans="1:68">
      <c r="A318" s="639"/>
      <c r="B318" s="639"/>
      <c r="C318" s="639"/>
      <c r="D318" s="639"/>
      <c r="E318" s="639"/>
      <c r="F318" s="639"/>
      <c r="G318" s="639"/>
      <c r="H318" s="639"/>
      <c r="I318" s="639"/>
      <c r="J318" s="639"/>
      <c r="K318" s="639"/>
      <c r="L318" s="639"/>
      <c r="M318" s="639"/>
      <c r="N318" s="639"/>
      <c r="O318" s="640"/>
      <c r="P318" s="636" t="s">
        <v>40</v>
      </c>
      <c r="Q318" s="637"/>
      <c r="R318" s="637"/>
      <c r="S318" s="637"/>
      <c r="T318" s="637"/>
      <c r="U318" s="637"/>
      <c r="V318" s="638"/>
      <c r="W318" s="42" t="s">
        <v>39</v>
      </c>
      <c r="X318" s="43">
        <f>IFERROR(X315/H315,"0")+IFERROR(X316/H316,"0")+IFERROR(X317/H317,"0")</f>
        <v>48.717948717948715</v>
      </c>
      <c r="Y318" s="43">
        <f>IFERROR(Y315/H315,"0")+IFERROR(Y316/H316,"0")+IFERROR(Y317/H317,"0")</f>
        <v>50</v>
      </c>
      <c r="Z318" s="43">
        <f>IFERROR(IF(Z315="",0,Z315),"0")+IFERROR(IF(Z316="",0,Z316),"0")+IFERROR(IF(Z317="",0,Z317),"0")</f>
        <v>0.94900000000000007</v>
      </c>
      <c r="AA318" s="67"/>
      <c r="AB318" s="67"/>
      <c r="AC318" s="67"/>
    </row>
    <row r="319" spans="1:68">
      <c r="A319" s="639"/>
      <c r="B319" s="639"/>
      <c r="C319" s="639"/>
      <c r="D319" s="639"/>
      <c r="E319" s="639"/>
      <c r="F319" s="639"/>
      <c r="G319" s="639"/>
      <c r="H319" s="639"/>
      <c r="I319" s="639"/>
      <c r="J319" s="639"/>
      <c r="K319" s="639"/>
      <c r="L319" s="639"/>
      <c r="M319" s="639"/>
      <c r="N319" s="639"/>
      <c r="O319" s="640"/>
      <c r="P319" s="636" t="s">
        <v>40</v>
      </c>
      <c r="Q319" s="637"/>
      <c r="R319" s="637"/>
      <c r="S319" s="637"/>
      <c r="T319" s="637"/>
      <c r="U319" s="637"/>
      <c r="V319" s="638"/>
      <c r="W319" s="42" t="s">
        <v>0</v>
      </c>
      <c r="X319" s="43">
        <f>IFERROR(SUM(X315:X317),"0")</f>
        <v>400</v>
      </c>
      <c r="Y319" s="43">
        <f>IFERROR(SUM(Y315:Y317),"0")</f>
        <v>410.40000000000003</v>
      </c>
      <c r="Z319" s="42"/>
      <c r="AA319" s="67"/>
      <c r="AB319" s="67"/>
      <c r="AC319" s="67"/>
    </row>
    <row r="320" spans="1:68" ht="14.25" customHeight="1">
      <c r="A320" s="631" t="s">
        <v>106</v>
      </c>
      <c r="B320" s="631"/>
      <c r="C320" s="631"/>
      <c r="D320" s="631"/>
      <c r="E320" s="631"/>
      <c r="F320" s="631"/>
      <c r="G320" s="631"/>
      <c r="H320" s="631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  <c r="AA320" s="66"/>
      <c r="AB320" s="66"/>
      <c r="AC320" s="80"/>
    </row>
    <row r="321" spans="1:68" ht="27" customHeight="1">
      <c r="A321" s="63" t="s">
        <v>524</v>
      </c>
      <c r="B321" s="63" t="s">
        <v>525</v>
      </c>
      <c r="C321" s="36">
        <v>4301030235</v>
      </c>
      <c r="D321" s="632">
        <v>4607091388381</v>
      </c>
      <c r="E321" s="632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90" t="s">
        <v>526</v>
      </c>
      <c r="Q321" s="634"/>
      <c r="R321" s="634"/>
      <c r="S321" s="634"/>
      <c r="T321" s="6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>
      <c r="A322" s="63" t="s">
        <v>528</v>
      </c>
      <c r="B322" s="63" t="s">
        <v>529</v>
      </c>
      <c r="C322" s="36">
        <v>4301030232</v>
      </c>
      <c r="D322" s="632">
        <v>4607091388374</v>
      </c>
      <c r="E322" s="632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1" t="s">
        <v>530</v>
      </c>
      <c r="Q322" s="634"/>
      <c r="R322" s="634"/>
      <c r="S322" s="634"/>
      <c r="T322" s="63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>
      <c r="A323" s="63" t="s">
        <v>531</v>
      </c>
      <c r="B323" s="63" t="s">
        <v>532</v>
      </c>
      <c r="C323" s="36">
        <v>4301032015</v>
      </c>
      <c r="D323" s="632">
        <v>4607091383102</v>
      </c>
      <c r="E323" s="632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4"/>
      <c r="R323" s="634"/>
      <c r="S323" s="634"/>
      <c r="T323" s="63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534</v>
      </c>
      <c r="B324" s="63" t="s">
        <v>535</v>
      </c>
      <c r="C324" s="36">
        <v>4301030233</v>
      </c>
      <c r="D324" s="632">
        <v>4607091388404</v>
      </c>
      <c r="E324" s="632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4"/>
      <c r="R324" s="634"/>
      <c r="S324" s="634"/>
      <c r="T324" s="635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>
      <c r="A325" s="639"/>
      <c r="B325" s="639"/>
      <c r="C325" s="639"/>
      <c r="D325" s="639"/>
      <c r="E325" s="639"/>
      <c r="F325" s="639"/>
      <c r="G325" s="639"/>
      <c r="H325" s="639"/>
      <c r="I325" s="639"/>
      <c r="J325" s="639"/>
      <c r="K325" s="639"/>
      <c r="L325" s="639"/>
      <c r="M325" s="639"/>
      <c r="N325" s="639"/>
      <c r="O325" s="640"/>
      <c r="P325" s="636" t="s">
        <v>40</v>
      </c>
      <c r="Q325" s="637"/>
      <c r="R325" s="637"/>
      <c r="S325" s="637"/>
      <c r="T325" s="637"/>
      <c r="U325" s="637"/>
      <c r="V325" s="638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>
      <c r="A326" s="639"/>
      <c r="B326" s="639"/>
      <c r="C326" s="639"/>
      <c r="D326" s="639"/>
      <c r="E326" s="639"/>
      <c r="F326" s="639"/>
      <c r="G326" s="639"/>
      <c r="H326" s="639"/>
      <c r="I326" s="639"/>
      <c r="J326" s="639"/>
      <c r="K326" s="639"/>
      <c r="L326" s="639"/>
      <c r="M326" s="639"/>
      <c r="N326" s="639"/>
      <c r="O326" s="640"/>
      <c r="P326" s="636" t="s">
        <v>40</v>
      </c>
      <c r="Q326" s="637"/>
      <c r="R326" s="637"/>
      <c r="S326" s="637"/>
      <c r="T326" s="637"/>
      <c r="U326" s="637"/>
      <c r="V326" s="638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>
      <c r="A327" s="631" t="s">
        <v>536</v>
      </c>
      <c r="B327" s="631"/>
      <c r="C327" s="631"/>
      <c r="D327" s="631"/>
      <c r="E327" s="631"/>
      <c r="F327" s="631"/>
      <c r="G327" s="631"/>
      <c r="H327" s="631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  <c r="AA327" s="66"/>
      <c r="AB327" s="66"/>
      <c r="AC327" s="80"/>
    </row>
    <row r="328" spans="1:68" ht="16.5" customHeight="1">
      <c r="A328" s="63" t="s">
        <v>537</v>
      </c>
      <c r="B328" s="63" t="s">
        <v>538</v>
      </c>
      <c r="C328" s="36">
        <v>4301180007</v>
      </c>
      <c r="D328" s="632">
        <v>4680115881808</v>
      </c>
      <c r="E328" s="63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4"/>
      <c r="R328" s="634"/>
      <c r="S328" s="634"/>
      <c r="T328" s="63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541</v>
      </c>
      <c r="B329" s="63" t="s">
        <v>542</v>
      </c>
      <c r="C329" s="36">
        <v>4301180006</v>
      </c>
      <c r="D329" s="632">
        <v>4680115881822</v>
      </c>
      <c r="E329" s="63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4"/>
      <c r="R329" s="634"/>
      <c r="S329" s="634"/>
      <c r="T329" s="63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>
      <c r="A330" s="63" t="s">
        <v>543</v>
      </c>
      <c r="B330" s="63" t="s">
        <v>544</v>
      </c>
      <c r="C330" s="36">
        <v>4301180001</v>
      </c>
      <c r="D330" s="632">
        <v>4680115880016</v>
      </c>
      <c r="E330" s="632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4"/>
      <c r="R330" s="634"/>
      <c r="S330" s="634"/>
      <c r="T330" s="63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>
      <c r="A331" s="639"/>
      <c r="B331" s="639"/>
      <c r="C331" s="639"/>
      <c r="D331" s="639"/>
      <c r="E331" s="639"/>
      <c r="F331" s="639"/>
      <c r="G331" s="639"/>
      <c r="H331" s="639"/>
      <c r="I331" s="639"/>
      <c r="J331" s="639"/>
      <c r="K331" s="639"/>
      <c r="L331" s="639"/>
      <c r="M331" s="639"/>
      <c r="N331" s="639"/>
      <c r="O331" s="640"/>
      <c r="P331" s="636" t="s">
        <v>40</v>
      </c>
      <c r="Q331" s="637"/>
      <c r="R331" s="637"/>
      <c r="S331" s="637"/>
      <c r="T331" s="637"/>
      <c r="U331" s="637"/>
      <c r="V331" s="638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>
      <c r="A332" s="639"/>
      <c r="B332" s="639"/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40"/>
      <c r="P332" s="636" t="s">
        <v>40</v>
      </c>
      <c r="Q332" s="637"/>
      <c r="R332" s="637"/>
      <c r="S332" s="637"/>
      <c r="T332" s="637"/>
      <c r="U332" s="637"/>
      <c r="V332" s="638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>
      <c r="A333" s="630" t="s">
        <v>545</v>
      </c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0"/>
      <c r="P333" s="630"/>
      <c r="Q333" s="630"/>
      <c r="R333" s="630"/>
      <c r="S333" s="630"/>
      <c r="T333" s="630"/>
      <c r="U333" s="630"/>
      <c r="V333" s="630"/>
      <c r="W333" s="630"/>
      <c r="X333" s="630"/>
      <c r="Y333" s="630"/>
      <c r="Z333" s="630"/>
      <c r="AA333" s="65"/>
      <c r="AB333" s="65"/>
      <c r="AC333" s="79"/>
    </row>
    <row r="334" spans="1:68" ht="14.25" customHeight="1">
      <c r="A334" s="631" t="s">
        <v>84</v>
      </c>
      <c r="B334" s="631"/>
      <c r="C334" s="631"/>
      <c r="D334" s="631"/>
      <c r="E334" s="631"/>
      <c r="F334" s="631"/>
      <c r="G334" s="631"/>
      <c r="H334" s="631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  <c r="AA334" s="66"/>
      <c r="AB334" s="66"/>
      <c r="AC334" s="80"/>
    </row>
    <row r="335" spans="1:68" ht="27" customHeight="1">
      <c r="A335" s="63" t="s">
        <v>546</v>
      </c>
      <c r="B335" s="63" t="s">
        <v>547</v>
      </c>
      <c r="C335" s="36">
        <v>4301051489</v>
      </c>
      <c r="D335" s="632">
        <v>4607091387919</v>
      </c>
      <c r="E335" s="632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4"/>
      <c r="R335" s="634"/>
      <c r="S335" s="634"/>
      <c r="T335" s="635"/>
      <c r="U335" s="39" t="s">
        <v>45</v>
      </c>
      <c r="V335" s="39" t="s">
        <v>45</v>
      </c>
      <c r="W335" s="40" t="s">
        <v>0</v>
      </c>
      <c r="X335" s="58">
        <v>50</v>
      </c>
      <c r="Y335" s="55">
        <f>IFERROR(IF(X335="",0,CEILING((X335/$H335),1)*$H335),"")</f>
        <v>56.699999999999996</v>
      </c>
      <c r="Z335" s="41">
        <f>IFERROR(IF(Y335=0,"",ROUNDUP(Y335/H335,0)*0.01898),"")</f>
        <v>0.13286000000000001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53.203703703703702</v>
      </c>
      <c r="BN335" s="78">
        <f>IFERROR(Y335*I335/H335,"0")</f>
        <v>60.332999999999991</v>
      </c>
      <c r="BO335" s="78">
        <f>IFERROR(1/J335*(X335/H335),"0")</f>
        <v>9.6450617283950615E-2</v>
      </c>
      <c r="BP335" s="78">
        <f>IFERROR(1/J335*(Y335/H335),"0")</f>
        <v>0.109375</v>
      </c>
    </row>
    <row r="336" spans="1:68" ht="27" customHeight="1">
      <c r="A336" s="63" t="s">
        <v>549</v>
      </c>
      <c r="B336" s="63" t="s">
        <v>550</v>
      </c>
      <c r="C336" s="36">
        <v>4301051461</v>
      </c>
      <c r="D336" s="632">
        <v>4680115883604</v>
      </c>
      <c r="E336" s="632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4"/>
      <c r="R336" s="634"/>
      <c r="S336" s="634"/>
      <c r="T336" s="635"/>
      <c r="U336" s="39" t="s">
        <v>45</v>
      </c>
      <c r="V336" s="39" t="s">
        <v>45</v>
      </c>
      <c r="W336" s="40" t="s">
        <v>0</v>
      </c>
      <c r="X336" s="58">
        <v>8</v>
      </c>
      <c r="Y336" s="55">
        <f>IFERROR(IF(X336="",0,CEILING((X336/$H336),1)*$H336),"")</f>
        <v>8.4</v>
      </c>
      <c r="Z336" s="41">
        <f>IFERROR(IF(Y336=0,"",ROUNDUP(Y336/H336,0)*0.00651),"")</f>
        <v>2.6040000000000001E-2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8.9599999999999991</v>
      </c>
      <c r="BN336" s="78">
        <f>IFERROR(Y336*I336/H336,"0")</f>
        <v>9.4079999999999995</v>
      </c>
      <c r="BO336" s="78">
        <f>IFERROR(1/J336*(X336/H336),"0")</f>
        <v>2.0931449502878074E-2</v>
      </c>
      <c r="BP336" s="78">
        <f>IFERROR(1/J336*(Y336/H336),"0")</f>
        <v>2.197802197802198E-2</v>
      </c>
    </row>
    <row r="337" spans="1:68" ht="27" customHeight="1">
      <c r="A337" s="63" t="s">
        <v>552</v>
      </c>
      <c r="B337" s="63" t="s">
        <v>553</v>
      </c>
      <c r="C337" s="36">
        <v>4301051864</v>
      </c>
      <c r="D337" s="632">
        <v>4680115883567</v>
      </c>
      <c r="E337" s="632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4"/>
      <c r="R337" s="634"/>
      <c r="S337" s="634"/>
      <c r="T337" s="635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>
      <c r="A338" s="639"/>
      <c r="B338" s="639"/>
      <c r="C338" s="639"/>
      <c r="D338" s="639"/>
      <c r="E338" s="639"/>
      <c r="F338" s="639"/>
      <c r="G338" s="639"/>
      <c r="H338" s="639"/>
      <c r="I338" s="639"/>
      <c r="J338" s="639"/>
      <c r="K338" s="639"/>
      <c r="L338" s="639"/>
      <c r="M338" s="639"/>
      <c r="N338" s="639"/>
      <c r="O338" s="640"/>
      <c r="P338" s="636" t="s">
        <v>40</v>
      </c>
      <c r="Q338" s="637"/>
      <c r="R338" s="637"/>
      <c r="S338" s="637"/>
      <c r="T338" s="637"/>
      <c r="U338" s="637"/>
      <c r="V338" s="638"/>
      <c r="W338" s="42" t="s">
        <v>39</v>
      </c>
      <c r="X338" s="43">
        <f>IFERROR(X335/H335,"0")+IFERROR(X336/H336,"0")+IFERROR(X337/H337,"0")</f>
        <v>9.9823633156966487</v>
      </c>
      <c r="Y338" s="43">
        <f>IFERROR(Y335/H335,"0")+IFERROR(Y336/H336,"0")+IFERROR(Y337/H337,"0")</f>
        <v>11</v>
      </c>
      <c r="Z338" s="43">
        <f>IFERROR(IF(Z335="",0,Z335),"0")+IFERROR(IF(Z336="",0,Z336),"0")+IFERROR(IF(Z337="",0,Z337),"0")</f>
        <v>0.15890000000000001</v>
      </c>
      <c r="AA338" s="67"/>
      <c r="AB338" s="67"/>
      <c r="AC338" s="67"/>
    </row>
    <row r="339" spans="1:68">
      <c r="A339" s="639"/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40"/>
      <c r="P339" s="636" t="s">
        <v>40</v>
      </c>
      <c r="Q339" s="637"/>
      <c r="R339" s="637"/>
      <c r="S339" s="637"/>
      <c r="T339" s="637"/>
      <c r="U339" s="637"/>
      <c r="V339" s="638"/>
      <c r="W339" s="42" t="s">
        <v>0</v>
      </c>
      <c r="X339" s="43">
        <f>IFERROR(SUM(X335:X337),"0")</f>
        <v>58</v>
      </c>
      <c r="Y339" s="43">
        <f>IFERROR(SUM(Y335:Y337),"0")</f>
        <v>65.099999999999994</v>
      </c>
      <c r="Z339" s="42"/>
      <c r="AA339" s="67"/>
      <c r="AB339" s="67"/>
      <c r="AC339" s="67"/>
    </row>
    <row r="340" spans="1:68" ht="27.75" customHeight="1">
      <c r="A340" s="629" t="s">
        <v>555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54"/>
      <c r="AB340" s="54"/>
      <c r="AC340" s="54"/>
    </row>
    <row r="341" spans="1:68" ht="16.5" customHeight="1">
      <c r="A341" s="630" t="s">
        <v>556</v>
      </c>
      <c r="B341" s="630"/>
      <c r="C341" s="630"/>
      <c r="D341" s="630"/>
      <c r="E341" s="630"/>
      <c r="F341" s="630"/>
      <c r="G341" s="630"/>
      <c r="H341" s="630"/>
      <c r="I341" s="630"/>
      <c r="J341" s="630"/>
      <c r="K341" s="630"/>
      <c r="L341" s="630"/>
      <c r="M341" s="630"/>
      <c r="N341" s="630"/>
      <c r="O341" s="630"/>
      <c r="P341" s="630"/>
      <c r="Q341" s="630"/>
      <c r="R341" s="630"/>
      <c r="S341" s="630"/>
      <c r="T341" s="630"/>
      <c r="U341" s="630"/>
      <c r="V341" s="630"/>
      <c r="W341" s="630"/>
      <c r="X341" s="630"/>
      <c r="Y341" s="630"/>
      <c r="Z341" s="630"/>
      <c r="AA341" s="65"/>
      <c r="AB341" s="65"/>
      <c r="AC341" s="79"/>
    </row>
    <row r="342" spans="1:68" ht="14.25" customHeight="1">
      <c r="A342" s="631" t="s">
        <v>114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66"/>
      <c r="AB342" s="66"/>
      <c r="AC342" s="80"/>
    </row>
    <row r="343" spans="1:68" ht="37.5" customHeight="1">
      <c r="A343" s="63" t="s">
        <v>557</v>
      </c>
      <c r="B343" s="63" t="s">
        <v>558</v>
      </c>
      <c r="C343" s="36">
        <v>4301011869</v>
      </c>
      <c r="D343" s="632">
        <v>4680115884847</v>
      </c>
      <c r="E343" s="63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8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4"/>
      <c r="R343" s="634"/>
      <c r="S343" s="634"/>
      <c r="T343" s="635"/>
      <c r="U343" s="39" t="s">
        <v>45</v>
      </c>
      <c r="V343" s="39" t="s">
        <v>45</v>
      </c>
      <c r="W343" s="40" t="s">
        <v>0</v>
      </c>
      <c r="X343" s="58">
        <v>720</v>
      </c>
      <c r="Y343" s="55">
        <f t="shared" ref="Y343:Y349" si="47">IFERROR(IF(X343="",0,CEILING((X343/$H343),1)*$H343),"")</f>
        <v>720</v>
      </c>
      <c r="Z343" s="41">
        <f>IFERROR(IF(Y343=0,"",ROUNDUP(Y343/H343,0)*0.02175),"")</f>
        <v>1.044</v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743.04000000000008</v>
      </c>
      <c r="BN343" s="78">
        <f t="shared" ref="BN343:BN349" si="49">IFERROR(Y343*I343/H343,"0")</f>
        <v>743.04000000000008</v>
      </c>
      <c r="BO343" s="78">
        <f t="shared" ref="BO343:BO349" si="50">IFERROR(1/J343*(X343/H343),"0")</f>
        <v>1</v>
      </c>
      <c r="BP343" s="78">
        <f t="shared" ref="BP343:BP349" si="51">IFERROR(1/J343*(Y343/H343),"0")</f>
        <v>1</v>
      </c>
    </row>
    <row r="344" spans="1:68" ht="27" customHeight="1">
      <c r="A344" s="63" t="s">
        <v>560</v>
      </c>
      <c r="B344" s="63" t="s">
        <v>561</v>
      </c>
      <c r="C344" s="36">
        <v>4301011870</v>
      </c>
      <c r="D344" s="632">
        <v>4680115884854</v>
      </c>
      <c r="E344" s="63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4"/>
      <c r="R344" s="634"/>
      <c r="S344" s="634"/>
      <c r="T344" s="635"/>
      <c r="U344" s="39" t="s">
        <v>45</v>
      </c>
      <c r="V344" s="39" t="s">
        <v>45</v>
      </c>
      <c r="W344" s="40" t="s">
        <v>0</v>
      </c>
      <c r="X344" s="58">
        <v>720</v>
      </c>
      <c r="Y344" s="55">
        <f t="shared" si="47"/>
        <v>720</v>
      </c>
      <c r="Z344" s="41">
        <f>IFERROR(IF(Y344=0,"",ROUNDUP(Y344/H344,0)*0.02175),"")</f>
        <v>1.044</v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743.04000000000008</v>
      </c>
      <c r="BN344" s="78">
        <f t="shared" si="49"/>
        <v>743.04000000000008</v>
      </c>
      <c r="BO344" s="78">
        <f t="shared" si="50"/>
        <v>1</v>
      </c>
      <c r="BP344" s="78">
        <f t="shared" si="51"/>
        <v>1</v>
      </c>
    </row>
    <row r="345" spans="1:68" ht="27" customHeight="1">
      <c r="A345" s="63" t="s">
        <v>563</v>
      </c>
      <c r="B345" s="63" t="s">
        <v>564</v>
      </c>
      <c r="C345" s="36">
        <v>4301011832</v>
      </c>
      <c r="D345" s="632">
        <v>4607091383997</v>
      </c>
      <c r="E345" s="63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4"/>
      <c r="R345" s="634"/>
      <c r="S345" s="634"/>
      <c r="T345" s="635"/>
      <c r="U345" s="39" t="s">
        <v>45</v>
      </c>
      <c r="V345" s="39" t="s">
        <v>45</v>
      </c>
      <c r="W345" s="40" t="s">
        <v>0</v>
      </c>
      <c r="X345" s="58">
        <v>2900</v>
      </c>
      <c r="Y345" s="55">
        <f t="shared" si="47"/>
        <v>2910</v>
      </c>
      <c r="Z345" s="41">
        <f>IFERROR(IF(Y345=0,"",ROUNDUP(Y345/H345,0)*0.02175),"")</f>
        <v>4.2195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2992.8</v>
      </c>
      <c r="BN345" s="78">
        <f t="shared" si="49"/>
        <v>3003.1200000000003</v>
      </c>
      <c r="BO345" s="78">
        <f t="shared" si="50"/>
        <v>4.0277777777777777</v>
      </c>
      <c r="BP345" s="78">
        <f t="shared" si="51"/>
        <v>4.0416666666666661</v>
      </c>
    </row>
    <row r="346" spans="1:68" ht="37.5" customHeight="1">
      <c r="A346" s="63" t="s">
        <v>566</v>
      </c>
      <c r="B346" s="63" t="s">
        <v>567</v>
      </c>
      <c r="C346" s="36">
        <v>4301011867</v>
      </c>
      <c r="D346" s="632">
        <v>4680115884830</v>
      </c>
      <c r="E346" s="632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4"/>
      <c r="R346" s="634"/>
      <c r="S346" s="634"/>
      <c r="T346" s="6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customHeight="1">
      <c r="A347" s="63" t="s">
        <v>569</v>
      </c>
      <c r="B347" s="63" t="s">
        <v>570</v>
      </c>
      <c r="C347" s="36">
        <v>4301011433</v>
      </c>
      <c r="D347" s="632">
        <v>4680115882638</v>
      </c>
      <c r="E347" s="632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4"/>
      <c r="R347" s="634"/>
      <c r="S347" s="634"/>
      <c r="T347" s="6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>
      <c r="A348" s="63" t="s">
        <v>572</v>
      </c>
      <c r="B348" s="63" t="s">
        <v>573</v>
      </c>
      <c r="C348" s="36">
        <v>4301011952</v>
      </c>
      <c r="D348" s="632">
        <v>4680115884922</v>
      </c>
      <c r="E348" s="63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4"/>
      <c r="R348" s="634"/>
      <c r="S348" s="634"/>
      <c r="T348" s="635"/>
      <c r="U348" s="39" t="s">
        <v>45</v>
      </c>
      <c r="V348" s="39" t="s">
        <v>45</v>
      </c>
      <c r="W348" s="40" t="s">
        <v>0</v>
      </c>
      <c r="X348" s="58">
        <v>25</v>
      </c>
      <c r="Y348" s="55">
        <f t="shared" si="47"/>
        <v>25</v>
      </c>
      <c r="Z348" s="41">
        <f>IFERROR(IF(Y348=0,"",ROUNDUP(Y348/H348,0)*0.00902),"")</f>
        <v>4.5100000000000001E-2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26.05</v>
      </c>
      <c r="BN348" s="78">
        <f t="shared" si="49"/>
        <v>26.05</v>
      </c>
      <c r="BO348" s="78">
        <f t="shared" si="50"/>
        <v>3.787878787878788E-2</v>
      </c>
      <c r="BP348" s="78">
        <f t="shared" si="51"/>
        <v>3.787878787878788E-2</v>
      </c>
    </row>
    <row r="349" spans="1:68" ht="37.5" customHeight="1">
      <c r="A349" s="63" t="s">
        <v>574</v>
      </c>
      <c r="B349" s="63" t="s">
        <v>575</v>
      </c>
      <c r="C349" s="36">
        <v>4301011868</v>
      </c>
      <c r="D349" s="632">
        <v>4680115884861</v>
      </c>
      <c r="E349" s="632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4"/>
      <c r="R349" s="634"/>
      <c r="S349" s="634"/>
      <c r="T349" s="6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>
      <c r="A350" s="639"/>
      <c r="B350" s="639"/>
      <c r="C350" s="639"/>
      <c r="D350" s="639"/>
      <c r="E350" s="639"/>
      <c r="F350" s="639"/>
      <c r="G350" s="639"/>
      <c r="H350" s="639"/>
      <c r="I350" s="639"/>
      <c r="J350" s="639"/>
      <c r="K350" s="639"/>
      <c r="L350" s="639"/>
      <c r="M350" s="639"/>
      <c r="N350" s="639"/>
      <c r="O350" s="640"/>
      <c r="P350" s="636" t="s">
        <v>40</v>
      </c>
      <c r="Q350" s="637"/>
      <c r="R350" s="637"/>
      <c r="S350" s="637"/>
      <c r="T350" s="637"/>
      <c r="U350" s="637"/>
      <c r="V350" s="638"/>
      <c r="W350" s="42" t="s">
        <v>39</v>
      </c>
      <c r="X350" s="43">
        <f>IFERROR(X343/H343,"0")+IFERROR(X344/H344,"0")+IFERROR(X345/H345,"0")+IFERROR(X346/H346,"0")+IFERROR(X347/H347,"0")+IFERROR(X348/H348,"0")+IFERROR(X349/H349,"0")</f>
        <v>294.33333333333337</v>
      </c>
      <c r="Y350" s="43">
        <f>IFERROR(Y343/H343,"0")+IFERROR(Y344/H344,"0")+IFERROR(Y345/H345,"0")+IFERROR(Y346/H346,"0")+IFERROR(Y347/H347,"0")+IFERROR(Y348/H348,"0")+IFERROR(Y349/H349,"0")</f>
        <v>295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6.3525999999999998</v>
      </c>
      <c r="AA350" s="67"/>
      <c r="AB350" s="67"/>
      <c r="AC350" s="67"/>
    </row>
    <row r="351" spans="1:68">
      <c r="A351" s="639"/>
      <c r="B351" s="639"/>
      <c r="C351" s="639"/>
      <c r="D351" s="639"/>
      <c r="E351" s="639"/>
      <c r="F351" s="639"/>
      <c r="G351" s="639"/>
      <c r="H351" s="639"/>
      <c r="I351" s="639"/>
      <c r="J351" s="639"/>
      <c r="K351" s="639"/>
      <c r="L351" s="639"/>
      <c r="M351" s="639"/>
      <c r="N351" s="639"/>
      <c r="O351" s="640"/>
      <c r="P351" s="636" t="s">
        <v>40</v>
      </c>
      <c r="Q351" s="637"/>
      <c r="R351" s="637"/>
      <c r="S351" s="637"/>
      <c r="T351" s="637"/>
      <c r="U351" s="637"/>
      <c r="V351" s="638"/>
      <c r="W351" s="42" t="s">
        <v>0</v>
      </c>
      <c r="X351" s="43">
        <f>IFERROR(SUM(X343:X349),"0")</f>
        <v>4365</v>
      </c>
      <c r="Y351" s="43">
        <f>IFERROR(SUM(Y343:Y349),"0")</f>
        <v>4375</v>
      </c>
      <c r="Z351" s="42"/>
      <c r="AA351" s="67"/>
      <c r="AB351" s="67"/>
      <c r="AC351" s="67"/>
    </row>
    <row r="352" spans="1:68" ht="14.25" customHeight="1">
      <c r="A352" s="631" t="s">
        <v>150</v>
      </c>
      <c r="B352" s="631"/>
      <c r="C352" s="631"/>
      <c r="D352" s="631"/>
      <c r="E352" s="631"/>
      <c r="F352" s="631"/>
      <c r="G352" s="631"/>
      <c r="H352" s="631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  <c r="AA352" s="66"/>
      <c r="AB352" s="66"/>
      <c r="AC352" s="80"/>
    </row>
    <row r="353" spans="1:68" ht="27" customHeight="1">
      <c r="A353" s="63" t="s">
        <v>576</v>
      </c>
      <c r="B353" s="63" t="s">
        <v>577</v>
      </c>
      <c r="C353" s="36">
        <v>4301020178</v>
      </c>
      <c r="D353" s="632">
        <v>4607091383980</v>
      </c>
      <c r="E353" s="632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4"/>
      <c r="R353" s="634"/>
      <c r="S353" s="634"/>
      <c r="T353" s="635"/>
      <c r="U353" s="39" t="s">
        <v>45</v>
      </c>
      <c r="V353" s="39" t="s">
        <v>45</v>
      </c>
      <c r="W353" s="40" t="s">
        <v>0</v>
      </c>
      <c r="X353" s="58">
        <v>2160</v>
      </c>
      <c r="Y353" s="55">
        <f>IFERROR(IF(X353="",0,CEILING((X353/$H353),1)*$H353),"")</f>
        <v>2160</v>
      </c>
      <c r="Z353" s="41">
        <f>IFERROR(IF(Y353=0,"",ROUNDUP(Y353/H353,0)*0.02175),"")</f>
        <v>3.1319999999999997</v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2229.1200000000003</v>
      </c>
      <c r="BN353" s="78">
        <f>IFERROR(Y353*I353/H353,"0")</f>
        <v>2229.1200000000003</v>
      </c>
      <c r="BO353" s="78">
        <f>IFERROR(1/J353*(X353/H353),"0")</f>
        <v>3</v>
      </c>
      <c r="BP353" s="78">
        <f>IFERROR(1/J353*(Y353/H353),"0")</f>
        <v>3</v>
      </c>
    </row>
    <row r="354" spans="1:68" ht="16.5" customHeight="1">
      <c r="A354" s="63" t="s">
        <v>579</v>
      </c>
      <c r="B354" s="63" t="s">
        <v>580</v>
      </c>
      <c r="C354" s="36">
        <v>4301020179</v>
      </c>
      <c r="D354" s="632">
        <v>4607091384178</v>
      </c>
      <c r="E354" s="632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4"/>
      <c r="R354" s="634"/>
      <c r="S354" s="634"/>
      <c r="T354" s="63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>
      <c r="A355" s="639"/>
      <c r="B355" s="639"/>
      <c r="C355" s="639"/>
      <c r="D355" s="639"/>
      <c r="E355" s="639"/>
      <c r="F355" s="639"/>
      <c r="G355" s="639"/>
      <c r="H355" s="639"/>
      <c r="I355" s="639"/>
      <c r="J355" s="639"/>
      <c r="K355" s="639"/>
      <c r="L355" s="639"/>
      <c r="M355" s="639"/>
      <c r="N355" s="639"/>
      <c r="O355" s="640"/>
      <c r="P355" s="636" t="s">
        <v>40</v>
      </c>
      <c r="Q355" s="637"/>
      <c r="R355" s="637"/>
      <c r="S355" s="637"/>
      <c r="T355" s="637"/>
      <c r="U355" s="637"/>
      <c r="V355" s="638"/>
      <c r="W355" s="42" t="s">
        <v>39</v>
      </c>
      <c r="X355" s="43">
        <f>IFERROR(X353/H353,"0")+IFERROR(X354/H354,"0")</f>
        <v>144</v>
      </c>
      <c r="Y355" s="43">
        <f>IFERROR(Y353/H353,"0")+IFERROR(Y354/H354,"0")</f>
        <v>144</v>
      </c>
      <c r="Z355" s="43">
        <f>IFERROR(IF(Z353="",0,Z353),"0")+IFERROR(IF(Z354="",0,Z354),"0")</f>
        <v>3.1319999999999997</v>
      </c>
      <c r="AA355" s="67"/>
      <c r="AB355" s="67"/>
      <c r="AC355" s="67"/>
    </row>
    <row r="356" spans="1:68">
      <c r="A356" s="639"/>
      <c r="B356" s="639"/>
      <c r="C356" s="639"/>
      <c r="D356" s="639"/>
      <c r="E356" s="639"/>
      <c r="F356" s="639"/>
      <c r="G356" s="639"/>
      <c r="H356" s="639"/>
      <c r="I356" s="639"/>
      <c r="J356" s="639"/>
      <c r="K356" s="639"/>
      <c r="L356" s="639"/>
      <c r="M356" s="639"/>
      <c r="N356" s="639"/>
      <c r="O356" s="640"/>
      <c r="P356" s="636" t="s">
        <v>40</v>
      </c>
      <c r="Q356" s="637"/>
      <c r="R356" s="637"/>
      <c r="S356" s="637"/>
      <c r="T356" s="637"/>
      <c r="U356" s="637"/>
      <c r="V356" s="638"/>
      <c r="W356" s="42" t="s">
        <v>0</v>
      </c>
      <c r="X356" s="43">
        <f>IFERROR(SUM(X353:X354),"0")</f>
        <v>2160</v>
      </c>
      <c r="Y356" s="43">
        <f>IFERROR(SUM(Y353:Y354),"0")</f>
        <v>2160</v>
      </c>
      <c r="Z356" s="42"/>
      <c r="AA356" s="67"/>
      <c r="AB356" s="67"/>
      <c r="AC356" s="67"/>
    </row>
    <row r="357" spans="1:68" ht="14.25" customHeight="1">
      <c r="A357" s="631" t="s">
        <v>84</v>
      </c>
      <c r="B357" s="631"/>
      <c r="C357" s="631"/>
      <c r="D357" s="631"/>
      <c r="E357" s="631"/>
      <c r="F357" s="631"/>
      <c r="G357" s="631"/>
      <c r="H357" s="631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  <c r="AA357" s="66"/>
      <c r="AB357" s="66"/>
      <c r="AC357" s="80"/>
    </row>
    <row r="358" spans="1:68" ht="27" customHeight="1">
      <c r="A358" s="63" t="s">
        <v>581</v>
      </c>
      <c r="B358" s="63" t="s">
        <v>582</v>
      </c>
      <c r="C358" s="36">
        <v>4301051903</v>
      </c>
      <c r="D358" s="632">
        <v>4607091383928</v>
      </c>
      <c r="E358" s="632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4"/>
      <c r="R358" s="634"/>
      <c r="S358" s="634"/>
      <c r="T358" s="635"/>
      <c r="U358" s="39" t="s">
        <v>45</v>
      </c>
      <c r="V358" s="39" t="s">
        <v>45</v>
      </c>
      <c r="W358" s="40" t="s">
        <v>0</v>
      </c>
      <c r="X358" s="58">
        <v>550</v>
      </c>
      <c r="Y358" s="55">
        <f>IFERROR(IF(X358="",0,CEILING((X358/$H358),1)*$H358),"")</f>
        <v>558</v>
      </c>
      <c r="Z358" s="41">
        <f>IFERROR(IF(Y358=0,"",ROUNDUP(Y358/H358,0)*0.01898),"")</f>
        <v>1.17676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582.08333333333337</v>
      </c>
      <c r="BN358" s="78">
        <f>IFERROR(Y358*I358/H358,"0")</f>
        <v>590.54999999999995</v>
      </c>
      <c r="BO358" s="78">
        <f>IFERROR(1/J358*(X358/H358),"0")</f>
        <v>0.95486111111111116</v>
      </c>
      <c r="BP358" s="78">
        <f>IFERROR(1/J358*(Y358/H358),"0")</f>
        <v>0.96875</v>
      </c>
    </row>
    <row r="359" spans="1:68" ht="27" customHeight="1">
      <c r="A359" s="63" t="s">
        <v>584</v>
      </c>
      <c r="B359" s="63" t="s">
        <v>585</v>
      </c>
      <c r="C359" s="36">
        <v>4301051897</v>
      </c>
      <c r="D359" s="632">
        <v>4607091384260</v>
      </c>
      <c r="E359" s="632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4"/>
      <c r="R359" s="634"/>
      <c r="S359" s="634"/>
      <c r="T359" s="635"/>
      <c r="U359" s="39" t="s">
        <v>45</v>
      </c>
      <c r="V359" s="39" t="s">
        <v>45</v>
      </c>
      <c r="W359" s="40" t="s">
        <v>0</v>
      </c>
      <c r="X359" s="58">
        <v>250</v>
      </c>
      <c r="Y359" s="55">
        <f>IFERROR(IF(X359="",0,CEILING((X359/$H359),1)*$H359),"")</f>
        <v>252</v>
      </c>
      <c r="Z359" s="41">
        <f>IFERROR(IF(Y359=0,"",ROUNDUP(Y359/H359,0)*0.01898),"")</f>
        <v>0.53144000000000002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264.41666666666669</v>
      </c>
      <c r="BN359" s="78">
        <f>IFERROR(Y359*I359/H359,"0")</f>
        <v>266.53199999999998</v>
      </c>
      <c r="BO359" s="78">
        <f>IFERROR(1/J359*(X359/H359),"0")</f>
        <v>0.43402777777777779</v>
      </c>
      <c r="BP359" s="78">
        <f>IFERROR(1/J359*(Y359/H359),"0")</f>
        <v>0.4375</v>
      </c>
    </row>
    <row r="360" spans="1:68">
      <c r="A360" s="639"/>
      <c r="B360" s="639"/>
      <c r="C360" s="639"/>
      <c r="D360" s="639"/>
      <c r="E360" s="639"/>
      <c r="F360" s="639"/>
      <c r="G360" s="639"/>
      <c r="H360" s="639"/>
      <c r="I360" s="639"/>
      <c r="J360" s="639"/>
      <c r="K360" s="639"/>
      <c r="L360" s="639"/>
      <c r="M360" s="639"/>
      <c r="N360" s="639"/>
      <c r="O360" s="640"/>
      <c r="P360" s="636" t="s">
        <v>40</v>
      </c>
      <c r="Q360" s="637"/>
      <c r="R360" s="637"/>
      <c r="S360" s="637"/>
      <c r="T360" s="637"/>
      <c r="U360" s="637"/>
      <c r="V360" s="638"/>
      <c r="W360" s="42" t="s">
        <v>39</v>
      </c>
      <c r="X360" s="43">
        <f>IFERROR(X358/H358,"0")+IFERROR(X359/H359,"0")</f>
        <v>88.888888888888886</v>
      </c>
      <c r="Y360" s="43">
        <f>IFERROR(Y358/H358,"0")+IFERROR(Y359/H359,"0")</f>
        <v>90</v>
      </c>
      <c r="Z360" s="43">
        <f>IFERROR(IF(Z358="",0,Z358),"0")+IFERROR(IF(Z359="",0,Z359),"0")</f>
        <v>1.7082000000000002</v>
      </c>
      <c r="AA360" s="67"/>
      <c r="AB360" s="67"/>
      <c r="AC360" s="67"/>
    </row>
    <row r="361" spans="1:68">
      <c r="A361" s="639"/>
      <c r="B361" s="639"/>
      <c r="C361" s="639"/>
      <c r="D361" s="639"/>
      <c r="E361" s="639"/>
      <c r="F361" s="639"/>
      <c r="G361" s="639"/>
      <c r="H361" s="639"/>
      <c r="I361" s="639"/>
      <c r="J361" s="639"/>
      <c r="K361" s="639"/>
      <c r="L361" s="639"/>
      <c r="M361" s="639"/>
      <c r="N361" s="639"/>
      <c r="O361" s="640"/>
      <c r="P361" s="636" t="s">
        <v>40</v>
      </c>
      <c r="Q361" s="637"/>
      <c r="R361" s="637"/>
      <c r="S361" s="637"/>
      <c r="T361" s="637"/>
      <c r="U361" s="637"/>
      <c r="V361" s="638"/>
      <c r="W361" s="42" t="s">
        <v>0</v>
      </c>
      <c r="X361" s="43">
        <f>IFERROR(SUM(X358:X359),"0")</f>
        <v>800</v>
      </c>
      <c r="Y361" s="43">
        <f>IFERROR(SUM(Y358:Y359),"0")</f>
        <v>810</v>
      </c>
      <c r="Z361" s="42"/>
      <c r="AA361" s="67"/>
      <c r="AB361" s="67"/>
      <c r="AC361" s="67"/>
    </row>
    <row r="362" spans="1:68" ht="14.25" customHeight="1">
      <c r="A362" s="631" t="s">
        <v>185</v>
      </c>
      <c r="B362" s="631"/>
      <c r="C362" s="631"/>
      <c r="D362" s="631"/>
      <c r="E362" s="631"/>
      <c r="F362" s="631"/>
      <c r="G362" s="631"/>
      <c r="H362" s="631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  <c r="AA362" s="66"/>
      <c r="AB362" s="66"/>
      <c r="AC362" s="80"/>
    </row>
    <row r="363" spans="1:68" ht="16.5" customHeight="1">
      <c r="A363" s="63" t="s">
        <v>587</v>
      </c>
      <c r="B363" s="63" t="s">
        <v>588</v>
      </c>
      <c r="C363" s="36">
        <v>4301060524</v>
      </c>
      <c r="D363" s="632">
        <v>4607091384673</v>
      </c>
      <c r="E363" s="632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1" t="s">
        <v>589</v>
      </c>
      <c r="Q363" s="634"/>
      <c r="R363" s="634"/>
      <c r="S363" s="634"/>
      <c r="T363" s="635"/>
      <c r="U363" s="39" t="s">
        <v>45</v>
      </c>
      <c r="V363" s="39" t="s">
        <v>45</v>
      </c>
      <c r="W363" s="40" t="s">
        <v>0</v>
      </c>
      <c r="X363" s="58">
        <v>300</v>
      </c>
      <c r="Y363" s="55">
        <f>IFERROR(IF(X363="",0,CEILING((X363/$H363),1)*$H363),"")</f>
        <v>306</v>
      </c>
      <c r="Z363" s="41">
        <f>IFERROR(IF(Y363=0,"",ROUNDUP(Y363/H363,0)*0.01898),"")</f>
        <v>0.64532</v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317.29999999999995</v>
      </c>
      <c r="BN363" s="78">
        <f>IFERROR(Y363*I363/H363,"0")</f>
        <v>323.64599999999996</v>
      </c>
      <c r="BO363" s="78">
        <f>IFERROR(1/J363*(X363/H363),"0")</f>
        <v>0.52083333333333337</v>
      </c>
      <c r="BP363" s="78">
        <f>IFERROR(1/J363*(Y363/H363),"0")</f>
        <v>0.53125</v>
      </c>
    </row>
    <row r="364" spans="1:68">
      <c r="A364" s="639"/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40"/>
      <c r="P364" s="636" t="s">
        <v>40</v>
      </c>
      <c r="Q364" s="637"/>
      <c r="R364" s="637"/>
      <c r="S364" s="637"/>
      <c r="T364" s="637"/>
      <c r="U364" s="637"/>
      <c r="V364" s="638"/>
      <c r="W364" s="42" t="s">
        <v>39</v>
      </c>
      <c r="X364" s="43">
        <f>IFERROR(X363/H363,"0")</f>
        <v>33.333333333333336</v>
      </c>
      <c r="Y364" s="43">
        <f>IFERROR(Y363/H363,"0")</f>
        <v>34</v>
      </c>
      <c r="Z364" s="43">
        <f>IFERROR(IF(Z363="",0,Z363),"0")</f>
        <v>0.64532</v>
      </c>
      <c r="AA364" s="67"/>
      <c r="AB364" s="67"/>
      <c r="AC364" s="67"/>
    </row>
    <row r="365" spans="1:68">
      <c r="A365" s="639"/>
      <c r="B365" s="639"/>
      <c r="C365" s="639"/>
      <c r="D365" s="639"/>
      <c r="E365" s="639"/>
      <c r="F365" s="639"/>
      <c r="G365" s="639"/>
      <c r="H365" s="639"/>
      <c r="I365" s="639"/>
      <c r="J365" s="639"/>
      <c r="K365" s="639"/>
      <c r="L365" s="639"/>
      <c r="M365" s="639"/>
      <c r="N365" s="639"/>
      <c r="O365" s="640"/>
      <c r="P365" s="636" t="s">
        <v>40</v>
      </c>
      <c r="Q365" s="637"/>
      <c r="R365" s="637"/>
      <c r="S365" s="637"/>
      <c r="T365" s="637"/>
      <c r="U365" s="637"/>
      <c r="V365" s="638"/>
      <c r="W365" s="42" t="s">
        <v>0</v>
      </c>
      <c r="X365" s="43">
        <f>IFERROR(SUM(X363:X363),"0")</f>
        <v>300</v>
      </c>
      <c r="Y365" s="43">
        <f>IFERROR(SUM(Y363:Y363),"0")</f>
        <v>306</v>
      </c>
      <c r="Z365" s="42"/>
      <c r="AA365" s="67"/>
      <c r="AB365" s="67"/>
      <c r="AC365" s="67"/>
    </row>
    <row r="366" spans="1:68" ht="16.5" customHeight="1">
      <c r="A366" s="630" t="s">
        <v>591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5"/>
      <c r="AB366" s="65"/>
      <c r="AC366" s="79"/>
    </row>
    <row r="367" spans="1:68" ht="14.25" customHeight="1">
      <c r="A367" s="631" t="s">
        <v>114</v>
      </c>
      <c r="B367" s="631"/>
      <c r="C367" s="631"/>
      <c r="D367" s="631"/>
      <c r="E367" s="631"/>
      <c r="F367" s="631"/>
      <c r="G367" s="631"/>
      <c r="H367" s="631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  <c r="AA367" s="66"/>
      <c r="AB367" s="66"/>
      <c r="AC367" s="80"/>
    </row>
    <row r="368" spans="1:68" ht="37.5" customHeight="1">
      <c r="A368" s="63" t="s">
        <v>592</v>
      </c>
      <c r="B368" s="63" t="s">
        <v>593</v>
      </c>
      <c r="C368" s="36">
        <v>4301011873</v>
      </c>
      <c r="D368" s="632">
        <v>4680115881907</v>
      </c>
      <c r="E368" s="63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4"/>
      <c r="R368" s="634"/>
      <c r="S368" s="634"/>
      <c r="T368" s="63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>
      <c r="A369" s="63" t="s">
        <v>595</v>
      </c>
      <c r="B369" s="63" t="s">
        <v>596</v>
      </c>
      <c r="C369" s="36">
        <v>4301011875</v>
      </c>
      <c r="D369" s="632">
        <v>4680115884885</v>
      </c>
      <c r="E369" s="63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4"/>
      <c r="R369" s="634"/>
      <c r="S369" s="634"/>
      <c r="T369" s="63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>
      <c r="A370" s="63" t="s">
        <v>598</v>
      </c>
      <c r="B370" s="63" t="s">
        <v>599</v>
      </c>
      <c r="C370" s="36">
        <v>4301011871</v>
      </c>
      <c r="D370" s="632">
        <v>4680115884908</v>
      </c>
      <c r="E370" s="63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4"/>
      <c r="R370" s="634"/>
      <c r="S370" s="634"/>
      <c r="T370" s="63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>
      <c r="A371" s="639"/>
      <c r="B371" s="639"/>
      <c r="C371" s="639"/>
      <c r="D371" s="639"/>
      <c r="E371" s="639"/>
      <c r="F371" s="639"/>
      <c r="G371" s="639"/>
      <c r="H371" s="639"/>
      <c r="I371" s="639"/>
      <c r="J371" s="639"/>
      <c r="K371" s="639"/>
      <c r="L371" s="639"/>
      <c r="M371" s="639"/>
      <c r="N371" s="639"/>
      <c r="O371" s="640"/>
      <c r="P371" s="636" t="s">
        <v>40</v>
      </c>
      <c r="Q371" s="637"/>
      <c r="R371" s="637"/>
      <c r="S371" s="637"/>
      <c r="T371" s="637"/>
      <c r="U371" s="637"/>
      <c r="V371" s="638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>
      <c r="A372" s="639"/>
      <c r="B372" s="639"/>
      <c r="C372" s="639"/>
      <c r="D372" s="639"/>
      <c r="E372" s="639"/>
      <c r="F372" s="639"/>
      <c r="G372" s="639"/>
      <c r="H372" s="639"/>
      <c r="I372" s="639"/>
      <c r="J372" s="639"/>
      <c r="K372" s="639"/>
      <c r="L372" s="639"/>
      <c r="M372" s="639"/>
      <c r="N372" s="639"/>
      <c r="O372" s="640"/>
      <c r="P372" s="636" t="s">
        <v>40</v>
      </c>
      <c r="Q372" s="637"/>
      <c r="R372" s="637"/>
      <c r="S372" s="637"/>
      <c r="T372" s="637"/>
      <c r="U372" s="637"/>
      <c r="V372" s="638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>
      <c r="A373" s="631" t="s">
        <v>78</v>
      </c>
      <c r="B373" s="631"/>
      <c r="C373" s="631"/>
      <c r="D373" s="631"/>
      <c r="E373" s="631"/>
      <c r="F373" s="631"/>
      <c r="G373" s="631"/>
      <c r="H373" s="631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  <c r="AA373" s="66"/>
      <c r="AB373" s="66"/>
      <c r="AC373" s="80"/>
    </row>
    <row r="374" spans="1:68" ht="27" customHeight="1">
      <c r="A374" s="63" t="s">
        <v>600</v>
      </c>
      <c r="B374" s="63" t="s">
        <v>601</v>
      </c>
      <c r="C374" s="36">
        <v>4301031303</v>
      </c>
      <c r="D374" s="632">
        <v>4607091384802</v>
      </c>
      <c r="E374" s="63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4"/>
      <c r="R374" s="634"/>
      <c r="S374" s="634"/>
      <c r="T374" s="635"/>
      <c r="U374" s="39" t="s">
        <v>45</v>
      </c>
      <c r="V374" s="39" t="s">
        <v>45</v>
      </c>
      <c r="W374" s="40" t="s">
        <v>0</v>
      </c>
      <c r="X374" s="58">
        <v>60</v>
      </c>
      <c r="Y374" s="55">
        <f>IFERROR(IF(X374="",0,CEILING((X374/$H374),1)*$H374),"")</f>
        <v>61.32</v>
      </c>
      <c r="Z374" s="41">
        <f>IFERROR(IF(Y374=0,"",ROUNDUP(Y374/H374,0)*0.00902),"")</f>
        <v>0.12628</v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63.698630136986303</v>
      </c>
      <c r="BN374" s="78">
        <f>IFERROR(Y374*I374/H374,"0")</f>
        <v>65.100000000000009</v>
      </c>
      <c r="BO374" s="78">
        <f>IFERROR(1/J374*(X374/H374),"0")</f>
        <v>0.10377750103777501</v>
      </c>
      <c r="BP374" s="78">
        <f>IFERROR(1/J374*(Y374/H374),"0")</f>
        <v>0.10606060606060606</v>
      </c>
    </row>
    <row r="375" spans="1:68">
      <c r="A375" s="639"/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40"/>
      <c r="P375" s="636" t="s">
        <v>40</v>
      </c>
      <c r="Q375" s="637"/>
      <c r="R375" s="637"/>
      <c r="S375" s="637"/>
      <c r="T375" s="637"/>
      <c r="U375" s="637"/>
      <c r="V375" s="638"/>
      <c r="W375" s="42" t="s">
        <v>39</v>
      </c>
      <c r="X375" s="43">
        <f>IFERROR(X374/H374,"0")</f>
        <v>13.698630136986301</v>
      </c>
      <c r="Y375" s="43">
        <f>IFERROR(Y374/H374,"0")</f>
        <v>14</v>
      </c>
      <c r="Z375" s="43">
        <f>IFERROR(IF(Z374="",0,Z374),"0")</f>
        <v>0.12628</v>
      </c>
      <c r="AA375" s="67"/>
      <c r="AB375" s="67"/>
      <c r="AC375" s="67"/>
    </row>
    <row r="376" spans="1:68">
      <c r="A376" s="639"/>
      <c r="B376" s="639"/>
      <c r="C376" s="639"/>
      <c r="D376" s="639"/>
      <c r="E376" s="639"/>
      <c r="F376" s="639"/>
      <c r="G376" s="639"/>
      <c r="H376" s="639"/>
      <c r="I376" s="639"/>
      <c r="J376" s="639"/>
      <c r="K376" s="639"/>
      <c r="L376" s="639"/>
      <c r="M376" s="639"/>
      <c r="N376" s="639"/>
      <c r="O376" s="640"/>
      <c r="P376" s="636" t="s">
        <v>40</v>
      </c>
      <c r="Q376" s="637"/>
      <c r="R376" s="637"/>
      <c r="S376" s="637"/>
      <c r="T376" s="637"/>
      <c r="U376" s="637"/>
      <c r="V376" s="638"/>
      <c r="W376" s="42" t="s">
        <v>0</v>
      </c>
      <c r="X376" s="43">
        <f>IFERROR(SUM(X374:X374),"0")</f>
        <v>60</v>
      </c>
      <c r="Y376" s="43">
        <f>IFERROR(SUM(Y374:Y374),"0")</f>
        <v>61.32</v>
      </c>
      <c r="Z376" s="42"/>
      <c r="AA376" s="67"/>
      <c r="AB376" s="67"/>
      <c r="AC376" s="67"/>
    </row>
    <row r="377" spans="1:68" ht="14.25" customHeight="1">
      <c r="A377" s="631" t="s">
        <v>84</v>
      </c>
      <c r="B377" s="631"/>
      <c r="C377" s="631"/>
      <c r="D377" s="631"/>
      <c r="E377" s="631"/>
      <c r="F377" s="631"/>
      <c r="G377" s="631"/>
      <c r="H377" s="631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  <c r="AA377" s="66"/>
      <c r="AB377" s="66"/>
      <c r="AC377" s="80"/>
    </row>
    <row r="378" spans="1:68" ht="27" customHeight="1">
      <c r="A378" s="63" t="s">
        <v>603</v>
      </c>
      <c r="B378" s="63" t="s">
        <v>604</v>
      </c>
      <c r="C378" s="36">
        <v>4301051899</v>
      </c>
      <c r="D378" s="632">
        <v>4607091384246</v>
      </c>
      <c r="E378" s="63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4"/>
      <c r="R378" s="634"/>
      <c r="S378" s="634"/>
      <c r="T378" s="635"/>
      <c r="U378" s="39" t="s">
        <v>45</v>
      </c>
      <c r="V378" s="39" t="s">
        <v>45</v>
      </c>
      <c r="W378" s="40" t="s">
        <v>0</v>
      </c>
      <c r="X378" s="58">
        <v>80</v>
      </c>
      <c r="Y378" s="55">
        <f>IFERROR(IF(X378="",0,CEILING((X378/$H378),1)*$H378),"")</f>
        <v>81</v>
      </c>
      <c r="Z378" s="41">
        <f>IFERROR(IF(Y378=0,"",ROUNDUP(Y378/H378,0)*0.01898),"")</f>
        <v>0.17082</v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84.61333333333333</v>
      </c>
      <c r="BN378" s="78">
        <f>IFERROR(Y378*I378/H378,"0")</f>
        <v>85.670999999999992</v>
      </c>
      <c r="BO378" s="78">
        <f>IFERROR(1/J378*(X378/H378),"0")</f>
        <v>0.1388888888888889</v>
      </c>
      <c r="BP378" s="78">
        <f>IFERROR(1/J378*(Y378/H378),"0")</f>
        <v>0.140625</v>
      </c>
    </row>
    <row r="379" spans="1:68" ht="27" customHeight="1">
      <c r="A379" s="63" t="s">
        <v>606</v>
      </c>
      <c r="B379" s="63" t="s">
        <v>607</v>
      </c>
      <c r="C379" s="36">
        <v>4301051660</v>
      </c>
      <c r="D379" s="632">
        <v>4607091384253</v>
      </c>
      <c r="E379" s="63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4"/>
      <c r="R379" s="634"/>
      <c r="S379" s="634"/>
      <c r="T379" s="63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>
      <c r="A380" s="639"/>
      <c r="B380" s="639"/>
      <c r="C380" s="639"/>
      <c r="D380" s="639"/>
      <c r="E380" s="639"/>
      <c r="F380" s="639"/>
      <c r="G380" s="639"/>
      <c r="H380" s="639"/>
      <c r="I380" s="639"/>
      <c r="J380" s="639"/>
      <c r="K380" s="639"/>
      <c r="L380" s="639"/>
      <c r="M380" s="639"/>
      <c r="N380" s="639"/>
      <c r="O380" s="640"/>
      <c r="P380" s="636" t="s">
        <v>40</v>
      </c>
      <c r="Q380" s="637"/>
      <c r="R380" s="637"/>
      <c r="S380" s="637"/>
      <c r="T380" s="637"/>
      <c r="U380" s="637"/>
      <c r="V380" s="638"/>
      <c r="W380" s="42" t="s">
        <v>39</v>
      </c>
      <c r="X380" s="43">
        <f>IFERROR(X378/H378,"0")+IFERROR(X379/H379,"0")</f>
        <v>8.8888888888888893</v>
      </c>
      <c r="Y380" s="43">
        <f>IFERROR(Y378/H378,"0")+IFERROR(Y379/H379,"0")</f>
        <v>9</v>
      </c>
      <c r="Z380" s="43">
        <f>IFERROR(IF(Z378="",0,Z378),"0")+IFERROR(IF(Z379="",0,Z379),"0")</f>
        <v>0.17082</v>
      </c>
      <c r="AA380" s="67"/>
      <c r="AB380" s="67"/>
      <c r="AC380" s="67"/>
    </row>
    <row r="381" spans="1:68">
      <c r="A381" s="639"/>
      <c r="B381" s="639"/>
      <c r="C381" s="639"/>
      <c r="D381" s="639"/>
      <c r="E381" s="639"/>
      <c r="F381" s="639"/>
      <c r="G381" s="639"/>
      <c r="H381" s="639"/>
      <c r="I381" s="639"/>
      <c r="J381" s="639"/>
      <c r="K381" s="639"/>
      <c r="L381" s="639"/>
      <c r="M381" s="639"/>
      <c r="N381" s="639"/>
      <c r="O381" s="640"/>
      <c r="P381" s="636" t="s">
        <v>40</v>
      </c>
      <c r="Q381" s="637"/>
      <c r="R381" s="637"/>
      <c r="S381" s="637"/>
      <c r="T381" s="637"/>
      <c r="U381" s="637"/>
      <c r="V381" s="638"/>
      <c r="W381" s="42" t="s">
        <v>0</v>
      </c>
      <c r="X381" s="43">
        <f>IFERROR(SUM(X378:X379),"0")</f>
        <v>80</v>
      </c>
      <c r="Y381" s="43">
        <f>IFERROR(SUM(Y378:Y379),"0")</f>
        <v>81</v>
      </c>
      <c r="Z381" s="42"/>
      <c r="AA381" s="67"/>
      <c r="AB381" s="67"/>
      <c r="AC381" s="67"/>
    </row>
    <row r="382" spans="1:68" ht="14.25" customHeight="1">
      <c r="A382" s="631" t="s">
        <v>185</v>
      </c>
      <c r="B382" s="631"/>
      <c r="C382" s="631"/>
      <c r="D382" s="631"/>
      <c r="E382" s="631"/>
      <c r="F382" s="631"/>
      <c r="G382" s="631"/>
      <c r="H382" s="631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  <c r="AA382" s="66"/>
      <c r="AB382" s="66"/>
      <c r="AC382" s="80"/>
    </row>
    <row r="383" spans="1:68" ht="27" customHeight="1">
      <c r="A383" s="63" t="s">
        <v>608</v>
      </c>
      <c r="B383" s="63" t="s">
        <v>609</v>
      </c>
      <c r="C383" s="36">
        <v>4301060441</v>
      </c>
      <c r="D383" s="632">
        <v>4607091389357</v>
      </c>
      <c r="E383" s="63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4"/>
      <c r="R383" s="634"/>
      <c r="S383" s="634"/>
      <c r="T383" s="635"/>
      <c r="U383" s="39" t="s">
        <v>45</v>
      </c>
      <c r="V383" s="39" t="s">
        <v>45</v>
      </c>
      <c r="W383" s="40" t="s">
        <v>0</v>
      </c>
      <c r="X383" s="58">
        <v>50</v>
      </c>
      <c r="Y383" s="55">
        <f>IFERROR(IF(X383="",0,CEILING((X383/$H383),1)*$H383),"")</f>
        <v>54</v>
      </c>
      <c r="Z383" s="41">
        <f>IFERROR(IF(Y383=0,"",ROUNDUP(Y383/H383,0)*0.01898),"")</f>
        <v>0.11388000000000001</v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52.416666666666664</v>
      </c>
      <c r="BN383" s="78">
        <f>IFERROR(Y383*I383/H383,"0")</f>
        <v>56.61</v>
      </c>
      <c r="BO383" s="78">
        <f>IFERROR(1/J383*(X383/H383),"0")</f>
        <v>8.6805555555555552E-2</v>
      </c>
      <c r="BP383" s="78">
        <f>IFERROR(1/J383*(Y383/H383),"0")</f>
        <v>9.375E-2</v>
      </c>
    </row>
    <row r="384" spans="1:68">
      <c r="A384" s="639"/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40"/>
      <c r="P384" s="636" t="s">
        <v>40</v>
      </c>
      <c r="Q384" s="637"/>
      <c r="R384" s="637"/>
      <c r="S384" s="637"/>
      <c r="T384" s="637"/>
      <c r="U384" s="637"/>
      <c r="V384" s="638"/>
      <c r="W384" s="42" t="s">
        <v>39</v>
      </c>
      <c r="X384" s="43">
        <f>IFERROR(X383/H383,"0")</f>
        <v>5.5555555555555554</v>
      </c>
      <c r="Y384" s="43">
        <f>IFERROR(Y383/H383,"0")</f>
        <v>6</v>
      </c>
      <c r="Z384" s="43">
        <f>IFERROR(IF(Z383="",0,Z383),"0")</f>
        <v>0.11388000000000001</v>
      </c>
      <c r="AA384" s="67"/>
      <c r="AB384" s="67"/>
      <c r="AC384" s="67"/>
    </row>
    <row r="385" spans="1:68">
      <c r="A385" s="639"/>
      <c r="B385" s="639"/>
      <c r="C385" s="639"/>
      <c r="D385" s="639"/>
      <c r="E385" s="639"/>
      <c r="F385" s="639"/>
      <c r="G385" s="639"/>
      <c r="H385" s="639"/>
      <c r="I385" s="639"/>
      <c r="J385" s="639"/>
      <c r="K385" s="639"/>
      <c r="L385" s="639"/>
      <c r="M385" s="639"/>
      <c r="N385" s="639"/>
      <c r="O385" s="640"/>
      <c r="P385" s="636" t="s">
        <v>40</v>
      </c>
      <c r="Q385" s="637"/>
      <c r="R385" s="637"/>
      <c r="S385" s="637"/>
      <c r="T385" s="637"/>
      <c r="U385" s="637"/>
      <c r="V385" s="638"/>
      <c r="W385" s="42" t="s">
        <v>0</v>
      </c>
      <c r="X385" s="43">
        <f>IFERROR(SUM(X383:X383),"0")</f>
        <v>50</v>
      </c>
      <c r="Y385" s="43">
        <f>IFERROR(SUM(Y383:Y383),"0")</f>
        <v>54</v>
      </c>
      <c r="Z385" s="42"/>
      <c r="AA385" s="67"/>
      <c r="AB385" s="67"/>
      <c r="AC385" s="67"/>
    </row>
    <row r="386" spans="1:68" ht="27.75" customHeight="1">
      <c r="A386" s="629" t="s">
        <v>611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54"/>
      <c r="AB386" s="54"/>
      <c r="AC386" s="54"/>
    </row>
    <row r="387" spans="1:68" ht="16.5" customHeight="1">
      <c r="A387" s="630" t="s">
        <v>612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5"/>
      <c r="AB387" s="65"/>
      <c r="AC387" s="79"/>
    </row>
    <row r="388" spans="1:68" ht="14.25" customHeight="1">
      <c r="A388" s="631" t="s">
        <v>78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66"/>
      <c r="AB388" s="66"/>
      <c r="AC388" s="80"/>
    </row>
    <row r="389" spans="1:68" ht="27" customHeight="1">
      <c r="A389" s="63" t="s">
        <v>613</v>
      </c>
      <c r="B389" s="63" t="s">
        <v>614</v>
      </c>
      <c r="C389" s="36">
        <v>4301031405</v>
      </c>
      <c r="D389" s="632">
        <v>4680115886100</v>
      </c>
      <c r="E389" s="63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4"/>
      <c r="R389" s="634"/>
      <c r="S389" s="634"/>
      <c r="T389" s="635"/>
      <c r="U389" s="39" t="s">
        <v>45</v>
      </c>
      <c r="V389" s="39" t="s">
        <v>45</v>
      </c>
      <c r="W389" s="40" t="s">
        <v>0</v>
      </c>
      <c r="X389" s="58">
        <v>40</v>
      </c>
      <c r="Y389" s="55">
        <f t="shared" ref="Y389:Y398" si="52">IFERROR(IF(X389="",0,CEILING((X389/$H389),1)*$H389),"")</f>
        <v>43.2</v>
      </c>
      <c r="Z389" s="41">
        <f>IFERROR(IF(Y389=0,"",ROUNDUP(Y389/H389,0)*0.00902),"")</f>
        <v>7.2160000000000002E-2</v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41.555555555555557</v>
      </c>
      <c r="BN389" s="78">
        <f t="shared" ref="BN389:BN398" si="54">IFERROR(Y389*I389/H389,"0")</f>
        <v>44.88</v>
      </c>
      <c r="BO389" s="78">
        <f t="shared" ref="BO389:BO398" si="55">IFERROR(1/J389*(X389/H389),"0")</f>
        <v>5.6116722783389444E-2</v>
      </c>
      <c r="BP389" s="78">
        <f t="shared" ref="BP389:BP398" si="56">IFERROR(1/J389*(Y389/H389),"0")</f>
        <v>6.0606060606060608E-2</v>
      </c>
    </row>
    <row r="390" spans="1:68" ht="27" customHeight="1">
      <c r="A390" s="63" t="s">
        <v>616</v>
      </c>
      <c r="B390" s="63" t="s">
        <v>617</v>
      </c>
      <c r="C390" s="36">
        <v>4301031382</v>
      </c>
      <c r="D390" s="632">
        <v>4680115886117</v>
      </c>
      <c r="E390" s="63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4"/>
      <c r="R390" s="634"/>
      <c r="S390" s="634"/>
      <c r="T390" s="63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customHeight="1">
      <c r="A391" s="63" t="s">
        <v>616</v>
      </c>
      <c r="B391" s="63" t="s">
        <v>619</v>
      </c>
      <c r="C391" s="36">
        <v>4301031406</v>
      </c>
      <c r="D391" s="632">
        <v>4680115886117</v>
      </c>
      <c r="E391" s="63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4"/>
      <c r="R391" s="634"/>
      <c r="S391" s="634"/>
      <c r="T391" s="63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>
      <c r="A392" s="63" t="s">
        <v>620</v>
      </c>
      <c r="B392" s="63" t="s">
        <v>621</v>
      </c>
      <c r="C392" s="36">
        <v>4301031402</v>
      </c>
      <c r="D392" s="632">
        <v>4680115886124</v>
      </c>
      <c r="E392" s="63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4"/>
      <c r="R392" s="634"/>
      <c r="S392" s="634"/>
      <c r="T392" s="635"/>
      <c r="U392" s="39" t="s">
        <v>45</v>
      </c>
      <c r="V392" s="39" t="s">
        <v>45</v>
      </c>
      <c r="W392" s="40" t="s">
        <v>0</v>
      </c>
      <c r="X392" s="58">
        <v>30</v>
      </c>
      <c r="Y392" s="55">
        <f t="shared" si="52"/>
        <v>32.400000000000006</v>
      </c>
      <c r="Z392" s="41">
        <f>IFERROR(IF(Y392=0,"",ROUNDUP(Y392/H392,0)*0.00902),"")</f>
        <v>5.4120000000000001E-2</v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31.166666666666668</v>
      </c>
      <c r="BN392" s="78">
        <f t="shared" si="54"/>
        <v>33.660000000000004</v>
      </c>
      <c r="BO392" s="78">
        <f t="shared" si="55"/>
        <v>4.208754208754209E-2</v>
      </c>
      <c r="BP392" s="78">
        <f t="shared" si="56"/>
        <v>4.5454545454545463E-2</v>
      </c>
    </row>
    <row r="393" spans="1:68" ht="27" customHeight="1">
      <c r="A393" s="63" t="s">
        <v>623</v>
      </c>
      <c r="B393" s="63" t="s">
        <v>624</v>
      </c>
      <c r="C393" s="36">
        <v>4301031366</v>
      </c>
      <c r="D393" s="632">
        <v>4680115883147</v>
      </c>
      <c r="E393" s="63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4"/>
      <c r="R393" s="634"/>
      <c r="S393" s="634"/>
      <c r="T393" s="63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625</v>
      </c>
      <c r="B394" s="63" t="s">
        <v>626</v>
      </c>
      <c r="C394" s="36">
        <v>4301031362</v>
      </c>
      <c r="D394" s="632">
        <v>4607091384338</v>
      </c>
      <c r="E394" s="63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4"/>
      <c r="R394" s="634"/>
      <c r="S394" s="634"/>
      <c r="T394" s="63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customHeight="1">
      <c r="A395" s="63" t="s">
        <v>627</v>
      </c>
      <c r="B395" s="63" t="s">
        <v>628</v>
      </c>
      <c r="C395" s="36">
        <v>4301031361</v>
      </c>
      <c r="D395" s="632">
        <v>4607091389524</v>
      </c>
      <c r="E395" s="63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4"/>
      <c r="R395" s="634"/>
      <c r="S395" s="634"/>
      <c r="T395" s="63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630</v>
      </c>
      <c r="B396" s="63" t="s">
        <v>631</v>
      </c>
      <c r="C396" s="36">
        <v>4301031364</v>
      </c>
      <c r="D396" s="632">
        <v>4680115883161</v>
      </c>
      <c r="E396" s="63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4"/>
      <c r="R396" s="634"/>
      <c r="S396" s="634"/>
      <c r="T396" s="63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>
      <c r="A397" s="63" t="s">
        <v>633</v>
      </c>
      <c r="B397" s="63" t="s">
        <v>634</v>
      </c>
      <c r="C397" s="36">
        <v>4301031358</v>
      </c>
      <c r="D397" s="632">
        <v>4607091389531</v>
      </c>
      <c r="E397" s="63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4"/>
      <c r="R397" s="634"/>
      <c r="S397" s="634"/>
      <c r="T397" s="63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customHeight="1">
      <c r="A398" s="63" t="s">
        <v>636</v>
      </c>
      <c r="B398" s="63" t="s">
        <v>637</v>
      </c>
      <c r="C398" s="36">
        <v>4301031360</v>
      </c>
      <c r="D398" s="632">
        <v>4607091384345</v>
      </c>
      <c r="E398" s="63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4"/>
      <c r="R398" s="634"/>
      <c r="S398" s="634"/>
      <c r="T398" s="63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>
      <c r="A399" s="639"/>
      <c r="B399" s="639"/>
      <c r="C399" s="639"/>
      <c r="D399" s="639"/>
      <c r="E399" s="639"/>
      <c r="F399" s="639"/>
      <c r="G399" s="639"/>
      <c r="H399" s="639"/>
      <c r="I399" s="639"/>
      <c r="J399" s="639"/>
      <c r="K399" s="639"/>
      <c r="L399" s="639"/>
      <c r="M399" s="639"/>
      <c r="N399" s="639"/>
      <c r="O399" s="640"/>
      <c r="P399" s="636" t="s">
        <v>40</v>
      </c>
      <c r="Q399" s="637"/>
      <c r="R399" s="637"/>
      <c r="S399" s="637"/>
      <c r="T399" s="637"/>
      <c r="U399" s="637"/>
      <c r="V399" s="63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14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0.12628</v>
      </c>
      <c r="AA399" s="67"/>
      <c r="AB399" s="67"/>
      <c r="AC399" s="67"/>
    </row>
    <row r="400" spans="1:68">
      <c r="A400" s="639"/>
      <c r="B400" s="639"/>
      <c r="C400" s="639"/>
      <c r="D400" s="639"/>
      <c r="E400" s="639"/>
      <c r="F400" s="639"/>
      <c r="G400" s="639"/>
      <c r="H400" s="639"/>
      <c r="I400" s="639"/>
      <c r="J400" s="639"/>
      <c r="K400" s="639"/>
      <c r="L400" s="639"/>
      <c r="M400" s="639"/>
      <c r="N400" s="639"/>
      <c r="O400" s="640"/>
      <c r="P400" s="636" t="s">
        <v>40</v>
      </c>
      <c r="Q400" s="637"/>
      <c r="R400" s="637"/>
      <c r="S400" s="637"/>
      <c r="T400" s="637"/>
      <c r="U400" s="637"/>
      <c r="V400" s="638"/>
      <c r="W400" s="42" t="s">
        <v>0</v>
      </c>
      <c r="X400" s="43">
        <f>IFERROR(SUM(X389:X398),"0")</f>
        <v>70</v>
      </c>
      <c r="Y400" s="43">
        <f>IFERROR(SUM(Y389:Y398),"0")</f>
        <v>75.600000000000009</v>
      </c>
      <c r="Z400" s="42"/>
      <c r="AA400" s="67"/>
      <c r="AB400" s="67"/>
      <c r="AC400" s="67"/>
    </row>
    <row r="401" spans="1:68" ht="14.25" customHeight="1">
      <c r="A401" s="631" t="s">
        <v>84</v>
      </c>
      <c r="B401" s="631"/>
      <c r="C401" s="631"/>
      <c r="D401" s="631"/>
      <c r="E401" s="631"/>
      <c r="F401" s="631"/>
      <c r="G401" s="631"/>
      <c r="H401" s="631"/>
      <c r="I401" s="631"/>
      <c r="J401" s="631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  <c r="AA401" s="66"/>
      <c r="AB401" s="66"/>
      <c r="AC401" s="80"/>
    </row>
    <row r="402" spans="1:68" ht="27" customHeight="1">
      <c r="A402" s="63" t="s">
        <v>638</v>
      </c>
      <c r="B402" s="63" t="s">
        <v>639</v>
      </c>
      <c r="C402" s="36">
        <v>4301051284</v>
      </c>
      <c r="D402" s="632">
        <v>4607091384352</v>
      </c>
      <c r="E402" s="63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4"/>
      <c r="R402" s="634"/>
      <c r="S402" s="634"/>
      <c r="T402" s="63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>
      <c r="A403" s="63" t="s">
        <v>641</v>
      </c>
      <c r="B403" s="63" t="s">
        <v>642</v>
      </c>
      <c r="C403" s="36">
        <v>4301051431</v>
      </c>
      <c r="D403" s="632">
        <v>4607091389654</v>
      </c>
      <c r="E403" s="63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4"/>
      <c r="R403" s="634"/>
      <c r="S403" s="634"/>
      <c r="T403" s="63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>
      <c r="A404" s="639"/>
      <c r="B404" s="639"/>
      <c r="C404" s="639"/>
      <c r="D404" s="639"/>
      <c r="E404" s="639"/>
      <c r="F404" s="639"/>
      <c r="G404" s="639"/>
      <c r="H404" s="639"/>
      <c r="I404" s="639"/>
      <c r="J404" s="639"/>
      <c r="K404" s="639"/>
      <c r="L404" s="639"/>
      <c r="M404" s="639"/>
      <c r="N404" s="639"/>
      <c r="O404" s="640"/>
      <c r="P404" s="636" t="s">
        <v>40</v>
      </c>
      <c r="Q404" s="637"/>
      <c r="R404" s="637"/>
      <c r="S404" s="637"/>
      <c r="T404" s="637"/>
      <c r="U404" s="637"/>
      <c r="V404" s="63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>
      <c r="A405" s="639"/>
      <c r="B405" s="639"/>
      <c r="C405" s="639"/>
      <c r="D405" s="639"/>
      <c r="E405" s="639"/>
      <c r="F405" s="639"/>
      <c r="G405" s="639"/>
      <c r="H405" s="639"/>
      <c r="I405" s="639"/>
      <c r="J405" s="639"/>
      <c r="K405" s="639"/>
      <c r="L405" s="639"/>
      <c r="M405" s="639"/>
      <c r="N405" s="639"/>
      <c r="O405" s="640"/>
      <c r="P405" s="636" t="s">
        <v>40</v>
      </c>
      <c r="Q405" s="637"/>
      <c r="R405" s="637"/>
      <c r="S405" s="637"/>
      <c r="T405" s="637"/>
      <c r="U405" s="637"/>
      <c r="V405" s="63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>
      <c r="A406" s="630" t="s">
        <v>644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5"/>
      <c r="AB406" s="65"/>
      <c r="AC406" s="79"/>
    </row>
    <row r="407" spans="1:68" ht="14.25" customHeight="1">
      <c r="A407" s="631" t="s">
        <v>150</v>
      </c>
      <c r="B407" s="631"/>
      <c r="C407" s="631"/>
      <c r="D407" s="631"/>
      <c r="E407" s="631"/>
      <c r="F407" s="631"/>
      <c r="G407" s="631"/>
      <c r="H407" s="631"/>
      <c r="I407" s="631"/>
      <c r="J407" s="631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  <c r="AA407" s="66"/>
      <c r="AB407" s="66"/>
      <c r="AC407" s="80"/>
    </row>
    <row r="408" spans="1:68" ht="27" customHeight="1">
      <c r="A408" s="63" t="s">
        <v>645</v>
      </c>
      <c r="B408" s="63" t="s">
        <v>646</v>
      </c>
      <c r="C408" s="36">
        <v>4301020319</v>
      </c>
      <c r="D408" s="632">
        <v>4680115885240</v>
      </c>
      <c r="E408" s="63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4"/>
      <c r="R408" s="634"/>
      <c r="S408" s="634"/>
      <c r="T408" s="63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>
      <c r="A409" s="639"/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40"/>
      <c r="P409" s="636" t="s">
        <v>40</v>
      </c>
      <c r="Q409" s="637"/>
      <c r="R409" s="637"/>
      <c r="S409" s="637"/>
      <c r="T409" s="637"/>
      <c r="U409" s="637"/>
      <c r="V409" s="63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>
      <c r="A410" s="639"/>
      <c r="B410" s="639"/>
      <c r="C410" s="639"/>
      <c r="D410" s="639"/>
      <c r="E410" s="639"/>
      <c r="F410" s="639"/>
      <c r="G410" s="639"/>
      <c r="H410" s="639"/>
      <c r="I410" s="639"/>
      <c r="J410" s="639"/>
      <c r="K410" s="639"/>
      <c r="L410" s="639"/>
      <c r="M410" s="639"/>
      <c r="N410" s="639"/>
      <c r="O410" s="640"/>
      <c r="P410" s="636" t="s">
        <v>40</v>
      </c>
      <c r="Q410" s="637"/>
      <c r="R410" s="637"/>
      <c r="S410" s="637"/>
      <c r="T410" s="637"/>
      <c r="U410" s="637"/>
      <c r="V410" s="63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>
      <c r="A411" s="631" t="s">
        <v>78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66"/>
      <c r="AB411" s="66"/>
      <c r="AC411" s="80"/>
    </row>
    <row r="412" spans="1:68" ht="27" customHeight="1">
      <c r="A412" s="63" t="s">
        <v>648</v>
      </c>
      <c r="B412" s="63" t="s">
        <v>649</v>
      </c>
      <c r="C412" s="36">
        <v>4301031403</v>
      </c>
      <c r="D412" s="632">
        <v>4680115886094</v>
      </c>
      <c r="E412" s="632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4"/>
      <c r="R412" s="634"/>
      <c r="S412" s="634"/>
      <c r="T412" s="635"/>
      <c r="U412" s="39" t="s">
        <v>45</v>
      </c>
      <c r="V412" s="39" t="s">
        <v>45</v>
      </c>
      <c r="W412" s="40" t="s">
        <v>0</v>
      </c>
      <c r="X412" s="58">
        <v>150</v>
      </c>
      <c r="Y412" s="55">
        <f>IFERROR(IF(X412="",0,CEILING((X412/$H412),1)*$H412),"")</f>
        <v>151.20000000000002</v>
      </c>
      <c r="Z412" s="41">
        <f>IFERROR(IF(Y412=0,"",ROUNDUP(Y412/H412,0)*0.00902),"")</f>
        <v>0.25256000000000001</v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155.83333333333331</v>
      </c>
      <c r="BN412" s="78">
        <f>IFERROR(Y412*I412/H412,"0")</f>
        <v>157.08000000000001</v>
      </c>
      <c r="BO412" s="78">
        <f>IFERROR(1/J412*(X412/H412),"0")</f>
        <v>0.21043771043771042</v>
      </c>
      <c r="BP412" s="78">
        <f>IFERROR(1/J412*(Y412/H412),"0")</f>
        <v>0.21212121212121213</v>
      </c>
    </row>
    <row r="413" spans="1:68" ht="27" customHeight="1">
      <c r="A413" s="63" t="s">
        <v>651</v>
      </c>
      <c r="B413" s="63" t="s">
        <v>652</v>
      </c>
      <c r="C413" s="36">
        <v>4301031363</v>
      </c>
      <c r="D413" s="632">
        <v>4607091389425</v>
      </c>
      <c r="E413" s="63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4"/>
      <c r="R413" s="634"/>
      <c r="S413" s="634"/>
      <c r="T413" s="63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>
      <c r="A414" s="63" t="s">
        <v>654</v>
      </c>
      <c r="B414" s="63" t="s">
        <v>655</v>
      </c>
      <c r="C414" s="36">
        <v>4301031373</v>
      </c>
      <c r="D414" s="632">
        <v>4680115880771</v>
      </c>
      <c r="E414" s="632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4"/>
      <c r="R414" s="634"/>
      <c r="S414" s="634"/>
      <c r="T414" s="63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657</v>
      </c>
      <c r="B415" s="63" t="s">
        <v>658</v>
      </c>
      <c r="C415" s="36">
        <v>4301031359</v>
      </c>
      <c r="D415" s="632">
        <v>4607091389500</v>
      </c>
      <c r="E415" s="632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4"/>
      <c r="R415" s="634"/>
      <c r="S415" s="634"/>
      <c r="T415" s="63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639"/>
      <c r="B416" s="639"/>
      <c r="C416" s="639"/>
      <c r="D416" s="639"/>
      <c r="E416" s="639"/>
      <c r="F416" s="639"/>
      <c r="G416" s="639"/>
      <c r="H416" s="639"/>
      <c r="I416" s="639"/>
      <c r="J416" s="639"/>
      <c r="K416" s="639"/>
      <c r="L416" s="639"/>
      <c r="M416" s="639"/>
      <c r="N416" s="639"/>
      <c r="O416" s="640"/>
      <c r="P416" s="636" t="s">
        <v>40</v>
      </c>
      <c r="Q416" s="637"/>
      <c r="R416" s="637"/>
      <c r="S416" s="637"/>
      <c r="T416" s="637"/>
      <c r="U416" s="637"/>
      <c r="V416" s="638"/>
      <c r="W416" s="42" t="s">
        <v>39</v>
      </c>
      <c r="X416" s="43">
        <f>IFERROR(X412/H412,"0")+IFERROR(X413/H413,"0")+IFERROR(X414/H414,"0")+IFERROR(X415/H415,"0")</f>
        <v>27.777777777777775</v>
      </c>
      <c r="Y416" s="43">
        <f>IFERROR(Y412/H412,"0")+IFERROR(Y413/H413,"0")+IFERROR(Y414/H414,"0")+IFERROR(Y415/H415,"0")</f>
        <v>28</v>
      </c>
      <c r="Z416" s="43">
        <f>IFERROR(IF(Z412="",0,Z412),"0")+IFERROR(IF(Z413="",0,Z413),"0")+IFERROR(IF(Z414="",0,Z414),"0")+IFERROR(IF(Z415="",0,Z415),"0")</f>
        <v>0.25256000000000001</v>
      </c>
      <c r="AA416" s="67"/>
      <c r="AB416" s="67"/>
      <c r="AC416" s="67"/>
    </row>
    <row r="417" spans="1:68">
      <c r="A417" s="639"/>
      <c r="B417" s="639"/>
      <c r="C417" s="639"/>
      <c r="D417" s="639"/>
      <c r="E417" s="639"/>
      <c r="F417" s="639"/>
      <c r="G417" s="639"/>
      <c r="H417" s="639"/>
      <c r="I417" s="639"/>
      <c r="J417" s="639"/>
      <c r="K417" s="639"/>
      <c r="L417" s="639"/>
      <c r="M417" s="639"/>
      <c r="N417" s="639"/>
      <c r="O417" s="640"/>
      <c r="P417" s="636" t="s">
        <v>40</v>
      </c>
      <c r="Q417" s="637"/>
      <c r="R417" s="637"/>
      <c r="S417" s="637"/>
      <c r="T417" s="637"/>
      <c r="U417" s="637"/>
      <c r="V417" s="638"/>
      <c r="W417" s="42" t="s">
        <v>0</v>
      </c>
      <c r="X417" s="43">
        <f>IFERROR(SUM(X412:X415),"0")</f>
        <v>150</v>
      </c>
      <c r="Y417" s="43">
        <f>IFERROR(SUM(Y412:Y415),"0")</f>
        <v>151.20000000000002</v>
      </c>
      <c r="Z417" s="42"/>
      <c r="AA417" s="67"/>
      <c r="AB417" s="67"/>
      <c r="AC417" s="67"/>
    </row>
    <row r="418" spans="1:68" ht="16.5" customHeight="1">
      <c r="A418" s="630" t="s">
        <v>659</v>
      </c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0"/>
      <c r="P418" s="630"/>
      <c r="Q418" s="630"/>
      <c r="R418" s="630"/>
      <c r="S418" s="630"/>
      <c r="T418" s="630"/>
      <c r="U418" s="630"/>
      <c r="V418" s="630"/>
      <c r="W418" s="630"/>
      <c r="X418" s="630"/>
      <c r="Y418" s="630"/>
      <c r="Z418" s="630"/>
      <c r="AA418" s="65"/>
      <c r="AB418" s="65"/>
      <c r="AC418" s="79"/>
    </row>
    <row r="419" spans="1:68" ht="14.25" customHeight="1">
      <c r="A419" s="631" t="s">
        <v>78</v>
      </c>
      <c r="B419" s="631"/>
      <c r="C419" s="631"/>
      <c r="D419" s="631"/>
      <c r="E419" s="631"/>
      <c r="F419" s="631"/>
      <c r="G419" s="631"/>
      <c r="H419" s="631"/>
      <c r="I419" s="631"/>
      <c r="J419" s="631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  <c r="AA419" s="66"/>
      <c r="AB419" s="66"/>
      <c r="AC419" s="80"/>
    </row>
    <row r="420" spans="1:68" ht="27" customHeight="1">
      <c r="A420" s="63" t="s">
        <v>660</v>
      </c>
      <c r="B420" s="63" t="s">
        <v>661</v>
      </c>
      <c r="C420" s="36">
        <v>4301031347</v>
      </c>
      <c r="D420" s="632">
        <v>4680115885110</v>
      </c>
      <c r="E420" s="632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4"/>
      <c r="R420" s="634"/>
      <c r="S420" s="634"/>
      <c r="T420" s="6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>
      <c r="A421" s="639"/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40"/>
      <c r="P421" s="636" t="s">
        <v>40</v>
      </c>
      <c r="Q421" s="637"/>
      <c r="R421" s="637"/>
      <c r="S421" s="637"/>
      <c r="T421" s="637"/>
      <c r="U421" s="637"/>
      <c r="V421" s="638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>
      <c r="A422" s="639"/>
      <c r="B422" s="639"/>
      <c r="C422" s="639"/>
      <c r="D422" s="639"/>
      <c r="E422" s="639"/>
      <c r="F422" s="639"/>
      <c r="G422" s="639"/>
      <c r="H422" s="639"/>
      <c r="I422" s="639"/>
      <c r="J422" s="639"/>
      <c r="K422" s="639"/>
      <c r="L422" s="639"/>
      <c r="M422" s="639"/>
      <c r="N422" s="639"/>
      <c r="O422" s="640"/>
      <c r="P422" s="636" t="s">
        <v>40</v>
      </c>
      <c r="Q422" s="637"/>
      <c r="R422" s="637"/>
      <c r="S422" s="637"/>
      <c r="T422" s="637"/>
      <c r="U422" s="637"/>
      <c r="V422" s="638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>
      <c r="A423" s="630" t="s">
        <v>663</v>
      </c>
      <c r="B423" s="630"/>
      <c r="C423" s="630"/>
      <c r="D423" s="630"/>
      <c r="E423" s="630"/>
      <c r="F423" s="630"/>
      <c r="G423" s="630"/>
      <c r="H423" s="630"/>
      <c r="I423" s="630"/>
      <c r="J423" s="630"/>
      <c r="K423" s="630"/>
      <c r="L423" s="630"/>
      <c r="M423" s="630"/>
      <c r="N423" s="630"/>
      <c r="O423" s="630"/>
      <c r="P423" s="630"/>
      <c r="Q423" s="630"/>
      <c r="R423" s="630"/>
      <c r="S423" s="630"/>
      <c r="T423" s="630"/>
      <c r="U423" s="630"/>
      <c r="V423" s="630"/>
      <c r="W423" s="630"/>
      <c r="X423" s="630"/>
      <c r="Y423" s="630"/>
      <c r="Z423" s="630"/>
      <c r="AA423" s="65"/>
      <c r="AB423" s="65"/>
      <c r="AC423" s="79"/>
    </row>
    <row r="424" spans="1:68" ht="14.25" customHeight="1">
      <c r="A424" s="631" t="s">
        <v>78</v>
      </c>
      <c r="B424" s="631"/>
      <c r="C424" s="631"/>
      <c r="D424" s="631"/>
      <c r="E424" s="631"/>
      <c r="F424" s="631"/>
      <c r="G424" s="631"/>
      <c r="H424" s="631"/>
      <c r="I424" s="631"/>
      <c r="J424" s="631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  <c r="AA424" s="66"/>
      <c r="AB424" s="66"/>
      <c r="AC424" s="80"/>
    </row>
    <row r="425" spans="1:68" ht="27" customHeight="1">
      <c r="A425" s="63" t="s">
        <v>664</v>
      </c>
      <c r="B425" s="63" t="s">
        <v>665</v>
      </c>
      <c r="C425" s="36">
        <v>4301031261</v>
      </c>
      <c r="D425" s="632">
        <v>4680115885103</v>
      </c>
      <c r="E425" s="632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4"/>
      <c r="R425" s="634"/>
      <c r="S425" s="634"/>
      <c r="T425" s="6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>
      <c r="A426" s="639"/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40"/>
      <c r="P426" s="636" t="s">
        <v>40</v>
      </c>
      <c r="Q426" s="637"/>
      <c r="R426" s="637"/>
      <c r="S426" s="637"/>
      <c r="T426" s="637"/>
      <c r="U426" s="637"/>
      <c r="V426" s="638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>
      <c r="A427" s="639"/>
      <c r="B427" s="639"/>
      <c r="C427" s="639"/>
      <c r="D427" s="639"/>
      <c r="E427" s="639"/>
      <c r="F427" s="639"/>
      <c r="G427" s="639"/>
      <c r="H427" s="639"/>
      <c r="I427" s="639"/>
      <c r="J427" s="639"/>
      <c r="K427" s="639"/>
      <c r="L427" s="639"/>
      <c r="M427" s="639"/>
      <c r="N427" s="639"/>
      <c r="O427" s="640"/>
      <c r="P427" s="636" t="s">
        <v>40</v>
      </c>
      <c r="Q427" s="637"/>
      <c r="R427" s="637"/>
      <c r="S427" s="637"/>
      <c r="T427" s="637"/>
      <c r="U427" s="637"/>
      <c r="V427" s="638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>
      <c r="A428" s="629" t="s">
        <v>667</v>
      </c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29"/>
      <c r="P428" s="629"/>
      <c r="Q428" s="629"/>
      <c r="R428" s="629"/>
      <c r="S428" s="629"/>
      <c r="T428" s="629"/>
      <c r="U428" s="629"/>
      <c r="V428" s="629"/>
      <c r="W428" s="629"/>
      <c r="X428" s="629"/>
      <c r="Y428" s="629"/>
      <c r="Z428" s="629"/>
      <c r="AA428" s="54"/>
      <c r="AB428" s="54"/>
      <c r="AC428" s="54"/>
    </row>
    <row r="429" spans="1:68" ht="16.5" customHeight="1">
      <c r="A429" s="630" t="s">
        <v>667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5"/>
      <c r="AB429" s="65"/>
      <c r="AC429" s="79"/>
    </row>
    <row r="430" spans="1:68" ht="14.25" customHeight="1">
      <c r="A430" s="631" t="s">
        <v>114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66"/>
      <c r="AB430" s="66"/>
      <c r="AC430" s="80"/>
    </row>
    <row r="431" spans="1:68" ht="27" customHeight="1">
      <c r="A431" s="63" t="s">
        <v>668</v>
      </c>
      <c r="B431" s="63" t="s">
        <v>669</v>
      </c>
      <c r="C431" s="36">
        <v>4301011795</v>
      </c>
      <c r="D431" s="632">
        <v>4607091389067</v>
      </c>
      <c r="E431" s="63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4"/>
      <c r="R431" s="634"/>
      <c r="S431" s="634"/>
      <c r="T431" s="63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customHeight="1">
      <c r="A432" s="63" t="s">
        <v>671</v>
      </c>
      <c r="B432" s="63" t="s">
        <v>672</v>
      </c>
      <c r="C432" s="36">
        <v>4301011961</v>
      </c>
      <c r="D432" s="632">
        <v>4680115885271</v>
      </c>
      <c r="E432" s="63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4"/>
      <c r="R432" s="634"/>
      <c r="S432" s="634"/>
      <c r="T432" s="63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customHeight="1">
      <c r="A433" s="63" t="s">
        <v>674</v>
      </c>
      <c r="B433" s="63" t="s">
        <v>675</v>
      </c>
      <c r="C433" s="36">
        <v>4301011376</v>
      </c>
      <c r="D433" s="632">
        <v>4680115885226</v>
      </c>
      <c r="E433" s="63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4"/>
      <c r="R433" s="634"/>
      <c r="S433" s="634"/>
      <c r="T433" s="63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>
      <c r="A434" s="63" t="s">
        <v>677</v>
      </c>
      <c r="B434" s="63" t="s">
        <v>678</v>
      </c>
      <c r="C434" s="36">
        <v>4301012145</v>
      </c>
      <c r="D434" s="632">
        <v>4607091383522</v>
      </c>
      <c r="E434" s="63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1" t="s">
        <v>679</v>
      </c>
      <c r="Q434" s="634"/>
      <c r="R434" s="634"/>
      <c r="S434" s="634"/>
      <c r="T434" s="635"/>
      <c r="U434" s="39" t="s">
        <v>45</v>
      </c>
      <c r="V434" s="39" t="s">
        <v>45</v>
      </c>
      <c r="W434" s="40" t="s">
        <v>0</v>
      </c>
      <c r="X434" s="58">
        <v>80</v>
      </c>
      <c r="Y434" s="55">
        <f t="shared" si="58"/>
        <v>84.48</v>
      </c>
      <c r="Z434" s="41">
        <f t="shared" si="59"/>
        <v>0.19136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85.454545454545453</v>
      </c>
      <c r="BN434" s="78">
        <f t="shared" si="61"/>
        <v>90.24</v>
      </c>
      <c r="BO434" s="78">
        <f t="shared" si="62"/>
        <v>0.14568764568764569</v>
      </c>
      <c r="BP434" s="78">
        <f t="shared" si="63"/>
        <v>0.15384615384615385</v>
      </c>
    </row>
    <row r="435" spans="1:68" ht="16.5" customHeight="1">
      <c r="A435" s="63" t="s">
        <v>681</v>
      </c>
      <c r="B435" s="63" t="s">
        <v>682</v>
      </c>
      <c r="C435" s="36">
        <v>4301011774</v>
      </c>
      <c r="D435" s="632">
        <v>4680115884502</v>
      </c>
      <c r="E435" s="63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4"/>
      <c r="R435" s="634"/>
      <c r="S435" s="634"/>
      <c r="T435" s="6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684</v>
      </c>
      <c r="B436" s="63" t="s">
        <v>685</v>
      </c>
      <c r="C436" s="36">
        <v>4301011771</v>
      </c>
      <c r="D436" s="632">
        <v>4607091389104</v>
      </c>
      <c r="E436" s="63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4"/>
      <c r="R436" s="634"/>
      <c r="S436" s="634"/>
      <c r="T436" s="635"/>
      <c r="U436" s="39" t="s">
        <v>45</v>
      </c>
      <c r="V436" s="39" t="s">
        <v>45</v>
      </c>
      <c r="W436" s="40" t="s">
        <v>0</v>
      </c>
      <c r="X436" s="58">
        <v>100</v>
      </c>
      <c r="Y436" s="55">
        <f t="shared" si="58"/>
        <v>100.32000000000001</v>
      </c>
      <c r="Z436" s="41">
        <f t="shared" si="59"/>
        <v>0.22724</v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106.81818181818181</v>
      </c>
      <c r="BN436" s="78">
        <f t="shared" si="61"/>
        <v>107.16</v>
      </c>
      <c r="BO436" s="78">
        <f t="shared" si="62"/>
        <v>0.18210955710955709</v>
      </c>
      <c r="BP436" s="78">
        <f t="shared" si="63"/>
        <v>0.18269230769230771</v>
      </c>
    </row>
    <row r="437" spans="1:68" ht="16.5" customHeight="1">
      <c r="A437" s="63" t="s">
        <v>687</v>
      </c>
      <c r="B437" s="63" t="s">
        <v>688</v>
      </c>
      <c r="C437" s="36">
        <v>4301011799</v>
      </c>
      <c r="D437" s="632">
        <v>4680115884519</v>
      </c>
      <c r="E437" s="63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4"/>
      <c r="R437" s="634"/>
      <c r="S437" s="634"/>
      <c r="T437" s="6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690</v>
      </c>
      <c r="B438" s="63" t="s">
        <v>691</v>
      </c>
      <c r="C438" s="36">
        <v>4301012125</v>
      </c>
      <c r="D438" s="632">
        <v>4680115886391</v>
      </c>
      <c r="E438" s="63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4"/>
      <c r="R438" s="634"/>
      <c r="S438" s="634"/>
      <c r="T438" s="6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>
      <c r="A439" s="63" t="s">
        <v>692</v>
      </c>
      <c r="B439" s="63" t="s">
        <v>693</v>
      </c>
      <c r="C439" s="36">
        <v>4301012035</v>
      </c>
      <c r="D439" s="632">
        <v>4680115880603</v>
      </c>
      <c r="E439" s="632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4"/>
      <c r="R439" s="634"/>
      <c r="S439" s="634"/>
      <c r="T439" s="6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694</v>
      </c>
      <c r="B440" s="63" t="s">
        <v>695</v>
      </c>
      <c r="C440" s="36">
        <v>4301012146</v>
      </c>
      <c r="D440" s="632">
        <v>4607091389999</v>
      </c>
      <c r="E440" s="632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7" t="s">
        <v>696</v>
      </c>
      <c r="Q440" s="634"/>
      <c r="R440" s="634"/>
      <c r="S440" s="634"/>
      <c r="T440" s="6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697</v>
      </c>
      <c r="B441" s="63" t="s">
        <v>698</v>
      </c>
      <c r="C441" s="36">
        <v>4301012036</v>
      </c>
      <c r="D441" s="632">
        <v>4680115882782</v>
      </c>
      <c r="E441" s="632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4"/>
      <c r="R441" s="634"/>
      <c r="S441" s="634"/>
      <c r="T441" s="6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699</v>
      </c>
      <c r="B442" s="63" t="s">
        <v>700</v>
      </c>
      <c r="C442" s="36">
        <v>4301012050</v>
      </c>
      <c r="D442" s="632">
        <v>4680115885479</v>
      </c>
      <c r="E442" s="632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4"/>
      <c r="R442" s="634"/>
      <c r="S442" s="634"/>
      <c r="T442" s="63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701</v>
      </c>
      <c r="B443" s="63" t="s">
        <v>702</v>
      </c>
      <c r="C443" s="36">
        <v>4301012034</v>
      </c>
      <c r="D443" s="632">
        <v>4607091389982</v>
      </c>
      <c r="E443" s="63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4"/>
      <c r="R443" s="634"/>
      <c r="S443" s="634"/>
      <c r="T443" s="63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>
      <c r="A444" s="639"/>
      <c r="B444" s="639"/>
      <c r="C444" s="639"/>
      <c r="D444" s="639"/>
      <c r="E444" s="639"/>
      <c r="F444" s="639"/>
      <c r="G444" s="639"/>
      <c r="H444" s="639"/>
      <c r="I444" s="639"/>
      <c r="J444" s="639"/>
      <c r="K444" s="639"/>
      <c r="L444" s="639"/>
      <c r="M444" s="639"/>
      <c r="N444" s="639"/>
      <c r="O444" s="640"/>
      <c r="P444" s="636" t="s">
        <v>40</v>
      </c>
      <c r="Q444" s="637"/>
      <c r="R444" s="637"/>
      <c r="S444" s="637"/>
      <c r="T444" s="637"/>
      <c r="U444" s="637"/>
      <c r="V444" s="638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34.090909090909086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35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0.41859999999999997</v>
      </c>
      <c r="AA444" s="67"/>
      <c r="AB444" s="67"/>
      <c r="AC444" s="67"/>
    </row>
    <row r="445" spans="1:68">
      <c r="A445" s="639"/>
      <c r="B445" s="639"/>
      <c r="C445" s="639"/>
      <c r="D445" s="639"/>
      <c r="E445" s="639"/>
      <c r="F445" s="639"/>
      <c r="G445" s="639"/>
      <c r="H445" s="639"/>
      <c r="I445" s="639"/>
      <c r="J445" s="639"/>
      <c r="K445" s="639"/>
      <c r="L445" s="639"/>
      <c r="M445" s="639"/>
      <c r="N445" s="639"/>
      <c r="O445" s="640"/>
      <c r="P445" s="636" t="s">
        <v>40</v>
      </c>
      <c r="Q445" s="637"/>
      <c r="R445" s="637"/>
      <c r="S445" s="637"/>
      <c r="T445" s="637"/>
      <c r="U445" s="637"/>
      <c r="V445" s="638"/>
      <c r="W445" s="42" t="s">
        <v>0</v>
      </c>
      <c r="X445" s="43">
        <f>IFERROR(SUM(X431:X443),"0")</f>
        <v>180</v>
      </c>
      <c r="Y445" s="43">
        <f>IFERROR(SUM(Y431:Y443),"0")</f>
        <v>184.8</v>
      </c>
      <c r="Z445" s="42"/>
      <c r="AA445" s="67"/>
      <c r="AB445" s="67"/>
      <c r="AC445" s="67"/>
    </row>
    <row r="446" spans="1:68" ht="14.25" customHeight="1">
      <c r="A446" s="631" t="s">
        <v>150</v>
      </c>
      <c r="B446" s="631"/>
      <c r="C446" s="631"/>
      <c r="D446" s="631"/>
      <c r="E446" s="631"/>
      <c r="F446" s="631"/>
      <c r="G446" s="631"/>
      <c r="H446" s="631"/>
      <c r="I446" s="631"/>
      <c r="J446" s="631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  <c r="AA446" s="66"/>
      <c r="AB446" s="66"/>
      <c r="AC446" s="80"/>
    </row>
    <row r="447" spans="1:68" ht="16.5" customHeight="1">
      <c r="A447" s="63" t="s">
        <v>703</v>
      </c>
      <c r="B447" s="63" t="s">
        <v>704</v>
      </c>
      <c r="C447" s="36">
        <v>4301020334</v>
      </c>
      <c r="D447" s="632">
        <v>4607091388930</v>
      </c>
      <c r="E447" s="63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4"/>
      <c r="R447" s="634"/>
      <c r="S447" s="634"/>
      <c r="T447" s="635"/>
      <c r="U447" s="39" t="s">
        <v>45</v>
      </c>
      <c r="V447" s="39" t="s">
        <v>45</v>
      </c>
      <c r="W447" s="40" t="s">
        <v>0</v>
      </c>
      <c r="X447" s="58">
        <v>30</v>
      </c>
      <c r="Y447" s="55">
        <f>IFERROR(IF(X447="",0,CEILING((X447/$H447),1)*$H447),"")</f>
        <v>31.68</v>
      </c>
      <c r="Z447" s="41">
        <f>IFERROR(IF(Y447=0,"",ROUNDUP(Y447/H447,0)*0.01196),"")</f>
        <v>7.1760000000000004E-2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32.04545454545454</v>
      </c>
      <c r="BN447" s="78">
        <f>IFERROR(Y447*I447/H447,"0")</f>
        <v>33.839999999999996</v>
      </c>
      <c r="BO447" s="78">
        <f>IFERROR(1/J447*(X447/H447),"0")</f>
        <v>5.4632867132867136E-2</v>
      </c>
      <c r="BP447" s="78">
        <f>IFERROR(1/J447*(Y447/H447),"0")</f>
        <v>5.7692307692307696E-2</v>
      </c>
    </row>
    <row r="448" spans="1:68" ht="16.5" customHeight="1">
      <c r="A448" s="63" t="s">
        <v>706</v>
      </c>
      <c r="B448" s="63" t="s">
        <v>707</v>
      </c>
      <c r="C448" s="36">
        <v>4301020384</v>
      </c>
      <c r="D448" s="632">
        <v>4680115886407</v>
      </c>
      <c r="E448" s="632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4"/>
      <c r="R448" s="634"/>
      <c r="S448" s="634"/>
      <c r="T448" s="635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>
      <c r="A449" s="63" t="s">
        <v>708</v>
      </c>
      <c r="B449" s="63" t="s">
        <v>709</v>
      </c>
      <c r="C449" s="36">
        <v>4301020385</v>
      </c>
      <c r="D449" s="632">
        <v>4680115880054</v>
      </c>
      <c r="E449" s="632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4"/>
      <c r="R449" s="634"/>
      <c r="S449" s="634"/>
      <c r="T449" s="63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>
      <c r="A450" s="639"/>
      <c r="B450" s="639"/>
      <c r="C450" s="639"/>
      <c r="D450" s="639"/>
      <c r="E450" s="639"/>
      <c r="F450" s="639"/>
      <c r="G450" s="639"/>
      <c r="H450" s="639"/>
      <c r="I450" s="639"/>
      <c r="J450" s="639"/>
      <c r="K450" s="639"/>
      <c r="L450" s="639"/>
      <c r="M450" s="639"/>
      <c r="N450" s="639"/>
      <c r="O450" s="640"/>
      <c r="P450" s="636" t="s">
        <v>40</v>
      </c>
      <c r="Q450" s="637"/>
      <c r="R450" s="637"/>
      <c r="S450" s="637"/>
      <c r="T450" s="637"/>
      <c r="U450" s="637"/>
      <c r="V450" s="638"/>
      <c r="W450" s="42" t="s">
        <v>39</v>
      </c>
      <c r="X450" s="43">
        <f>IFERROR(X447/H447,"0")+IFERROR(X448/H448,"0")+IFERROR(X449/H449,"0")</f>
        <v>5.6818181818181817</v>
      </c>
      <c r="Y450" s="43">
        <f>IFERROR(Y447/H447,"0")+IFERROR(Y448/H448,"0")+IFERROR(Y449/H449,"0")</f>
        <v>6</v>
      </c>
      <c r="Z450" s="43">
        <f>IFERROR(IF(Z447="",0,Z447),"0")+IFERROR(IF(Z448="",0,Z448),"0")+IFERROR(IF(Z449="",0,Z449),"0")</f>
        <v>7.1760000000000004E-2</v>
      </c>
      <c r="AA450" s="67"/>
      <c r="AB450" s="67"/>
      <c r="AC450" s="67"/>
    </row>
    <row r="451" spans="1:68">
      <c r="A451" s="639"/>
      <c r="B451" s="639"/>
      <c r="C451" s="639"/>
      <c r="D451" s="639"/>
      <c r="E451" s="639"/>
      <c r="F451" s="639"/>
      <c r="G451" s="639"/>
      <c r="H451" s="639"/>
      <c r="I451" s="639"/>
      <c r="J451" s="639"/>
      <c r="K451" s="639"/>
      <c r="L451" s="639"/>
      <c r="M451" s="639"/>
      <c r="N451" s="639"/>
      <c r="O451" s="640"/>
      <c r="P451" s="636" t="s">
        <v>40</v>
      </c>
      <c r="Q451" s="637"/>
      <c r="R451" s="637"/>
      <c r="S451" s="637"/>
      <c r="T451" s="637"/>
      <c r="U451" s="637"/>
      <c r="V451" s="638"/>
      <c r="W451" s="42" t="s">
        <v>0</v>
      </c>
      <c r="X451" s="43">
        <f>IFERROR(SUM(X447:X449),"0")</f>
        <v>30</v>
      </c>
      <c r="Y451" s="43">
        <f>IFERROR(SUM(Y447:Y449),"0")</f>
        <v>31.68</v>
      </c>
      <c r="Z451" s="42"/>
      <c r="AA451" s="67"/>
      <c r="AB451" s="67"/>
      <c r="AC451" s="67"/>
    </row>
    <row r="452" spans="1:68" ht="14.25" customHeight="1">
      <c r="A452" s="631" t="s">
        <v>78</v>
      </c>
      <c r="B452" s="631"/>
      <c r="C452" s="631"/>
      <c r="D452" s="631"/>
      <c r="E452" s="631"/>
      <c r="F452" s="631"/>
      <c r="G452" s="631"/>
      <c r="H452" s="631"/>
      <c r="I452" s="631"/>
      <c r="J452" s="631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  <c r="AA452" s="66"/>
      <c r="AB452" s="66"/>
      <c r="AC452" s="80"/>
    </row>
    <row r="453" spans="1:68" ht="27" customHeight="1">
      <c r="A453" s="63" t="s">
        <v>710</v>
      </c>
      <c r="B453" s="63" t="s">
        <v>711</v>
      </c>
      <c r="C453" s="36">
        <v>4301031349</v>
      </c>
      <c r="D453" s="632">
        <v>4680115883116</v>
      </c>
      <c r="E453" s="632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4"/>
      <c r="R453" s="634"/>
      <c r="S453" s="634"/>
      <c r="T453" s="635"/>
      <c r="U453" s="39" t="s">
        <v>45</v>
      </c>
      <c r="V453" s="39" t="s">
        <v>45</v>
      </c>
      <c r="W453" s="40" t="s">
        <v>0</v>
      </c>
      <c r="X453" s="58">
        <v>120</v>
      </c>
      <c r="Y453" s="55">
        <f t="shared" ref="Y453:Y458" si="64">IFERROR(IF(X453="",0,CEILING((X453/$H453),1)*$H453),"")</f>
        <v>121.44000000000001</v>
      </c>
      <c r="Z453" s="41">
        <f>IFERROR(IF(Y453=0,"",ROUNDUP(Y453/H453,0)*0.01196),"")</f>
        <v>0.27507999999999999</v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128.18181818181816</v>
      </c>
      <c r="BN453" s="78">
        <f t="shared" ref="BN453:BN458" si="66">IFERROR(Y453*I453/H453,"0")</f>
        <v>129.72</v>
      </c>
      <c r="BO453" s="78">
        <f t="shared" ref="BO453:BO458" si="67">IFERROR(1/J453*(X453/H453),"0")</f>
        <v>0.21853146853146854</v>
      </c>
      <c r="BP453" s="78">
        <f t="shared" ref="BP453:BP458" si="68">IFERROR(1/J453*(Y453/H453),"0")</f>
        <v>0.22115384615384617</v>
      </c>
    </row>
    <row r="454" spans="1:68" ht="27" customHeight="1">
      <c r="A454" s="63" t="s">
        <v>713</v>
      </c>
      <c r="B454" s="63" t="s">
        <v>714</v>
      </c>
      <c r="C454" s="36">
        <v>4301031350</v>
      </c>
      <c r="D454" s="632">
        <v>4680115883093</v>
      </c>
      <c r="E454" s="632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4"/>
      <c r="R454" s="634"/>
      <c r="S454" s="634"/>
      <c r="T454" s="63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customHeight="1">
      <c r="A455" s="63" t="s">
        <v>716</v>
      </c>
      <c r="B455" s="63" t="s">
        <v>717</v>
      </c>
      <c r="C455" s="36">
        <v>4301031353</v>
      </c>
      <c r="D455" s="632">
        <v>4680115883109</v>
      </c>
      <c r="E455" s="632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4"/>
      <c r="R455" s="634"/>
      <c r="S455" s="634"/>
      <c r="T455" s="635"/>
      <c r="U455" s="39" t="s">
        <v>45</v>
      </c>
      <c r="V455" s="39" t="s">
        <v>45</v>
      </c>
      <c r="W455" s="40" t="s">
        <v>0</v>
      </c>
      <c r="X455" s="58">
        <v>90</v>
      </c>
      <c r="Y455" s="55">
        <f t="shared" si="64"/>
        <v>95.04</v>
      </c>
      <c r="Z455" s="41">
        <f>IFERROR(IF(Y455=0,"",ROUNDUP(Y455/H455,0)*0.01196),"")</f>
        <v>0.21528</v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96.136363636363626</v>
      </c>
      <c r="BN455" s="78">
        <f t="shared" si="66"/>
        <v>101.52000000000001</v>
      </c>
      <c r="BO455" s="78">
        <f t="shared" si="67"/>
        <v>0.16389860139860138</v>
      </c>
      <c r="BP455" s="78">
        <f t="shared" si="68"/>
        <v>0.17307692307692307</v>
      </c>
    </row>
    <row r="456" spans="1:68" ht="27" customHeight="1">
      <c r="A456" s="63" t="s">
        <v>719</v>
      </c>
      <c r="B456" s="63" t="s">
        <v>720</v>
      </c>
      <c r="C456" s="36">
        <v>4301031419</v>
      </c>
      <c r="D456" s="632">
        <v>4680115882072</v>
      </c>
      <c r="E456" s="632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4"/>
      <c r="R456" s="634"/>
      <c r="S456" s="634"/>
      <c r="T456" s="63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>
      <c r="A457" s="63" t="s">
        <v>721</v>
      </c>
      <c r="B457" s="63" t="s">
        <v>722</v>
      </c>
      <c r="C457" s="36">
        <v>4301031418</v>
      </c>
      <c r="D457" s="632">
        <v>4680115882102</v>
      </c>
      <c r="E457" s="632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4"/>
      <c r="R457" s="634"/>
      <c r="S457" s="634"/>
      <c r="T457" s="63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723</v>
      </c>
      <c r="B458" s="63" t="s">
        <v>724</v>
      </c>
      <c r="C458" s="36">
        <v>4301031417</v>
      </c>
      <c r="D458" s="632">
        <v>4680115882096</v>
      </c>
      <c r="E458" s="632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4"/>
      <c r="R458" s="634"/>
      <c r="S458" s="634"/>
      <c r="T458" s="63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>
      <c r="A459" s="639"/>
      <c r="B459" s="639"/>
      <c r="C459" s="639"/>
      <c r="D459" s="639"/>
      <c r="E459" s="639"/>
      <c r="F459" s="639"/>
      <c r="G459" s="639"/>
      <c r="H459" s="639"/>
      <c r="I459" s="639"/>
      <c r="J459" s="639"/>
      <c r="K459" s="639"/>
      <c r="L459" s="639"/>
      <c r="M459" s="639"/>
      <c r="N459" s="639"/>
      <c r="O459" s="640"/>
      <c r="P459" s="636" t="s">
        <v>40</v>
      </c>
      <c r="Q459" s="637"/>
      <c r="R459" s="637"/>
      <c r="S459" s="637"/>
      <c r="T459" s="637"/>
      <c r="U459" s="637"/>
      <c r="V459" s="638"/>
      <c r="W459" s="42" t="s">
        <v>39</v>
      </c>
      <c r="X459" s="43">
        <f>IFERROR(X453/H453,"0")+IFERROR(X454/H454,"0")+IFERROR(X455/H455,"0")+IFERROR(X456/H456,"0")+IFERROR(X457/H457,"0")+IFERROR(X458/H458,"0")</f>
        <v>39.772727272727266</v>
      </c>
      <c r="Y459" s="43">
        <f>IFERROR(Y453/H453,"0")+IFERROR(Y454/H454,"0")+IFERROR(Y455/H455,"0")+IFERROR(Y456/H456,"0")+IFERROR(Y457/H457,"0")+IFERROR(Y458/H458,"0")</f>
        <v>41</v>
      </c>
      <c r="Z459" s="43">
        <f>IFERROR(IF(Z453="",0,Z453),"0")+IFERROR(IF(Z454="",0,Z454),"0")+IFERROR(IF(Z455="",0,Z455),"0")+IFERROR(IF(Z456="",0,Z456),"0")+IFERROR(IF(Z457="",0,Z457),"0")+IFERROR(IF(Z458="",0,Z458),"0")</f>
        <v>0.49036000000000002</v>
      </c>
      <c r="AA459" s="67"/>
      <c r="AB459" s="67"/>
      <c r="AC459" s="67"/>
    </row>
    <row r="460" spans="1:68">
      <c r="A460" s="639"/>
      <c r="B460" s="639"/>
      <c r="C460" s="639"/>
      <c r="D460" s="639"/>
      <c r="E460" s="639"/>
      <c r="F460" s="639"/>
      <c r="G460" s="639"/>
      <c r="H460" s="639"/>
      <c r="I460" s="639"/>
      <c r="J460" s="639"/>
      <c r="K460" s="639"/>
      <c r="L460" s="639"/>
      <c r="M460" s="639"/>
      <c r="N460" s="639"/>
      <c r="O460" s="640"/>
      <c r="P460" s="636" t="s">
        <v>40</v>
      </c>
      <c r="Q460" s="637"/>
      <c r="R460" s="637"/>
      <c r="S460" s="637"/>
      <c r="T460" s="637"/>
      <c r="U460" s="637"/>
      <c r="V460" s="638"/>
      <c r="W460" s="42" t="s">
        <v>0</v>
      </c>
      <c r="X460" s="43">
        <f>IFERROR(SUM(X453:X458),"0")</f>
        <v>210</v>
      </c>
      <c r="Y460" s="43">
        <f>IFERROR(SUM(Y453:Y458),"0")</f>
        <v>216.48000000000002</v>
      </c>
      <c r="Z460" s="42"/>
      <c r="AA460" s="67"/>
      <c r="AB460" s="67"/>
      <c r="AC460" s="67"/>
    </row>
    <row r="461" spans="1:68" ht="14.25" customHeight="1">
      <c r="A461" s="631" t="s">
        <v>84</v>
      </c>
      <c r="B461" s="631"/>
      <c r="C461" s="631"/>
      <c r="D461" s="631"/>
      <c r="E461" s="631"/>
      <c r="F461" s="631"/>
      <c r="G461" s="631"/>
      <c r="H461" s="631"/>
      <c r="I461" s="631"/>
      <c r="J461" s="631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  <c r="AA461" s="66"/>
      <c r="AB461" s="66"/>
      <c r="AC461" s="80"/>
    </row>
    <row r="462" spans="1:68" ht="16.5" customHeight="1">
      <c r="A462" s="63" t="s">
        <v>725</v>
      </c>
      <c r="B462" s="63" t="s">
        <v>726</v>
      </c>
      <c r="C462" s="36">
        <v>4301051232</v>
      </c>
      <c r="D462" s="632">
        <v>4607091383409</v>
      </c>
      <c r="E462" s="632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4"/>
      <c r="R462" s="634"/>
      <c r="S462" s="634"/>
      <c r="T462" s="63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>
      <c r="A463" s="63" t="s">
        <v>728</v>
      </c>
      <c r="B463" s="63" t="s">
        <v>729</v>
      </c>
      <c r="C463" s="36">
        <v>4301051233</v>
      </c>
      <c r="D463" s="632">
        <v>4607091383416</v>
      </c>
      <c r="E463" s="632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4"/>
      <c r="R463" s="634"/>
      <c r="S463" s="634"/>
      <c r="T463" s="63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>
      <c r="A464" s="63" t="s">
        <v>731</v>
      </c>
      <c r="B464" s="63" t="s">
        <v>732</v>
      </c>
      <c r="C464" s="36">
        <v>4301051064</v>
      </c>
      <c r="D464" s="632">
        <v>4680115883536</v>
      </c>
      <c r="E464" s="632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4"/>
      <c r="R464" s="634"/>
      <c r="S464" s="634"/>
      <c r="T464" s="635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>
      <c r="A465" s="639"/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40"/>
      <c r="P465" s="636" t="s">
        <v>40</v>
      </c>
      <c r="Q465" s="637"/>
      <c r="R465" s="637"/>
      <c r="S465" s="637"/>
      <c r="T465" s="637"/>
      <c r="U465" s="637"/>
      <c r="V465" s="638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>
      <c r="A466" s="639"/>
      <c r="B466" s="639"/>
      <c r="C466" s="639"/>
      <c r="D466" s="639"/>
      <c r="E466" s="639"/>
      <c r="F466" s="639"/>
      <c r="G466" s="639"/>
      <c r="H466" s="639"/>
      <c r="I466" s="639"/>
      <c r="J466" s="639"/>
      <c r="K466" s="639"/>
      <c r="L466" s="639"/>
      <c r="M466" s="639"/>
      <c r="N466" s="639"/>
      <c r="O466" s="640"/>
      <c r="P466" s="636" t="s">
        <v>40</v>
      </c>
      <c r="Q466" s="637"/>
      <c r="R466" s="637"/>
      <c r="S466" s="637"/>
      <c r="T466" s="637"/>
      <c r="U466" s="637"/>
      <c r="V466" s="638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>
      <c r="A467" s="629" t="s">
        <v>734</v>
      </c>
      <c r="B467" s="629"/>
      <c r="C467" s="629"/>
      <c r="D467" s="629"/>
      <c r="E467" s="629"/>
      <c r="F467" s="629"/>
      <c r="G467" s="629"/>
      <c r="H467" s="629"/>
      <c r="I467" s="629"/>
      <c r="J467" s="629"/>
      <c r="K467" s="629"/>
      <c r="L467" s="629"/>
      <c r="M467" s="629"/>
      <c r="N467" s="629"/>
      <c r="O467" s="629"/>
      <c r="P467" s="629"/>
      <c r="Q467" s="629"/>
      <c r="R467" s="629"/>
      <c r="S467" s="629"/>
      <c r="T467" s="629"/>
      <c r="U467" s="629"/>
      <c r="V467" s="629"/>
      <c r="W467" s="629"/>
      <c r="X467" s="629"/>
      <c r="Y467" s="629"/>
      <c r="Z467" s="629"/>
      <c r="AA467" s="54"/>
      <c r="AB467" s="54"/>
      <c r="AC467" s="54"/>
    </row>
    <row r="468" spans="1:68" ht="16.5" customHeight="1">
      <c r="A468" s="630" t="s">
        <v>734</v>
      </c>
      <c r="B468" s="630"/>
      <c r="C468" s="630"/>
      <c r="D468" s="630"/>
      <c r="E468" s="630"/>
      <c r="F468" s="630"/>
      <c r="G468" s="630"/>
      <c r="H468" s="630"/>
      <c r="I468" s="630"/>
      <c r="J468" s="630"/>
      <c r="K468" s="630"/>
      <c r="L468" s="630"/>
      <c r="M468" s="630"/>
      <c r="N468" s="630"/>
      <c r="O468" s="630"/>
      <c r="P468" s="630"/>
      <c r="Q468" s="630"/>
      <c r="R468" s="630"/>
      <c r="S468" s="630"/>
      <c r="T468" s="630"/>
      <c r="U468" s="630"/>
      <c r="V468" s="630"/>
      <c r="W468" s="630"/>
      <c r="X468" s="630"/>
      <c r="Y468" s="630"/>
      <c r="Z468" s="630"/>
      <c r="AA468" s="65"/>
      <c r="AB468" s="65"/>
      <c r="AC468" s="79"/>
    </row>
    <row r="469" spans="1:68" ht="14.25" customHeight="1">
      <c r="A469" s="631" t="s">
        <v>114</v>
      </c>
      <c r="B469" s="631"/>
      <c r="C469" s="631"/>
      <c r="D469" s="631"/>
      <c r="E469" s="631"/>
      <c r="F469" s="631"/>
      <c r="G469" s="631"/>
      <c r="H469" s="631"/>
      <c r="I469" s="631"/>
      <c r="J469" s="631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  <c r="AA469" s="66"/>
      <c r="AB469" s="66"/>
      <c r="AC469" s="80"/>
    </row>
    <row r="470" spans="1:68" ht="27" customHeight="1">
      <c r="A470" s="63" t="s">
        <v>735</v>
      </c>
      <c r="B470" s="63" t="s">
        <v>736</v>
      </c>
      <c r="C470" s="36">
        <v>4301011763</v>
      </c>
      <c r="D470" s="632">
        <v>4640242181011</v>
      </c>
      <c r="E470" s="632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4"/>
      <c r="R470" s="634"/>
      <c r="S470" s="634"/>
      <c r="T470" s="635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>
      <c r="A471" s="63" t="s">
        <v>738</v>
      </c>
      <c r="B471" s="63" t="s">
        <v>739</v>
      </c>
      <c r="C471" s="36">
        <v>4301011585</v>
      </c>
      <c r="D471" s="632">
        <v>4640242180441</v>
      </c>
      <c r="E471" s="632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4"/>
      <c r="R471" s="634"/>
      <c r="S471" s="634"/>
      <c r="T471" s="635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>
      <c r="A472" s="63" t="s">
        <v>741</v>
      </c>
      <c r="B472" s="63" t="s">
        <v>742</v>
      </c>
      <c r="C472" s="36">
        <v>4301011584</v>
      </c>
      <c r="D472" s="632">
        <v>4640242180564</v>
      </c>
      <c r="E472" s="632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4"/>
      <c r="R472" s="634"/>
      <c r="S472" s="634"/>
      <c r="T472" s="635"/>
      <c r="U472" s="39" t="s">
        <v>45</v>
      </c>
      <c r="V472" s="39" t="s">
        <v>45</v>
      </c>
      <c r="W472" s="40" t="s">
        <v>0</v>
      </c>
      <c r="X472" s="58">
        <v>270</v>
      </c>
      <c r="Y472" s="55">
        <f>IFERROR(IF(X472="",0,CEILING((X472/$H472),1)*$H472),"")</f>
        <v>276</v>
      </c>
      <c r="Z472" s="41">
        <f>IFERROR(IF(Y472=0,"",ROUNDUP(Y472/H472,0)*0.01898),"")</f>
        <v>0.43653999999999998</v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279.78750000000002</v>
      </c>
      <c r="BN472" s="78">
        <f>IFERROR(Y472*I472/H472,"0")</f>
        <v>286.005</v>
      </c>
      <c r="BO472" s="78">
        <f>IFERROR(1/J472*(X472/H472),"0")</f>
        <v>0.3515625</v>
      </c>
      <c r="BP472" s="78">
        <f>IFERROR(1/J472*(Y472/H472),"0")</f>
        <v>0.359375</v>
      </c>
    </row>
    <row r="473" spans="1:68" ht="27" customHeight="1">
      <c r="A473" s="63" t="s">
        <v>744</v>
      </c>
      <c r="B473" s="63" t="s">
        <v>745</v>
      </c>
      <c r="C473" s="36">
        <v>4301011764</v>
      </c>
      <c r="D473" s="632">
        <v>4640242181189</v>
      </c>
      <c r="E473" s="632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4"/>
      <c r="R473" s="634"/>
      <c r="S473" s="634"/>
      <c r="T473" s="63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>
      <c r="A474" s="639"/>
      <c r="B474" s="639"/>
      <c r="C474" s="639"/>
      <c r="D474" s="639"/>
      <c r="E474" s="639"/>
      <c r="F474" s="639"/>
      <c r="G474" s="639"/>
      <c r="H474" s="639"/>
      <c r="I474" s="639"/>
      <c r="J474" s="639"/>
      <c r="K474" s="639"/>
      <c r="L474" s="639"/>
      <c r="M474" s="639"/>
      <c r="N474" s="639"/>
      <c r="O474" s="640"/>
      <c r="P474" s="636" t="s">
        <v>40</v>
      </c>
      <c r="Q474" s="637"/>
      <c r="R474" s="637"/>
      <c r="S474" s="637"/>
      <c r="T474" s="637"/>
      <c r="U474" s="637"/>
      <c r="V474" s="638"/>
      <c r="W474" s="42" t="s">
        <v>39</v>
      </c>
      <c r="X474" s="43">
        <f>IFERROR(X470/H470,"0")+IFERROR(X471/H471,"0")+IFERROR(X472/H472,"0")+IFERROR(X473/H473,"0")</f>
        <v>22.5</v>
      </c>
      <c r="Y474" s="43">
        <f>IFERROR(Y470/H470,"0")+IFERROR(Y471/H471,"0")+IFERROR(Y472/H472,"0")+IFERROR(Y473/H473,"0")</f>
        <v>23</v>
      </c>
      <c r="Z474" s="43">
        <f>IFERROR(IF(Z470="",0,Z470),"0")+IFERROR(IF(Z471="",0,Z471),"0")+IFERROR(IF(Z472="",0,Z472),"0")+IFERROR(IF(Z473="",0,Z473),"0")</f>
        <v>0.43653999999999998</v>
      </c>
      <c r="AA474" s="67"/>
      <c r="AB474" s="67"/>
      <c r="AC474" s="67"/>
    </row>
    <row r="475" spans="1:68">
      <c r="A475" s="639"/>
      <c r="B475" s="639"/>
      <c r="C475" s="639"/>
      <c r="D475" s="639"/>
      <c r="E475" s="639"/>
      <c r="F475" s="639"/>
      <c r="G475" s="639"/>
      <c r="H475" s="639"/>
      <c r="I475" s="639"/>
      <c r="J475" s="639"/>
      <c r="K475" s="639"/>
      <c r="L475" s="639"/>
      <c r="M475" s="639"/>
      <c r="N475" s="639"/>
      <c r="O475" s="640"/>
      <c r="P475" s="636" t="s">
        <v>40</v>
      </c>
      <c r="Q475" s="637"/>
      <c r="R475" s="637"/>
      <c r="S475" s="637"/>
      <c r="T475" s="637"/>
      <c r="U475" s="637"/>
      <c r="V475" s="638"/>
      <c r="W475" s="42" t="s">
        <v>0</v>
      </c>
      <c r="X475" s="43">
        <f>IFERROR(SUM(X470:X473),"0")</f>
        <v>270</v>
      </c>
      <c r="Y475" s="43">
        <f>IFERROR(SUM(Y470:Y473),"0")</f>
        <v>276</v>
      </c>
      <c r="Z475" s="42"/>
      <c r="AA475" s="67"/>
      <c r="AB475" s="67"/>
      <c r="AC475" s="67"/>
    </row>
    <row r="476" spans="1:68" ht="14.25" customHeight="1">
      <c r="A476" s="631" t="s">
        <v>150</v>
      </c>
      <c r="B476" s="631"/>
      <c r="C476" s="631"/>
      <c r="D476" s="631"/>
      <c r="E476" s="631"/>
      <c r="F476" s="631"/>
      <c r="G476" s="631"/>
      <c r="H476" s="631"/>
      <c r="I476" s="631"/>
      <c r="J476" s="631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  <c r="AA476" s="66"/>
      <c r="AB476" s="66"/>
      <c r="AC476" s="80"/>
    </row>
    <row r="477" spans="1:68" ht="27" customHeight="1">
      <c r="A477" s="63" t="s">
        <v>746</v>
      </c>
      <c r="B477" s="63" t="s">
        <v>747</v>
      </c>
      <c r="C477" s="36">
        <v>4301020400</v>
      </c>
      <c r="D477" s="632">
        <v>4640242180519</v>
      </c>
      <c r="E477" s="632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4"/>
      <c r="R477" s="634"/>
      <c r="S477" s="634"/>
      <c r="T477" s="63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>
      <c r="A478" s="63" t="s">
        <v>749</v>
      </c>
      <c r="B478" s="63" t="s">
        <v>750</v>
      </c>
      <c r="C478" s="36">
        <v>4301020260</v>
      </c>
      <c r="D478" s="632">
        <v>4640242180526</v>
      </c>
      <c r="E478" s="632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8" t="s">
        <v>751</v>
      </c>
      <c r="Q478" s="634"/>
      <c r="R478" s="634"/>
      <c r="S478" s="634"/>
      <c r="T478" s="63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>
      <c r="A479" s="63" t="s">
        <v>753</v>
      </c>
      <c r="B479" s="63" t="s">
        <v>754</v>
      </c>
      <c r="C479" s="36">
        <v>4301020295</v>
      </c>
      <c r="D479" s="632">
        <v>4640242181363</v>
      </c>
      <c r="E479" s="632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4"/>
      <c r="R479" s="634"/>
      <c r="S479" s="634"/>
      <c r="T479" s="63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>
      <c r="A480" s="639"/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40"/>
      <c r="P480" s="636" t="s">
        <v>40</v>
      </c>
      <c r="Q480" s="637"/>
      <c r="R480" s="637"/>
      <c r="S480" s="637"/>
      <c r="T480" s="637"/>
      <c r="U480" s="637"/>
      <c r="V480" s="638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>
      <c r="A481" s="639"/>
      <c r="B481" s="639"/>
      <c r="C481" s="639"/>
      <c r="D481" s="639"/>
      <c r="E481" s="639"/>
      <c r="F481" s="639"/>
      <c r="G481" s="639"/>
      <c r="H481" s="639"/>
      <c r="I481" s="639"/>
      <c r="J481" s="639"/>
      <c r="K481" s="639"/>
      <c r="L481" s="639"/>
      <c r="M481" s="639"/>
      <c r="N481" s="639"/>
      <c r="O481" s="640"/>
      <c r="P481" s="636" t="s">
        <v>40</v>
      </c>
      <c r="Q481" s="637"/>
      <c r="R481" s="637"/>
      <c r="S481" s="637"/>
      <c r="T481" s="637"/>
      <c r="U481" s="637"/>
      <c r="V481" s="638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>
      <c r="A482" s="631" t="s">
        <v>78</v>
      </c>
      <c r="B482" s="631"/>
      <c r="C482" s="631"/>
      <c r="D482" s="631"/>
      <c r="E482" s="631"/>
      <c r="F482" s="631"/>
      <c r="G482" s="631"/>
      <c r="H482" s="631"/>
      <c r="I482" s="631"/>
      <c r="J482" s="631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  <c r="AA482" s="66"/>
      <c r="AB482" s="66"/>
      <c r="AC482" s="80"/>
    </row>
    <row r="483" spans="1:68" ht="27" customHeight="1">
      <c r="A483" s="63" t="s">
        <v>756</v>
      </c>
      <c r="B483" s="63" t="s">
        <v>757</v>
      </c>
      <c r="C483" s="36">
        <v>4301031280</v>
      </c>
      <c r="D483" s="632">
        <v>4640242180816</v>
      </c>
      <c r="E483" s="632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7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4"/>
      <c r="R483" s="634"/>
      <c r="S483" s="634"/>
      <c r="T483" s="635"/>
      <c r="U483" s="39" t="s">
        <v>45</v>
      </c>
      <c r="V483" s="39" t="s">
        <v>45</v>
      </c>
      <c r="W483" s="40" t="s">
        <v>0</v>
      </c>
      <c r="X483" s="58">
        <v>60</v>
      </c>
      <c r="Y483" s="55">
        <f>IFERROR(IF(X483="",0,CEILING((X483/$H483),1)*$H483),"")</f>
        <v>63</v>
      </c>
      <c r="Z483" s="41">
        <f>IFERROR(IF(Y483=0,"",ROUNDUP(Y483/H483,0)*0.00902),"")</f>
        <v>0.1353</v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63.857142857142854</v>
      </c>
      <c r="BN483" s="78">
        <f>IFERROR(Y483*I483/H483,"0")</f>
        <v>67.049999999999983</v>
      </c>
      <c r="BO483" s="78">
        <f>IFERROR(1/J483*(X483/H483),"0")</f>
        <v>0.10822510822510822</v>
      </c>
      <c r="BP483" s="78">
        <f>IFERROR(1/J483*(Y483/H483),"0")</f>
        <v>0.11363636363636365</v>
      </c>
    </row>
    <row r="484" spans="1:68" ht="27" customHeight="1">
      <c r="A484" s="63" t="s">
        <v>759</v>
      </c>
      <c r="B484" s="63" t="s">
        <v>760</v>
      </c>
      <c r="C484" s="36">
        <v>4301031244</v>
      </c>
      <c r="D484" s="632">
        <v>4640242180595</v>
      </c>
      <c r="E484" s="632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4"/>
      <c r="R484" s="634"/>
      <c r="S484" s="634"/>
      <c r="T484" s="635"/>
      <c r="U484" s="39" t="s">
        <v>45</v>
      </c>
      <c r="V484" s="39" t="s">
        <v>45</v>
      </c>
      <c r="W484" s="40" t="s">
        <v>0</v>
      </c>
      <c r="X484" s="58">
        <v>60</v>
      </c>
      <c r="Y484" s="55">
        <f>IFERROR(IF(X484="",0,CEILING((X484/$H484),1)*$H484),"")</f>
        <v>63</v>
      </c>
      <c r="Z484" s="41">
        <f>IFERROR(IF(Y484=0,"",ROUNDUP(Y484/H484,0)*0.00902),"")</f>
        <v>0.1353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63.857142857142854</v>
      </c>
      <c r="BN484" s="78">
        <f>IFERROR(Y484*I484/H484,"0")</f>
        <v>67.049999999999983</v>
      </c>
      <c r="BO484" s="78">
        <f>IFERROR(1/J484*(X484/H484),"0")</f>
        <v>0.10822510822510822</v>
      </c>
      <c r="BP484" s="78">
        <f>IFERROR(1/J484*(Y484/H484),"0")</f>
        <v>0.11363636363636365</v>
      </c>
    </row>
    <row r="485" spans="1:68">
      <c r="A485" s="639"/>
      <c r="B485" s="639"/>
      <c r="C485" s="639"/>
      <c r="D485" s="639"/>
      <c r="E485" s="639"/>
      <c r="F485" s="639"/>
      <c r="G485" s="639"/>
      <c r="H485" s="639"/>
      <c r="I485" s="639"/>
      <c r="J485" s="639"/>
      <c r="K485" s="639"/>
      <c r="L485" s="639"/>
      <c r="M485" s="639"/>
      <c r="N485" s="639"/>
      <c r="O485" s="640"/>
      <c r="P485" s="636" t="s">
        <v>40</v>
      </c>
      <c r="Q485" s="637"/>
      <c r="R485" s="637"/>
      <c r="S485" s="637"/>
      <c r="T485" s="637"/>
      <c r="U485" s="637"/>
      <c r="V485" s="638"/>
      <c r="W485" s="42" t="s">
        <v>39</v>
      </c>
      <c r="X485" s="43">
        <f>IFERROR(X483/H483,"0")+IFERROR(X484/H484,"0")</f>
        <v>28.571428571428569</v>
      </c>
      <c r="Y485" s="43">
        <f>IFERROR(Y483/H483,"0")+IFERROR(Y484/H484,"0")</f>
        <v>30</v>
      </c>
      <c r="Z485" s="43">
        <f>IFERROR(IF(Z483="",0,Z483),"0")+IFERROR(IF(Z484="",0,Z484),"0")</f>
        <v>0.27060000000000001</v>
      </c>
      <c r="AA485" s="67"/>
      <c r="AB485" s="67"/>
      <c r="AC485" s="67"/>
    </row>
    <row r="486" spans="1:68">
      <c r="A486" s="639"/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40"/>
      <c r="P486" s="636" t="s">
        <v>40</v>
      </c>
      <c r="Q486" s="637"/>
      <c r="R486" s="637"/>
      <c r="S486" s="637"/>
      <c r="T486" s="637"/>
      <c r="U486" s="637"/>
      <c r="V486" s="638"/>
      <c r="W486" s="42" t="s">
        <v>0</v>
      </c>
      <c r="X486" s="43">
        <f>IFERROR(SUM(X483:X484),"0")</f>
        <v>120</v>
      </c>
      <c r="Y486" s="43">
        <f>IFERROR(SUM(Y483:Y484),"0")</f>
        <v>126</v>
      </c>
      <c r="Z486" s="42"/>
      <c r="AA486" s="67"/>
      <c r="AB486" s="67"/>
      <c r="AC486" s="67"/>
    </row>
    <row r="487" spans="1:68" ht="14.25" customHeight="1">
      <c r="A487" s="631" t="s">
        <v>84</v>
      </c>
      <c r="B487" s="631"/>
      <c r="C487" s="631"/>
      <c r="D487" s="631"/>
      <c r="E487" s="631"/>
      <c r="F487" s="631"/>
      <c r="G487" s="631"/>
      <c r="H487" s="631"/>
      <c r="I487" s="631"/>
      <c r="J487" s="631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  <c r="AA487" s="66"/>
      <c r="AB487" s="66"/>
      <c r="AC487" s="80"/>
    </row>
    <row r="488" spans="1:68" ht="27" customHeight="1">
      <c r="A488" s="63" t="s">
        <v>762</v>
      </c>
      <c r="B488" s="63" t="s">
        <v>763</v>
      </c>
      <c r="C488" s="36">
        <v>4301052046</v>
      </c>
      <c r="D488" s="632">
        <v>4640242180533</v>
      </c>
      <c r="E488" s="632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4"/>
      <c r="R488" s="634"/>
      <c r="S488" s="634"/>
      <c r="T488" s="63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765</v>
      </c>
      <c r="B489" s="63" t="s">
        <v>766</v>
      </c>
      <c r="C489" s="36">
        <v>4301051920</v>
      </c>
      <c r="D489" s="632">
        <v>4640242181233</v>
      </c>
      <c r="E489" s="632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4"/>
      <c r="R489" s="634"/>
      <c r="S489" s="634"/>
      <c r="T489" s="6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>
      <c r="A490" s="639"/>
      <c r="B490" s="639"/>
      <c r="C490" s="639"/>
      <c r="D490" s="639"/>
      <c r="E490" s="639"/>
      <c r="F490" s="639"/>
      <c r="G490" s="639"/>
      <c r="H490" s="639"/>
      <c r="I490" s="639"/>
      <c r="J490" s="639"/>
      <c r="K490" s="639"/>
      <c r="L490" s="639"/>
      <c r="M490" s="639"/>
      <c r="N490" s="639"/>
      <c r="O490" s="640"/>
      <c r="P490" s="636" t="s">
        <v>40</v>
      </c>
      <c r="Q490" s="637"/>
      <c r="R490" s="637"/>
      <c r="S490" s="637"/>
      <c r="T490" s="637"/>
      <c r="U490" s="637"/>
      <c r="V490" s="63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>
      <c r="A491" s="639"/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40"/>
      <c r="P491" s="636" t="s">
        <v>40</v>
      </c>
      <c r="Q491" s="637"/>
      <c r="R491" s="637"/>
      <c r="S491" s="637"/>
      <c r="T491" s="637"/>
      <c r="U491" s="637"/>
      <c r="V491" s="63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>
      <c r="A492" s="631" t="s">
        <v>185</v>
      </c>
      <c r="B492" s="631"/>
      <c r="C492" s="631"/>
      <c r="D492" s="631"/>
      <c r="E492" s="631"/>
      <c r="F492" s="631"/>
      <c r="G492" s="631"/>
      <c r="H492" s="631"/>
      <c r="I492" s="631"/>
      <c r="J492" s="631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  <c r="AA492" s="66"/>
      <c r="AB492" s="66"/>
      <c r="AC492" s="80"/>
    </row>
    <row r="493" spans="1:68" ht="27" customHeight="1">
      <c r="A493" s="63" t="s">
        <v>767</v>
      </c>
      <c r="B493" s="63" t="s">
        <v>768</v>
      </c>
      <c r="C493" s="36">
        <v>4301060491</v>
      </c>
      <c r="D493" s="632">
        <v>4640242180120</v>
      </c>
      <c r="E493" s="632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4"/>
      <c r="R493" s="634"/>
      <c r="S493" s="634"/>
      <c r="T493" s="63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>
      <c r="A494" s="63" t="s">
        <v>770</v>
      </c>
      <c r="B494" s="63" t="s">
        <v>771</v>
      </c>
      <c r="C494" s="36">
        <v>4301060493</v>
      </c>
      <c r="D494" s="632">
        <v>4640242180137</v>
      </c>
      <c r="E494" s="632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4"/>
      <c r="R494" s="634"/>
      <c r="S494" s="634"/>
      <c r="T494" s="6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>
      <c r="A495" s="639"/>
      <c r="B495" s="639"/>
      <c r="C495" s="639"/>
      <c r="D495" s="639"/>
      <c r="E495" s="639"/>
      <c r="F495" s="639"/>
      <c r="G495" s="639"/>
      <c r="H495" s="639"/>
      <c r="I495" s="639"/>
      <c r="J495" s="639"/>
      <c r="K495" s="639"/>
      <c r="L495" s="639"/>
      <c r="M495" s="639"/>
      <c r="N495" s="639"/>
      <c r="O495" s="640"/>
      <c r="P495" s="636" t="s">
        <v>40</v>
      </c>
      <c r="Q495" s="637"/>
      <c r="R495" s="637"/>
      <c r="S495" s="637"/>
      <c r="T495" s="637"/>
      <c r="U495" s="637"/>
      <c r="V495" s="63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>
      <c r="A496" s="639"/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40"/>
      <c r="P496" s="636" t="s">
        <v>40</v>
      </c>
      <c r="Q496" s="637"/>
      <c r="R496" s="637"/>
      <c r="S496" s="637"/>
      <c r="T496" s="637"/>
      <c r="U496" s="637"/>
      <c r="V496" s="63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>
      <c r="A497" s="630" t="s">
        <v>773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5"/>
      <c r="AB497" s="65"/>
      <c r="AC497" s="79"/>
    </row>
    <row r="498" spans="1:68" ht="14.25" customHeight="1">
      <c r="A498" s="631" t="s">
        <v>150</v>
      </c>
      <c r="B498" s="631"/>
      <c r="C498" s="631"/>
      <c r="D498" s="631"/>
      <c r="E498" s="631"/>
      <c r="F498" s="631"/>
      <c r="G498" s="631"/>
      <c r="H498" s="631"/>
      <c r="I498" s="631"/>
      <c r="J498" s="631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  <c r="AA498" s="66"/>
      <c r="AB498" s="66"/>
      <c r="AC498" s="80"/>
    </row>
    <row r="499" spans="1:68" ht="27" customHeight="1">
      <c r="A499" s="63" t="s">
        <v>774</v>
      </c>
      <c r="B499" s="63" t="s">
        <v>775</v>
      </c>
      <c r="C499" s="36">
        <v>4301020314</v>
      </c>
      <c r="D499" s="632">
        <v>4640242180090</v>
      </c>
      <c r="E499" s="632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6" t="s">
        <v>776</v>
      </c>
      <c r="Q499" s="634"/>
      <c r="R499" s="634"/>
      <c r="S499" s="634"/>
      <c r="T499" s="6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>
      <c r="A500" s="639"/>
      <c r="B500" s="639"/>
      <c r="C500" s="639"/>
      <c r="D500" s="639"/>
      <c r="E500" s="639"/>
      <c r="F500" s="639"/>
      <c r="G500" s="639"/>
      <c r="H500" s="639"/>
      <c r="I500" s="639"/>
      <c r="J500" s="639"/>
      <c r="K500" s="639"/>
      <c r="L500" s="639"/>
      <c r="M500" s="639"/>
      <c r="N500" s="639"/>
      <c r="O500" s="640"/>
      <c r="P500" s="636" t="s">
        <v>40</v>
      </c>
      <c r="Q500" s="637"/>
      <c r="R500" s="637"/>
      <c r="S500" s="637"/>
      <c r="T500" s="637"/>
      <c r="U500" s="637"/>
      <c r="V500" s="638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>
      <c r="A501" s="639"/>
      <c r="B501" s="639"/>
      <c r="C501" s="639"/>
      <c r="D501" s="639"/>
      <c r="E501" s="639"/>
      <c r="F501" s="639"/>
      <c r="G501" s="639"/>
      <c r="H501" s="639"/>
      <c r="I501" s="639"/>
      <c r="J501" s="639"/>
      <c r="K501" s="639"/>
      <c r="L501" s="639"/>
      <c r="M501" s="639"/>
      <c r="N501" s="639"/>
      <c r="O501" s="640"/>
      <c r="P501" s="636" t="s">
        <v>40</v>
      </c>
      <c r="Q501" s="637"/>
      <c r="R501" s="637"/>
      <c r="S501" s="637"/>
      <c r="T501" s="637"/>
      <c r="U501" s="637"/>
      <c r="V501" s="638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>
      <c r="A502" s="639"/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880"/>
      <c r="P502" s="877" t="s">
        <v>33</v>
      </c>
      <c r="Q502" s="878"/>
      <c r="R502" s="878"/>
      <c r="S502" s="878"/>
      <c r="T502" s="878"/>
      <c r="U502" s="878"/>
      <c r="V502" s="879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18044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18169.879999999997</v>
      </c>
      <c r="Z502" s="42"/>
      <c r="AA502" s="67"/>
      <c r="AB502" s="67"/>
      <c r="AC502" s="67"/>
    </row>
    <row r="503" spans="1:68">
      <c r="A503" s="639"/>
      <c r="B503" s="639"/>
      <c r="C503" s="639"/>
      <c r="D503" s="639"/>
      <c r="E503" s="639"/>
      <c r="F503" s="639"/>
      <c r="G503" s="639"/>
      <c r="H503" s="639"/>
      <c r="I503" s="639"/>
      <c r="J503" s="639"/>
      <c r="K503" s="639"/>
      <c r="L503" s="639"/>
      <c r="M503" s="639"/>
      <c r="N503" s="639"/>
      <c r="O503" s="880"/>
      <c r="P503" s="877" t="s">
        <v>34</v>
      </c>
      <c r="Q503" s="878"/>
      <c r="R503" s="878"/>
      <c r="S503" s="878"/>
      <c r="T503" s="878"/>
      <c r="U503" s="878"/>
      <c r="V503" s="879"/>
      <c r="W503" s="42" t="s">
        <v>0</v>
      </c>
      <c r="X503" s="43">
        <f>IFERROR(SUM(BM22:BM499),"0")</f>
        <v>18875.594696347274</v>
      </c>
      <c r="Y503" s="43">
        <f>IFERROR(SUM(BN22:BN499),"0")</f>
        <v>19008.375000000004</v>
      </c>
      <c r="Z503" s="42"/>
      <c r="AA503" s="67"/>
      <c r="AB503" s="67"/>
      <c r="AC503" s="67"/>
    </row>
    <row r="504" spans="1:68">
      <c r="A504" s="639"/>
      <c r="B504" s="639"/>
      <c r="C504" s="639"/>
      <c r="D504" s="639"/>
      <c r="E504" s="639"/>
      <c r="F504" s="639"/>
      <c r="G504" s="639"/>
      <c r="H504" s="639"/>
      <c r="I504" s="639"/>
      <c r="J504" s="639"/>
      <c r="K504" s="639"/>
      <c r="L504" s="639"/>
      <c r="M504" s="639"/>
      <c r="N504" s="639"/>
      <c r="O504" s="880"/>
      <c r="P504" s="877" t="s">
        <v>35</v>
      </c>
      <c r="Q504" s="878"/>
      <c r="R504" s="878"/>
      <c r="S504" s="878"/>
      <c r="T504" s="878"/>
      <c r="U504" s="878"/>
      <c r="V504" s="879"/>
      <c r="W504" s="42" t="s">
        <v>20</v>
      </c>
      <c r="X504" s="44">
        <f>ROUNDUP(SUM(BO22:BO499),0)</f>
        <v>29</v>
      </c>
      <c r="Y504" s="44">
        <f>ROUNDUP(SUM(BP22:BP499),0)</f>
        <v>29</v>
      </c>
      <c r="Z504" s="42"/>
      <c r="AA504" s="67"/>
      <c r="AB504" s="67"/>
      <c r="AC504" s="67"/>
    </row>
    <row r="505" spans="1:68">
      <c r="A505" s="639"/>
      <c r="B505" s="639"/>
      <c r="C505" s="639"/>
      <c r="D505" s="639"/>
      <c r="E505" s="639"/>
      <c r="F505" s="639"/>
      <c r="G505" s="639"/>
      <c r="H505" s="639"/>
      <c r="I505" s="639"/>
      <c r="J505" s="639"/>
      <c r="K505" s="639"/>
      <c r="L505" s="639"/>
      <c r="M505" s="639"/>
      <c r="N505" s="639"/>
      <c r="O505" s="880"/>
      <c r="P505" s="877" t="s">
        <v>36</v>
      </c>
      <c r="Q505" s="878"/>
      <c r="R505" s="878"/>
      <c r="S505" s="878"/>
      <c r="T505" s="878"/>
      <c r="U505" s="878"/>
      <c r="V505" s="879"/>
      <c r="W505" s="42" t="s">
        <v>0</v>
      </c>
      <c r="X505" s="43">
        <f>GrossWeightTotal+PalletQtyTotal*25</f>
        <v>19600.594696347274</v>
      </c>
      <c r="Y505" s="43">
        <f>GrossWeightTotalR+PalletQtyTotalR*25</f>
        <v>19733.375000000004</v>
      </c>
      <c r="Z505" s="42"/>
      <c r="AA505" s="67"/>
      <c r="AB505" s="67"/>
      <c r="AC505" s="67"/>
    </row>
    <row r="506" spans="1:68">
      <c r="A506" s="639"/>
      <c r="B506" s="639"/>
      <c r="C506" s="639"/>
      <c r="D506" s="639"/>
      <c r="E506" s="639"/>
      <c r="F506" s="639"/>
      <c r="G506" s="639"/>
      <c r="H506" s="639"/>
      <c r="I506" s="639"/>
      <c r="J506" s="639"/>
      <c r="K506" s="639"/>
      <c r="L506" s="639"/>
      <c r="M506" s="639"/>
      <c r="N506" s="639"/>
      <c r="O506" s="880"/>
      <c r="P506" s="877" t="s">
        <v>37</v>
      </c>
      <c r="Q506" s="878"/>
      <c r="R506" s="878"/>
      <c r="S506" s="878"/>
      <c r="T506" s="878"/>
      <c r="U506" s="878"/>
      <c r="V506" s="879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2051.7569426205864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2070</v>
      </c>
      <c r="Z506" s="42"/>
      <c r="AA506" s="67"/>
      <c r="AB506" s="67"/>
      <c r="AC506" s="67"/>
    </row>
    <row r="507" spans="1:68" ht="14.25">
      <c r="A507" s="639"/>
      <c r="B507" s="639"/>
      <c r="C507" s="639"/>
      <c r="D507" s="639"/>
      <c r="E507" s="639"/>
      <c r="F507" s="639"/>
      <c r="G507" s="639"/>
      <c r="H507" s="639"/>
      <c r="I507" s="639"/>
      <c r="J507" s="639"/>
      <c r="K507" s="639"/>
      <c r="L507" s="639"/>
      <c r="M507" s="639"/>
      <c r="N507" s="639"/>
      <c r="O507" s="880"/>
      <c r="P507" s="877" t="s">
        <v>38</v>
      </c>
      <c r="Q507" s="878"/>
      <c r="R507" s="878"/>
      <c r="S507" s="878"/>
      <c r="T507" s="878"/>
      <c r="U507" s="878"/>
      <c r="V507" s="879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33.457460000000012</v>
      </c>
      <c r="AA507" s="67"/>
      <c r="AB507" s="67"/>
      <c r="AC507" s="67"/>
    </row>
    <row r="508" spans="1:68" ht="13.5" thickBot="1"/>
    <row r="509" spans="1:68" ht="27" thickTop="1" thickBot="1">
      <c r="A509" s="46" t="s">
        <v>9</v>
      </c>
      <c r="B509" s="85" t="s">
        <v>77</v>
      </c>
      <c r="C509" s="883" t="s">
        <v>112</v>
      </c>
      <c r="D509" s="883" t="s">
        <v>112</v>
      </c>
      <c r="E509" s="883" t="s">
        <v>112</v>
      </c>
      <c r="F509" s="883" t="s">
        <v>112</v>
      </c>
      <c r="G509" s="883" t="s">
        <v>112</v>
      </c>
      <c r="H509" s="883" t="s">
        <v>112</v>
      </c>
      <c r="I509" s="883" t="s">
        <v>271</v>
      </c>
      <c r="J509" s="883" t="s">
        <v>271</v>
      </c>
      <c r="K509" s="883" t="s">
        <v>271</v>
      </c>
      <c r="L509" s="883" t="s">
        <v>271</v>
      </c>
      <c r="M509" s="883" t="s">
        <v>271</v>
      </c>
      <c r="N509" s="884"/>
      <c r="O509" s="883" t="s">
        <v>271</v>
      </c>
      <c r="P509" s="883" t="s">
        <v>271</v>
      </c>
      <c r="Q509" s="883" t="s">
        <v>271</v>
      </c>
      <c r="R509" s="883" t="s">
        <v>271</v>
      </c>
      <c r="S509" s="883" t="s">
        <v>271</v>
      </c>
      <c r="T509" s="883" t="s">
        <v>555</v>
      </c>
      <c r="U509" s="883" t="s">
        <v>555</v>
      </c>
      <c r="V509" s="883" t="s">
        <v>611</v>
      </c>
      <c r="W509" s="883" t="s">
        <v>611</v>
      </c>
      <c r="X509" s="883" t="s">
        <v>611</v>
      </c>
      <c r="Y509" s="883" t="s">
        <v>611</v>
      </c>
      <c r="Z509" s="85" t="s">
        <v>667</v>
      </c>
      <c r="AA509" s="883" t="s">
        <v>734</v>
      </c>
      <c r="AB509" s="883" t="s">
        <v>734</v>
      </c>
      <c r="AC509" s="60"/>
      <c r="AF509" s="1"/>
    </row>
    <row r="510" spans="1:68" ht="14.25" customHeight="1" thickTop="1">
      <c r="A510" s="881" t="s">
        <v>10</v>
      </c>
      <c r="B510" s="883" t="s">
        <v>77</v>
      </c>
      <c r="C510" s="883" t="s">
        <v>113</v>
      </c>
      <c r="D510" s="883" t="s">
        <v>130</v>
      </c>
      <c r="E510" s="883" t="s">
        <v>192</v>
      </c>
      <c r="F510" s="883" t="s">
        <v>214</v>
      </c>
      <c r="G510" s="883" t="s">
        <v>247</v>
      </c>
      <c r="H510" s="883" t="s">
        <v>112</v>
      </c>
      <c r="I510" s="883" t="s">
        <v>272</v>
      </c>
      <c r="J510" s="883" t="s">
        <v>312</v>
      </c>
      <c r="K510" s="883" t="s">
        <v>372</v>
      </c>
      <c r="L510" s="883" t="s">
        <v>411</v>
      </c>
      <c r="M510" s="883" t="s">
        <v>427</v>
      </c>
      <c r="N510" s="1"/>
      <c r="O510" s="883" t="s">
        <v>441</v>
      </c>
      <c r="P510" s="883" t="s">
        <v>451</v>
      </c>
      <c r="Q510" s="883" t="s">
        <v>458</v>
      </c>
      <c r="R510" s="883" t="s">
        <v>463</v>
      </c>
      <c r="S510" s="883" t="s">
        <v>545</v>
      </c>
      <c r="T510" s="883" t="s">
        <v>556</v>
      </c>
      <c r="U510" s="883" t="s">
        <v>591</v>
      </c>
      <c r="V510" s="883" t="s">
        <v>612</v>
      </c>
      <c r="W510" s="883" t="s">
        <v>644</v>
      </c>
      <c r="X510" s="883" t="s">
        <v>659</v>
      </c>
      <c r="Y510" s="883" t="s">
        <v>663</v>
      </c>
      <c r="Z510" s="883" t="s">
        <v>667</v>
      </c>
      <c r="AA510" s="883" t="s">
        <v>734</v>
      </c>
      <c r="AB510" s="883" t="s">
        <v>773</v>
      </c>
      <c r="AC510" s="60"/>
      <c r="AF510" s="1"/>
    </row>
    <row r="511" spans="1:68" ht="13.5" thickBot="1">
      <c r="A511" s="882"/>
      <c r="B511" s="883"/>
      <c r="C511" s="883"/>
      <c r="D511" s="883"/>
      <c r="E511" s="883"/>
      <c r="F511" s="883"/>
      <c r="G511" s="883"/>
      <c r="H511" s="883"/>
      <c r="I511" s="883"/>
      <c r="J511" s="883"/>
      <c r="K511" s="883"/>
      <c r="L511" s="883"/>
      <c r="M511" s="883"/>
      <c r="N511" s="1"/>
      <c r="O511" s="883"/>
      <c r="P511" s="883"/>
      <c r="Q511" s="883"/>
      <c r="R511" s="883"/>
      <c r="S511" s="883"/>
      <c r="T511" s="883"/>
      <c r="U511" s="883"/>
      <c r="V511" s="883"/>
      <c r="W511" s="883"/>
      <c r="X511" s="883"/>
      <c r="Y511" s="883"/>
      <c r="Z511" s="883"/>
      <c r="AA511" s="883"/>
      <c r="AB511" s="883"/>
      <c r="AC511" s="60"/>
      <c r="AF511" s="1"/>
    </row>
    <row r="512" spans="1:68" ht="18" thickTop="1" thickBot="1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182.4</v>
      </c>
      <c r="E512" s="52">
        <f>IFERROR(Y89*1,"0")+IFERROR(Y90*1,"0")+IFERROR(Y91*1,"0")+IFERROR(Y95*1,"0")+IFERROR(Y96*1,"0")+IFERROR(Y97*1,"0")+IFERROR(Y98*1,"0")+IFERROR(Y99*1,"0")</f>
        <v>0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153.9</v>
      </c>
      <c r="G512" s="52">
        <f>IFERROR(Y130*1,"0")+IFERROR(Y131*1,"0")+IFERROR(Y135*1,"0")+IFERROR(Y136*1,"0")+IFERROR(Y140*1,"0")+IFERROR(Y141*1,"0")</f>
        <v>36.4</v>
      </c>
      <c r="H512" s="52">
        <f>IFERROR(Y146*1,"0")+IFERROR(Y150*1,"0")+IFERROR(Y151*1,"0")+IFERROR(Y152*1,"0")</f>
        <v>0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79.8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2327.4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6415.8</v>
      </c>
      <c r="S512" s="52">
        <f>IFERROR(Y335*1,"0")+IFERROR(Y336*1,"0")+IFERROR(Y337*1,"0")</f>
        <v>65.099999999999994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7651</v>
      </c>
      <c r="U512" s="52">
        <f>IFERROR(Y368*1,"0")+IFERROR(Y369*1,"0")+IFERROR(Y370*1,"0")+IFERROR(Y374*1,"0")+IFERROR(Y378*1,"0")+IFERROR(Y379*1,"0")+IFERROR(Y383*1,"0")</f>
        <v>196.32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75.600000000000009</v>
      </c>
      <c r="W512" s="52">
        <f>IFERROR(Y408*1,"0")+IFERROR(Y412*1,"0")+IFERROR(Y413*1,"0")+IFERROR(Y414*1,"0")+IFERROR(Y415*1,"0")</f>
        <v>151.20000000000002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432.96000000000004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402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778</v>
      </c>
      <c r="H1" s="9"/>
    </row>
    <row r="3" spans="2:8">
      <c r="B3" s="53" t="s">
        <v>779</v>
      </c>
      <c r="C3" s="53" t="s">
        <v>45</v>
      </c>
      <c r="D3" s="53" t="s">
        <v>45</v>
      </c>
      <c r="E3" s="53" t="s">
        <v>45</v>
      </c>
    </row>
    <row r="4" spans="2:8">
      <c r="B4" s="53" t="s">
        <v>780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781</v>
      </c>
      <c r="D6" s="53" t="s">
        <v>782</v>
      </c>
      <c r="E6" s="53" t="s">
        <v>45</v>
      </c>
    </row>
    <row r="8" spans="2:8">
      <c r="B8" s="53" t="s">
        <v>76</v>
      </c>
      <c r="C8" s="53" t="s">
        <v>781</v>
      </c>
      <c r="D8" s="53" t="s">
        <v>45</v>
      </c>
      <c r="E8" s="53" t="s">
        <v>45</v>
      </c>
    </row>
    <row r="10" spans="2:8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990</vt:i4>
      </vt:variant>
    </vt:vector>
  </HeadingPairs>
  <TitlesOfParts>
    <vt:vector size="9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2025-09-02T09:09:06Z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