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2,09,25 Пушкарный\"/>
    </mc:Choice>
  </mc:AlternateContent>
  <xr:revisionPtr revIDLastSave="0" documentId="13_ncr:1_{A956703B-763D-4A70-9F46-6F5571B864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O477" i="2"/>
  <c r="BM477" i="2"/>
  <c r="Y477" i="2"/>
  <c r="P477" i="2"/>
  <c r="X475" i="2"/>
  <c r="X474" i="2"/>
  <c r="BO473" i="2"/>
  <c r="BN473" i="2"/>
  <c r="BM473" i="2"/>
  <c r="Z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BP462" i="2" s="1"/>
  <c r="P462" i="2"/>
  <c r="X460" i="2"/>
  <c r="X459" i="2"/>
  <c r="BO458" i="2"/>
  <c r="BM458" i="2"/>
  <c r="Y458" i="2"/>
  <c r="P458" i="2"/>
  <c r="BP457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X427" i="2"/>
  <c r="X426" i="2"/>
  <c r="BO425" i="2"/>
  <c r="BM425" i="2"/>
  <c r="Y425" i="2"/>
  <c r="Y512" i="2" s="1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P413" i="2"/>
  <c r="BO413" i="2"/>
  <c r="BM413" i="2"/>
  <c r="Y413" i="2"/>
  <c r="BN413" i="2" s="1"/>
  <c r="P413" i="2"/>
  <c r="BO412" i="2"/>
  <c r="BM412" i="2"/>
  <c r="Y412" i="2"/>
  <c r="P412" i="2"/>
  <c r="X410" i="2"/>
  <c r="X409" i="2"/>
  <c r="BO408" i="2"/>
  <c r="BM408" i="2"/>
  <c r="Y408" i="2"/>
  <c r="Y409" i="2" s="1"/>
  <c r="P408" i="2"/>
  <c r="X405" i="2"/>
  <c r="X404" i="2"/>
  <c r="BO403" i="2"/>
  <c r="BM403" i="2"/>
  <c r="Y403" i="2"/>
  <c r="BN403" i="2" s="1"/>
  <c r="P403" i="2"/>
  <c r="BO402" i="2"/>
  <c r="BM402" i="2"/>
  <c r="Y402" i="2"/>
  <c r="P402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N393" i="2" s="1"/>
  <c r="P393" i="2"/>
  <c r="BO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O378" i="2"/>
  <c r="BM378" i="2"/>
  <c r="Y378" i="2"/>
  <c r="BN378" i="2" s="1"/>
  <c r="P378" i="2"/>
  <c r="X376" i="2"/>
  <c r="X375" i="2"/>
  <c r="BO374" i="2"/>
  <c r="BM374" i="2"/>
  <c r="Y374" i="2"/>
  <c r="Y376" i="2" s="1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Z347" i="2"/>
  <c r="Y347" i="2"/>
  <c r="BP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N343" i="2"/>
  <c r="BM343" i="2"/>
  <c r="Z343" i="2"/>
  <c r="Y343" i="2"/>
  <c r="BP343" i="2" s="1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Y331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Y326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P299" i="2"/>
  <c r="BO299" i="2"/>
  <c r="BN299" i="2"/>
  <c r="BM299" i="2"/>
  <c r="Z299" i="2"/>
  <c r="Y299" i="2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P278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Z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Z238" i="2"/>
  <c r="Z239" i="2" s="1"/>
  <c r="Y238" i="2"/>
  <c r="Y240" i="2" s="1"/>
  <c r="X236" i="2"/>
  <c r="X235" i="2"/>
  <c r="BO234" i="2"/>
  <c r="BM234" i="2"/>
  <c r="Y234" i="2"/>
  <c r="BP234" i="2" s="1"/>
  <c r="P234" i="2"/>
  <c r="X232" i="2"/>
  <c r="X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BN191" i="2" s="1"/>
  <c r="P191" i="2"/>
  <c r="BO190" i="2"/>
  <c r="BM190" i="2"/>
  <c r="Y190" i="2"/>
  <c r="Y192" i="2" s="1"/>
  <c r="P190" i="2"/>
  <c r="X188" i="2"/>
  <c r="X187" i="2"/>
  <c r="BO186" i="2"/>
  <c r="BM186" i="2"/>
  <c r="Z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BO169" i="2"/>
  <c r="BM169" i="2"/>
  <c r="Y169" i="2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Z164" i="2" s="1"/>
  <c r="P164" i="2"/>
  <c r="BP163" i="2"/>
  <c r="BO163" i="2"/>
  <c r="BM163" i="2"/>
  <c r="Y163" i="2"/>
  <c r="BN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Z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P130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Y122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Z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N52" i="2"/>
  <c r="BM52" i="2"/>
  <c r="Z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N43" i="2" s="1"/>
  <c r="P43" i="2"/>
  <c r="BO42" i="2"/>
  <c r="BM42" i="2"/>
  <c r="Y42" i="2"/>
  <c r="Z42" i="2" s="1"/>
  <c r="P42" i="2"/>
  <c r="BO41" i="2"/>
  <c r="BM41" i="2"/>
  <c r="Y41" i="2"/>
  <c r="Y44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M26" i="2"/>
  <c r="Y26" i="2"/>
  <c r="BN26" i="2" s="1"/>
  <c r="P26" i="2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Y100" i="2" l="1"/>
  <c r="Z47" i="2"/>
  <c r="Z48" i="2" s="1"/>
  <c r="BN47" i="2"/>
  <c r="BP47" i="2"/>
  <c r="E512" i="2"/>
  <c r="Z96" i="2"/>
  <c r="BN96" i="2"/>
  <c r="Z111" i="2"/>
  <c r="BN111" i="2"/>
  <c r="Z112" i="2"/>
  <c r="BN112" i="2"/>
  <c r="Z113" i="2"/>
  <c r="BN113" i="2"/>
  <c r="Y114" i="2"/>
  <c r="Z118" i="2"/>
  <c r="BN118" i="2"/>
  <c r="BP125" i="2"/>
  <c r="Z151" i="2"/>
  <c r="BP168" i="2"/>
  <c r="BP191" i="2"/>
  <c r="Z202" i="2"/>
  <c r="BN202" i="2"/>
  <c r="BP206" i="2"/>
  <c r="Z254" i="2"/>
  <c r="Z291" i="2"/>
  <c r="Z311" i="2"/>
  <c r="BP378" i="2"/>
  <c r="BP395" i="2"/>
  <c r="Y410" i="2"/>
  <c r="Y416" i="2"/>
  <c r="Z425" i="2"/>
  <c r="Z426" i="2" s="1"/>
  <c r="BN425" i="2"/>
  <c r="BP425" i="2"/>
  <c r="Y426" i="2"/>
  <c r="Z448" i="2"/>
  <c r="BN448" i="2"/>
  <c r="Z455" i="2"/>
  <c r="BN455" i="2"/>
  <c r="Z484" i="2"/>
  <c r="BN484" i="2"/>
  <c r="Z494" i="2"/>
  <c r="Y495" i="2"/>
  <c r="Z307" i="2"/>
  <c r="Y351" i="2"/>
  <c r="BN436" i="2"/>
  <c r="BP61" i="2"/>
  <c r="BP353" i="2"/>
  <c r="Z317" i="2"/>
  <c r="BN214" i="2"/>
  <c r="Z214" i="2"/>
  <c r="BP211" i="2"/>
  <c r="BP76" i="2"/>
  <c r="Z83" i="2"/>
  <c r="Z85" i="2" s="1"/>
  <c r="BP436" i="2"/>
  <c r="BN353" i="2"/>
  <c r="Y355" i="2"/>
  <c r="Y187" i="2"/>
  <c r="BN374" i="2"/>
  <c r="Z374" i="2"/>
  <c r="Z375" i="2" s="1"/>
  <c r="X506" i="2"/>
  <c r="X503" i="2"/>
  <c r="BN42" i="2"/>
  <c r="BP42" i="2"/>
  <c r="BP62" i="2"/>
  <c r="BN62" i="2"/>
  <c r="Z62" i="2"/>
  <c r="BP63" i="2"/>
  <c r="BN63" i="2"/>
  <c r="Z63" i="2"/>
  <c r="BP64" i="2"/>
  <c r="BN64" i="2"/>
  <c r="Z64" i="2"/>
  <c r="BP69" i="2"/>
  <c r="BN69" i="2"/>
  <c r="Z69" i="2"/>
  <c r="BP91" i="2"/>
  <c r="BN91" i="2"/>
  <c r="Z91" i="2"/>
  <c r="BN124" i="2"/>
  <c r="Y126" i="2"/>
  <c r="Y127" i="2"/>
  <c r="G512" i="2"/>
  <c r="Y133" i="2"/>
  <c r="Y132" i="2"/>
  <c r="BP130" i="2"/>
  <c r="BN130" i="2"/>
  <c r="Z130" i="2"/>
  <c r="Z132" i="2" s="1"/>
  <c r="I512" i="2"/>
  <c r="BP158" i="2"/>
  <c r="BP169" i="2"/>
  <c r="BN169" i="2"/>
  <c r="Z169" i="2"/>
  <c r="BP170" i="2"/>
  <c r="Z170" i="2"/>
  <c r="BN196" i="2"/>
  <c r="BP196" i="2"/>
  <c r="BP209" i="2"/>
  <c r="BN209" i="2"/>
  <c r="Z209" i="2"/>
  <c r="BP219" i="2"/>
  <c r="BN219" i="2"/>
  <c r="Z219" i="2"/>
  <c r="BN227" i="2"/>
  <c r="BP227" i="2"/>
  <c r="BP243" i="2"/>
  <c r="Z243" i="2"/>
  <c r="M512" i="2"/>
  <c r="Y263" i="2"/>
  <c r="BP259" i="2"/>
  <c r="BN259" i="2"/>
  <c r="Z259" i="2"/>
  <c r="BP262" i="2"/>
  <c r="BN262" i="2"/>
  <c r="Z262" i="2"/>
  <c r="BN269" i="2"/>
  <c r="BP289" i="2"/>
  <c r="BN289" i="2"/>
  <c r="Z289" i="2"/>
  <c r="BN300" i="2"/>
  <c r="BP300" i="2"/>
  <c r="BP301" i="2"/>
  <c r="Z301" i="2"/>
  <c r="BP315" i="2"/>
  <c r="BN315" i="2"/>
  <c r="Z315" i="2"/>
  <c r="Y318" i="2"/>
  <c r="BP394" i="2"/>
  <c r="BN394" i="2"/>
  <c r="Z394" i="2"/>
  <c r="BP402" i="2"/>
  <c r="Z402" i="2"/>
  <c r="X504" i="2"/>
  <c r="X502" i="2"/>
  <c r="Z27" i="2"/>
  <c r="BN27" i="2"/>
  <c r="Z28" i="2"/>
  <c r="BN28" i="2"/>
  <c r="Z29" i="2"/>
  <c r="BN29" i="2"/>
  <c r="Y33" i="2"/>
  <c r="Y32" i="2"/>
  <c r="BP43" i="2"/>
  <c r="Y49" i="2"/>
  <c r="D512" i="2"/>
  <c r="BP53" i="2"/>
  <c r="BN53" i="2"/>
  <c r="Z53" i="2"/>
  <c r="BP54" i="2"/>
  <c r="BN54" i="2"/>
  <c r="Z54" i="2"/>
  <c r="BP79" i="2"/>
  <c r="BN79" i="2"/>
  <c r="Z79" i="2"/>
  <c r="Y93" i="2"/>
  <c r="BN97" i="2"/>
  <c r="BP97" i="2"/>
  <c r="BP98" i="2"/>
  <c r="Z98" i="2"/>
  <c r="BN120" i="2"/>
  <c r="BP120" i="2"/>
  <c r="BP136" i="2"/>
  <c r="BN136" i="2"/>
  <c r="Z136" i="2"/>
  <c r="Z137" i="2" s="1"/>
  <c r="BP141" i="2"/>
  <c r="BN141" i="2"/>
  <c r="Z141" i="2"/>
  <c r="Y160" i="2"/>
  <c r="Y171" i="2"/>
  <c r="BN162" i="2"/>
  <c r="BP166" i="2"/>
  <c r="BN166" i="2"/>
  <c r="Z166" i="2"/>
  <c r="Y172" i="2"/>
  <c r="BP176" i="2"/>
  <c r="BN176" i="2"/>
  <c r="Z176" i="2"/>
  <c r="BN201" i="2"/>
  <c r="BP201" i="2"/>
  <c r="BP212" i="2"/>
  <c r="BN212" i="2"/>
  <c r="Z212" i="2"/>
  <c r="BP213" i="2"/>
  <c r="Z213" i="2"/>
  <c r="Y235" i="2"/>
  <c r="Y236" i="2"/>
  <c r="BP242" i="2"/>
  <c r="BN242" i="2"/>
  <c r="Z242" i="2"/>
  <c r="BP329" i="2"/>
  <c r="BN329" i="2"/>
  <c r="Z329" i="2"/>
  <c r="BN345" i="2"/>
  <c r="BP345" i="2"/>
  <c r="BN359" i="2"/>
  <c r="BP368" i="2"/>
  <c r="Y372" i="2"/>
  <c r="Z368" i="2"/>
  <c r="BN383" i="2"/>
  <c r="BP383" i="2"/>
  <c r="Y384" i="2"/>
  <c r="Y385" i="2"/>
  <c r="V512" i="2"/>
  <c r="Z389" i="2"/>
  <c r="BP389" i="2"/>
  <c r="BP434" i="2"/>
  <c r="Z434" i="2"/>
  <c r="BN440" i="2"/>
  <c r="BP440" i="2"/>
  <c r="Y450" i="2"/>
  <c r="BP447" i="2"/>
  <c r="BP478" i="2"/>
  <c r="BN478" i="2"/>
  <c r="Z478" i="2"/>
  <c r="BP483" i="2"/>
  <c r="Z483" i="2"/>
  <c r="Z485" i="2" s="1"/>
  <c r="Y490" i="2"/>
  <c r="Y65" i="2"/>
  <c r="BN75" i="2"/>
  <c r="BP75" i="2"/>
  <c r="F512" i="2"/>
  <c r="Y109" i="2"/>
  <c r="Y121" i="2"/>
  <c r="BN131" i="2"/>
  <c r="BP131" i="2"/>
  <c r="Y137" i="2"/>
  <c r="H512" i="2"/>
  <c r="Y147" i="2"/>
  <c r="Y148" i="2"/>
  <c r="Y181" i="2"/>
  <c r="Y182" i="2"/>
  <c r="Y193" i="2"/>
  <c r="Y204" i="2"/>
  <c r="BN195" i="2"/>
  <c r="BN226" i="2"/>
  <c r="BP252" i="2"/>
  <c r="BN252" i="2"/>
  <c r="Z252" i="2"/>
  <c r="Y264" i="2"/>
  <c r="Z260" i="2"/>
  <c r="BP297" i="2"/>
  <c r="Z297" i="2"/>
  <c r="BP309" i="2"/>
  <c r="BN309" i="2"/>
  <c r="Z309" i="2"/>
  <c r="BP336" i="2"/>
  <c r="BN336" i="2"/>
  <c r="Z336" i="2"/>
  <c r="BP348" i="2"/>
  <c r="BN348" i="2"/>
  <c r="Z348" i="2"/>
  <c r="BP390" i="2"/>
  <c r="BN390" i="2"/>
  <c r="Z390" i="2"/>
  <c r="BP396" i="2"/>
  <c r="Z396" i="2"/>
  <c r="BN412" i="2"/>
  <c r="X512" i="2"/>
  <c r="Z420" i="2"/>
  <c r="Z421" i="2" s="1"/>
  <c r="BN437" i="2"/>
  <c r="BP437" i="2"/>
  <c r="BN456" i="2"/>
  <c r="BP458" i="2"/>
  <c r="BN458" i="2"/>
  <c r="Z458" i="2"/>
  <c r="Y459" i="2"/>
  <c r="AA512" i="2"/>
  <c r="BP470" i="2"/>
  <c r="BN470" i="2"/>
  <c r="Z470" i="2"/>
  <c r="BN253" i="2"/>
  <c r="BP253" i="2"/>
  <c r="Y280" i="2"/>
  <c r="BN283" i="2"/>
  <c r="BN290" i="2"/>
  <c r="BP290" i="2"/>
  <c r="BN310" i="2"/>
  <c r="BP310" i="2"/>
  <c r="Y319" i="2"/>
  <c r="BN324" i="2"/>
  <c r="BN330" i="2"/>
  <c r="BP330" i="2"/>
  <c r="Y339" i="2"/>
  <c r="T512" i="2"/>
  <c r="Y356" i="2"/>
  <c r="Y400" i="2"/>
  <c r="Y427" i="2"/>
  <c r="Z512" i="2"/>
  <c r="BN432" i="2"/>
  <c r="BP432" i="2"/>
  <c r="Y451" i="2"/>
  <c r="Y460" i="2"/>
  <c r="Y466" i="2"/>
  <c r="Y480" i="2"/>
  <c r="Z438" i="2"/>
  <c r="BN443" i="2"/>
  <c r="Z453" i="2"/>
  <c r="Z463" i="2"/>
  <c r="BN477" i="2"/>
  <c r="Y485" i="2"/>
  <c r="BP494" i="2"/>
  <c r="J512" i="2"/>
  <c r="BN41" i="2"/>
  <c r="Y215" i="2"/>
  <c r="BP268" i="2"/>
  <c r="BP323" i="2"/>
  <c r="BN228" i="2"/>
  <c r="BP251" i="2"/>
  <c r="BP274" i="2"/>
  <c r="BP288" i="2"/>
  <c r="BP298" i="2"/>
  <c r="Z316" i="2"/>
  <c r="Z321" i="2"/>
  <c r="BP328" i="2"/>
  <c r="Z337" i="2"/>
  <c r="Z349" i="2"/>
  <c r="BP369" i="2"/>
  <c r="BN379" i="2"/>
  <c r="Z391" i="2"/>
  <c r="BP393" i="2"/>
  <c r="BP403" i="2"/>
  <c r="BN414" i="2"/>
  <c r="BP435" i="2"/>
  <c r="BP472" i="2"/>
  <c r="K512" i="2"/>
  <c r="BN74" i="2"/>
  <c r="BP41" i="2"/>
  <c r="BP74" i="2"/>
  <c r="BP84" i="2"/>
  <c r="BP245" i="2"/>
  <c r="BP293" i="2"/>
  <c r="BP358" i="2"/>
  <c r="Y80" i="2"/>
  <c r="BP90" i="2"/>
  <c r="BP106" i="2"/>
  <c r="BN164" i="2"/>
  <c r="BN207" i="2"/>
  <c r="Y220" i="2"/>
  <c r="BP308" i="2"/>
  <c r="Z35" i="2"/>
  <c r="Z36" i="2" s="1"/>
  <c r="BP52" i="2"/>
  <c r="Z70" i="2"/>
  <c r="Y85" i="2"/>
  <c r="BN98" i="2"/>
  <c r="BP111" i="2"/>
  <c r="Z119" i="2"/>
  <c r="Z167" i="2"/>
  <c r="Z190" i="2"/>
  <c r="Z200" i="2"/>
  <c r="Z210" i="2"/>
  <c r="BN238" i="2"/>
  <c r="BN243" i="2"/>
  <c r="Y246" i="2"/>
  <c r="BN254" i="2"/>
  <c r="BN260" i="2"/>
  <c r="BN291" i="2"/>
  <c r="Y294" i="2"/>
  <c r="BN301" i="2"/>
  <c r="Y304" i="2"/>
  <c r="BN311" i="2"/>
  <c r="Y332" i="2"/>
  <c r="Z344" i="2"/>
  <c r="Z354" i="2"/>
  <c r="Z355" i="2" s="1"/>
  <c r="Y364" i="2"/>
  <c r="BP374" i="2"/>
  <c r="BN396" i="2"/>
  <c r="Y399" i="2"/>
  <c r="BN420" i="2"/>
  <c r="Z433" i="2"/>
  <c r="BN438" i="2"/>
  <c r="Z441" i="2"/>
  <c r="BP443" i="2"/>
  <c r="BN453" i="2"/>
  <c r="BN463" i="2"/>
  <c r="BP477" i="2"/>
  <c r="Y481" i="2"/>
  <c r="L512" i="2"/>
  <c r="BP225" i="2"/>
  <c r="BP303" i="2"/>
  <c r="BP22" i="2"/>
  <c r="Y45" i="2"/>
  <c r="Z55" i="2"/>
  <c r="BP57" i="2"/>
  <c r="BN77" i="2"/>
  <c r="Z185" i="2"/>
  <c r="Z187" i="2" s="1"/>
  <c r="Y23" i="2"/>
  <c r="BN30" i="2"/>
  <c r="BN55" i="2"/>
  <c r="Y58" i="2"/>
  <c r="Y66" i="2"/>
  <c r="BP77" i="2"/>
  <c r="BN104" i="2"/>
  <c r="Z124" i="2"/>
  <c r="Y138" i="2"/>
  <c r="BN150" i="2"/>
  <c r="Y153" i="2"/>
  <c r="Z162" i="2"/>
  <c r="BP164" i="2"/>
  <c r="BP174" i="2"/>
  <c r="BN185" i="2"/>
  <c r="Z195" i="2"/>
  <c r="BP197" i="2"/>
  <c r="BP207" i="2"/>
  <c r="Y216" i="2"/>
  <c r="Z226" i="2"/>
  <c r="BP228" i="2"/>
  <c r="Z269" i="2"/>
  <c r="Y275" i="2"/>
  <c r="Z283" i="2"/>
  <c r="Z284" i="2" s="1"/>
  <c r="BN316" i="2"/>
  <c r="BN321" i="2"/>
  <c r="Z324" i="2"/>
  <c r="BN337" i="2"/>
  <c r="BN349" i="2"/>
  <c r="Z359" i="2"/>
  <c r="BP379" i="2"/>
  <c r="BN391" i="2"/>
  <c r="Y404" i="2"/>
  <c r="Z412" i="2"/>
  <c r="BP414" i="2"/>
  <c r="Z456" i="2"/>
  <c r="Y486" i="2"/>
  <c r="BN84" i="2"/>
  <c r="BP363" i="2"/>
  <c r="Z30" i="2"/>
  <c r="BP95" i="2"/>
  <c r="Z104" i="2"/>
  <c r="Y142" i="2"/>
  <c r="Z150" i="2"/>
  <c r="BP152" i="2"/>
  <c r="BN174" i="2"/>
  <c r="Y177" i="2"/>
  <c r="BN197" i="2"/>
  <c r="Y231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BP238" i="2"/>
  <c r="BP260" i="2"/>
  <c r="BN344" i="2"/>
  <c r="BN354" i="2"/>
  <c r="Y375" i="2"/>
  <c r="BP420" i="2"/>
  <c r="BN433" i="2"/>
  <c r="BN441" i="2"/>
  <c r="Y444" i="2"/>
  <c r="BP453" i="2"/>
  <c r="Y491" i="2"/>
  <c r="O512" i="2"/>
  <c r="Y295" i="2"/>
  <c r="Y305" i="2"/>
  <c r="BP321" i="2"/>
  <c r="Y365" i="2"/>
  <c r="Y380" i="2"/>
  <c r="BP391" i="2"/>
  <c r="Y496" i="2"/>
  <c r="P512" i="2"/>
  <c r="Y24" i="2"/>
  <c r="BP35" i="2"/>
  <c r="Y59" i="2"/>
  <c r="Z68" i="2"/>
  <c r="Z78" i="2"/>
  <c r="Z117" i="2"/>
  <c r="Z140" i="2"/>
  <c r="Y154" i="2"/>
  <c r="Z165" i="2"/>
  <c r="Z175" i="2"/>
  <c r="Z177" i="2" s="1"/>
  <c r="BP190" i="2"/>
  <c r="Z198" i="2"/>
  <c r="Z208" i="2"/>
  <c r="Z218" i="2"/>
  <c r="Z229" i="2"/>
  <c r="Y239" i="2"/>
  <c r="Y255" i="2"/>
  <c r="Y276" i="2"/>
  <c r="Y312" i="2"/>
  <c r="BP344" i="2"/>
  <c r="BP354" i="2"/>
  <c r="Y405" i="2"/>
  <c r="Z415" i="2"/>
  <c r="Y421" i="2"/>
  <c r="Z431" i="2"/>
  <c r="Z449" i="2"/>
  <c r="Z488" i="2"/>
  <c r="Q512" i="2"/>
  <c r="BN135" i="2"/>
  <c r="Z146" i="2"/>
  <c r="Z147" i="2" s="1"/>
  <c r="BP162" i="2"/>
  <c r="BN170" i="2"/>
  <c r="Z180" i="2"/>
  <c r="Z181" i="2" s="1"/>
  <c r="BP195" i="2"/>
  <c r="BN213" i="2"/>
  <c r="Z224" i="2"/>
  <c r="Z234" i="2"/>
  <c r="Z235" i="2" s="1"/>
  <c r="Z244" i="2"/>
  <c r="Z261" i="2"/>
  <c r="Z267" i="2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BN483" i="2"/>
  <c r="Z493" i="2"/>
  <c r="Z495" i="2" s="1"/>
  <c r="Z499" i="2"/>
  <c r="Z500" i="2" s="1"/>
  <c r="R512" i="2"/>
  <c r="BN415" i="2"/>
  <c r="BN431" i="2"/>
  <c r="BN449" i="2"/>
  <c r="Z471" i="2"/>
  <c r="BN488" i="2"/>
  <c r="S512" i="2"/>
  <c r="Y86" i="2"/>
  <c r="BP104" i="2"/>
  <c r="Z31" i="2"/>
  <c r="Z56" i="2"/>
  <c r="BN68" i="2"/>
  <c r="Y71" i="2"/>
  <c r="Z105" i="2"/>
  <c r="BN218" i="2"/>
  <c r="Y381" i="2"/>
  <c r="Z168" i="2"/>
  <c r="Z191" i="2"/>
  <c r="Z201" i="2"/>
  <c r="Z211" i="2"/>
  <c r="BN234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BP335" i="2"/>
  <c r="Z345" i="2"/>
  <c r="Y360" i="2"/>
  <c r="BN397" i="2"/>
  <c r="Z408" i="2"/>
  <c r="Z409" i="2" s="1"/>
  <c r="Y422" i="2"/>
  <c r="BN439" i="2"/>
  <c r="Z442" i="2"/>
  <c r="BN454" i="2"/>
  <c r="BN464" i="2"/>
  <c r="BN493" i="2"/>
  <c r="BN499" i="2"/>
  <c r="BP30" i="2"/>
  <c r="BN175" i="2"/>
  <c r="BN208" i="2"/>
  <c r="BN229" i="2"/>
  <c r="Z26" i="2"/>
  <c r="Z61" i="2"/>
  <c r="BN83" i="2"/>
  <c r="BN146" i="2"/>
  <c r="Z158" i="2"/>
  <c r="Z159" i="2" s="1"/>
  <c r="BP68" i="2"/>
  <c r="Z76" i="2"/>
  <c r="BN89" i="2"/>
  <c r="Y92" i="2"/>
  <c r="BN105" i="2"/>
  <c r="Y108" i="2"/>
  <c r="BP117" i="2"/>
  <c r="Z125" i="2"/>
  <c r="BP140" i="2"/>
  <c r="BN151" i="2"/>
  <c r="Z163" i="2"/>
  <c r="BP165" i="2"/>
  <c r="BN186" i="2"/>
  <c r="Z196" i="2"/>
  <c r="BP198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BP449" i="2"/>
  <c r="Z457" i="2"/>
  <c r="BN471" i="2"/>
  <c r="Y474" i="2"/>
  <c r="B512" i="2"/>
  <c r="U512" i="2"/>
  <c r="Z41" i="2"/>
  <c r="F9" i="2"/>
  <c r="J9" i="2"/>
  <c r="BN99" i="2"/>
  <c r="Z120" i="2"/>
  <c r="BN180" i="2"/>
  <c r="BN224" i="2"/>
  <c r="A10" i="2"/>
  <c r="BN31" i="2"/>
  <c r="Z43" i="2"/>
  <c r="BN56" i="2"/>
  <c r="BP78" i="2"/>
  <c r="F10" i="2"/>
  <c r="Y37" i="2"/>
  <c r="BP146" i="2"/>
  <c r="BN158" i="2"/>
  <c r="BP267" i="2"/>
  <c r="BN278" i="2"/>
  <c r="Z395" i="2"/>
  <c r="BN408" i="2"/>
  <c r="Z437" i="2"/>
  <c r="BN442" i="2"/>
  <c r="Z462" i="2"/>
  <c r="Z479" i="2"/>
  <c r="BP499" i="2"/>
  <c r="C512" i="2"/>
  <c r="BP185" i="2"/>
  <c r="Y247" i="2"/>
  <c r="BP316" i="2"/>
  <c r="Z89" i="2"/>
  <c r="BN117" i="2"/>
  <c r="BP89" i="2"/>
  <c r="Y361" i="2"/>
  <c r="BN447" i="2"/>
  <c r="W512" i="2"/>
  <c r="BP408" i="2"/>
  <c r="BN462" i="2"/>
  <c r="Y465" i="2"/>
  <c r="Y475" i="2"/>
  <c r="BN479" i="2"/>
  <c r="Z489" i="2"/>
  <c r="Y500" i="2"/>
  <c r="Z225" i="2"/>
  <c r="Z245" i="2"/>
  <c r="Z268" i="2"/>
  <c r="Z293" i="2"/>
  <c r="Z303" i="2"/>
  <c r="Z323" i="2"/>
  <c r="Z358" i="2"/>
  <c r="Z363" i="2"/>
  <c r="Z364" i="2" s="1"/>
  <c r="Z22" i="2"/>
  <c r="Z23" i="2" s="1"/>
  <c r="Z57" i="2"/>
  <c r="Z90" i="2"/>
  <c r="Z95" i="2"/>
  <c r="Z106" i="2"/>
  <c r="Z152" i="2"/>
  <c r="Y159" i="2"/>
  <c r="Z251" i="2"/>
  <c r="Z274" i="2"/>
  <c r="Z275" i="2" s="1"/>
  <c r="Z288" i="2"/>
  <c r="Z298" i="2"/>
  <c r="Z308" i="2"/>
  <c r="Z328" i="2"/>
  <c r="Z331" i="2" s="1"/>
  <c r="Z369" i="2"/>
  <c r="Z393" i="2"/>
  <c r="Z403" i="2"/>
  <c r="Z404" i="2" s="1"/>
  <c r="Y417" i="2"/>
  <c r="Z435" i="2"/>
  <c r="Z472" i="2"/>
  <c r="BN489" i="2"/>
  <c r="Y101" i="2"/>
  <c r="Z477" i="2"/>
  <c r="Y501" i="2"/>
  <c r="BN328" i="2"/>
  <c r="Z114" i="2" l="1"/>
  <c r="Z480" i="2"/>
  <c r="Z371" i="2"/>
  <c r="Z255" i="2"/>
  <c r="Z100" i="2"/>
  <c r="Z80" i="2"/>
  <c r="Z32" i="2"/>
  <c r="Z270" i="2"/>
  <c r="Z220" i="2"/>
  <c r="Z121" i="2"/>
  <c r="Z71" i="2"/>
  <c r="Z338" i="2"/>
  <c r="Z312" i="2"/>
  <c r="X505" i="2"/>
  <c r="Z246" i="2"/>
  <c r="Z399" i="2"/>
  <c r="Z474" i="2"/>
  <c r="Z304" i="2"/>
  <c r="Y503" i="2"/>
  <c r="Z44" i="2"/>
  <c r="Z65" i="2"/>
  <c r="Z263" i="2"/>
  <c r="Z142" i="2"/>
  <c r="Z58" i="2"/>
  <c r="Z350" i="2"/>
  <c r="Z318" i="2"/>
  <c r="Z325" i="2"/>
  <c r="Z192" i="2"/>
  <c r="Z416" i="2"/>
  <c r="Z203" i="2"/>
  <c r="Y504" i="2"/>
  <c r="Z215" i="2"/>
  <c r="Z171" i="2"/>
  <c r="Y502" i="2"/>
  <c r="Z231" i="2"/>
  <c r="Z92" i="2"/>
  <c r="Z153" i="2"/>
  <c r="Z126" i="2"/>
  <c r="Z360" i="2"/>
  <c r="Z444" i="2"/>
  <c r="Z108" i="2"/>
  <c r="Z450" i="2"/>
  <c r="Z459" i="2"/>
  <c r="Z294" i="2"/>
  <c r="Z465" i="2"/>
  <c r="Z490" i="2"/>
  <c r="Y506" i="2"/>
  <c r="Y505" i="2" l="1"/>
  <c r="Z507" i="2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<sst xmlns="http://schemas.openxmlformats.org/spreadsheetml/2006/main" count="3674" uniqueCount="794">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</sst>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7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4" t="s">
        <v>26</v>
      </c>
      <c r="E1" s="874"/>
      <c r="F1" s="874"/>
      <c r="G1" s="14" t="s">
        <v>66</v>
      </c>
      <c r="H1" s="874" t="s">
        <v>46</v>
      </c>
      <c r="I1" s="874"/>
      <c r="J1" s="874"/>
      <c r="K1" s="874"/>
      <c r="L1" s="874"/>
      <c r="M1" s="874"/>
      <c r="N1" s="874"/>
      <c r="O1" s="874"/>
      <c r="P1" s="874"/>
      <c r="Q1" s="874"/>
      <c r="R1" s="875" t="s">
        <v>67</v>
      </c>
      <c r="S1" s="876"/>
      <c r="T1" s="8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7"/>
      <c r="R2" s="877"/>
      <c r="S2" s="877"/>
      <c r="T2" s="877"/>
      <c r="U2" s="877"/>
      <c r="V2" s="877"/>
      <c r="W2" s="8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7"/>
      <c r="Q3" s="877"/>
      <c r="R3" s="877"/>
      <c r="S3" s="877"/>
      <c r="T3" s="877"/>
      <c r="U3" s="877"/>
      <c r="V3" s="877"/>
      <c r="W3" s="8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8"/>
      <c r="E5" s="878"/>
      <c r="F5" s="879" t="s">
        <v>14</v>
      </c>
      <c r="G5" s="879"/>
      <c r="H5" s="878"/>
      <c r="I5" s="878"/>
      <c r="J5" s="878"/>
      <c r="K5" s="878"/>
      <c r="L5" s="878"/>
      <c r="M5" s="878"/>
      <c r="N5" s="72"/>
      <c r="P5" s="27" t="s">
        <v>4</v>
      </c>
      <c r="Q5" s="880">
        <v>45904</v>
      </c>
      <c r="R5" s="880"/>
      <c r="T5" s="881" t="s">
        <v>3</v>
      </c>
      <c r="U5" s="882"/>
      <c r="V5" s="883" t="s">
        <v>780</v>
      </c>
      <c r="W5" s="884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71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0"/>
      <c r="P9" s="31" t="s">
        <v>15</v>
      </c>
      <c r="Q9" s="873"/>
      <c r="R9" s="873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20</v>
      </c>
      <c r="Y61" s="55">
        <f>IFERROR(IF(X61="",0,CEILING((X61/$H61),1)*$H61),"")</f>
        <v>21.6</v>
      </c>
      <c r="Z61" s="41">
        <f>IFERROR(IF(Y61=0,"",ROUNDUP(Y61/H61,0)*0.01898),"")</f>
        <v>3.7960000000000001E-2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20.805555555555554</v>
      </c>
      <c r="BN61" s="78">
        <f>IFERROR(Y61*I61/H61,"0")</f>
        <v>22.47</v>
      </c>
      <c r="BO61" s="78">
        <f>IFERROR(1/J61*(X61/H61),"0")</f>
        <v>2.8935185185185182E-2</v>
      </c>
      <c r="BP61" s="78">
        <f>IFERROR(1/J61*(Y61/H61),"0")</f>
        <v>3.125E-2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66">
        <v>4680115882751</v>
      </c>
      <c r="E62" s="56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66">
        <v>4680115885950</v>
      </c>
      <c r="E63" s="56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66">
        <v>4680115881433</v>
      </c>
      <c r="E64" s="56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39</v>
      </c>
      <c r="X65" s="43">
        <f>IFERROR(X61/H61,"0")+IFERROR(X62/H62,"0")+IFERROR(X63/H63,"0")+IFERROR(X64/H64,"0")</f>
        <v>1.8518518518518516</v>
      </c>
      <c r="Y65" s="43">
        <f>IFERROR(Y61/H61,"0")+IFERROR(Y62/H62,"0")+IFERROR(Y63/H63,"0")+IFERROR(Y64/H64,"0")</f>
        <v>2</v>
      </c>
      <c r="Z65" s="43">
        <f>IFERROR(IF(Z61="",0,Z61),"0")+IFERROR(IF(Z62="",0,Z62),"0")+IFERROR(IF(Z63="",0,Z63),"0")+IFERROR(IF(Z64="",0,Z64),"0")</f>
        <v>3.7960000000000001E-2</v>
      </c>
      <c r="AA65" s="67"/>
      <c r="AB65" s="67"/>
      <c r="AC65" s="67"/>
    </row>
    <row r="66" spans="1:68" x14ac:dyDescent="0.2">
      <c r="A66" s="573"/>
      <c r="B66" s="573"/>
      <c r="C66" s="573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4"/>
      <c r="P66" s="570" t="s">
        <v>40</v>
      </c>
      <c r="Q66" s="571"/>
      <c r="R66" s="571"/>
      <c r="S66" s="571"/>
      <c r="T66" s="571"/>
      <c r="U66" s="571"/>
      <c r="V66" s="572"/>
      <c r="W66" s="42" t="s">
        <v>0</v>
      </c>
      <c r="X66" s="43">
        <f>IFERROR(SUM(X61:X64),"0")</f>
        <v>20</v>
      </c>
      <c r="Y66" s="43">
        <f>IFERROR(SUM(Y61:Y64),"0")</f>
        <v>21.6</v>
      </c>
      <c r="Z66" s="42"/>
      <c r="AA66" s="67"/>
      <c r="AB66" s="67"/>
      <c r="AC66" s="67"/>
    </row>
    <row r="67" spans="1:68" ht="14.25" customHeight="1" x14ac:dyDescent="0.25">
      <c r="A67" s="565" t="s">
        <v>78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66">
        <v>4680115885073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66">
        <v>4680115885059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66">
        <v>4680115885097</v>
      </c>
      <c r="E70" s="56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73"/>
      <c r="B72" s="573"/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574"/>
      <c r="P72" s="570" t="s">
        <v>40</v>
      </c>
      <c r="Q72" s="571"/>
      <c r="R72" s="571"/>
      <c r="S72" s="571"/>
      <c r="T72" s="571"/>
      <c r="U72" s="571"/>
      <c r="V72" s="57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65" t="s">
        <v>84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66">
        <v>4680115881891</v>
      </c>
      <c r="E74" s="56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7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66">
        <v>4680115885769</v>
      </c>
      <c r="E75" s="56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7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66">
        <v>4680115884410</v>
      </c>
      <c r="E76" s="56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7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60</v>
      </c>
      <c r="Y76" s="55">
        <f t="shared" si="11"/>
        <v>67.2</v>
      </c>
      <c r="Z76" s="41">
        <f>IFERROR(IF(Y76=0,"",ROUNDUP(Y76/H76,0)*0.01898),"")</f>
        <v>0.15184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63.621428571428567</v>
      </c>
      <c r="BN76" s="78">
        <f t="shared" si="13"/>
        <v>71.256</v>
      </c>
      <c r="BO76" s="78">
        <f t="shared" si="14"/>
        <v>0.11160714285714285</v>
      </c>
      <c r="BP76" s="78">
        <f t="shared" si="15"/>
        <v>0.125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66">
        <v>4680115884311</v>
      </c>
      <c r="E77" s="56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66">
        <v>4680115885929</v>
      </c>
      <c r="E78" s="56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66">
        <v>4680115884403</v>
      </c>
      <c r="E79" s="56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73"/>
      <c r="B80" s="573"/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4"/>
      <c r="P80" s="570" t="s">
        <v>40</v>
      </c>
      <c r="Q80" s="571"/>
      <c r="R80" s="571"/>
      <c r="S80" s="571"/>
      <c r="T80" s="571"/>
      <c r="U80" s="571"/>
      <c r="V80" s="572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 x14ac:dyDescent="0.2">
      <c r="A81" s="573"/>
      <c r="B81" s="573"/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573"/>
      <c r="N81" s="573"/>
      <c r="O81" s="574"/>
      <c r="P81" s="570" t="s">
        <v>40</v>
      </c>
      <c r="Q81" s="571"/>
      <c r="R81" s="571"/>
      <c r="S81" s="571"/>
      <c r="T81" s="571"/>
      <c r="U81" s="571"/>
      <c r="V81" s="572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 x14ac:dyDescent="0.25">
      <c r="A82" s="565" t="s">
        <v>185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66">
        <v>4680115881532</v>
      </c>
      <c r="E83" s="56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66">
        <v>4680115881464</v>
      </c>
      <c r="E84" s="56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73"/>
      <c r="B85" s="573"/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4"/>
      <c r="P85" s="570" t="s">
        <v>40</v>
      </c>
      <c r="Q85" s="571"/>
      <c r="R85" s="571"/>
      <c r="S85" s="571"/>
      <c r="T85" s="571"/>
      <c r="U85" s="571"/>
      <c r="V85" s="572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73"/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4"/>
      <c r="P86" s="570" t="s">
        <v>40</v>
      </c>
      <c r="Q86" s="571"/>
      <c r="R86" s="571"/>
      <c r="S86" s="571"/>
      <c r="T86" s="571"/>
      <c r="U86" s="571"/>
      <c r="V86" s="572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 x14ac:dyDescent="0.25">
      <c r="A87" s="564" t="s">
        <v>192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65"/>
      <c r="AB87" s="65"/>
      <c r="AC87" s="79"/>
    </row>
    <row r="88" spans="1:68" ht="14.25" customHeight="1" x14ac:dyDescent="0.25">
      <c r="A88" s="565" t="s">
        <v>114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66">
        <v>4680115881327</v>
      </c>
      <c r="E89" s="56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566">
        <v>4680115881518</v>
      </c>
      <c r="E90" s="56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66">
        <v>4680115881303</v>
      </c>
      <c r="E91" s="56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73"/>
      <c r="B92" s="573"/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4"/>
      <c r="P92" s="570" t="s">
        <v>40</v>
      </c>
      <c r="Q92" s="571"/>
      <c r="R92" s="571"/>
      <c r="S92" s="571"/>
      <c r="T92" s="571"/>
      <c r="U92" s="571"/>
      <c r="V92" s="57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73"/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4"/>
      <c r="P93" s="570" t="s">
        <v>40</v>
      </c>
      <c r="Q93" s="571"/>
      <c r="R93" s="571"/>
      <c r="S93" s="571"/>
      <c r="T93" s="571"/>
      <c r="U93" s="571"/>
      <c r="V93" s="57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65" t="s">
        <v>84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66">
        <v>4607091386967</v>
      </c>
      <c r="E95" s="56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81" t="s">
        <v>202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566">
        <v>4680115884953</v>
      </c>
      <c r="E96" s="566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566">
        <v>4607091385731</v>
      </c>
      <c r="E97" s="56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566">
        <v>4607091385731</v>
      </c>
      <c r="E98" s="56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566">
        <v>4680115880894</v>
      </c>
      <c r="E99" s="566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73"/>
      <c r="B100" s="573"/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4"/>
      <c r="P100" s="570" t="s">
        <v>40</v>
      </c>
      <c r="Q100" s="571"/>
      <c r="R100" s="571"/>
      <c r="S100" s="571"/>
      <c r="T100" s="571"/>
      <c r="U100" s="571"/>
      <c r="V100" s="572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573"/>
      <c r="B101" s="573"/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4"/>
      <c r="P101" s="570" t="s">
        <v>40</v>
      </c>
      <c r="Q101" s="571"/>
      <c r="R101" s="571"/>
      <c r="S101" s="571"/>
      <c r="T101" s="571"/>
      <c r="U101" s="571"/>
      <c r="V101" s="572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564" t="s">
        <v>214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65"/>
      <c r="AB102" s="65"/>
      <c r="AC102" s="79"/>
    </row>
    <row r="103" spans="1:68" ht="14.25" customHeight="1" x14ac:dyDescent="0.25">
      <c r="A103" s="565" t="s">
        <v>114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6"/>
      <c r="AB103" s="66"/>
      <c r="AC103" s="80"/>
    </row>
    <row r="104" spans="1:68" ht="27" customHeight="1" x14ac:dyDescent="0.25">
      <c r="A104" s="63" t="s">
        <v>215</v>
      </c>
      <c r="B104" s="63" t="s">
        <v>216</v>
      </c>
      <c r="C104" s="36">
        <v>4301011514</v>
      </c>
      <c r="D104" s="566">
        <v>4680115882133</v>
      </c>
      <c r="E104" s="566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218</v>
      </c>
      <c r="B105" s="63" t="s">
        <v>219</v>
      </c>
      <c r="C105" s="36">
        <v>4301011417</v>
      </c>
      <c r="D105" s="566">
        <v>4680115880269</v>
      </c>
      <c r="E105" s="566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7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220</v>
      </c>
      <c r="B106" s="63" t="s">
        <v>221</v>
      </c>
      <c r="C106" s="36">
        <v>4301011415</v>
      </c>
      <c r="D106" s="566">
        <v>4680115880429</v>
      </c>
      <c r="E106" s="566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222</v>
      </c>
      <c r="B107" s="63" t="s">
        <v>223</v>
      </c>
      <c r="C107" s="36">
        <v>4301011462</v>
      </c>
      <c r="D107" s="566">
        <v>4680115881457</v>
      </c>
      <c r="E107" s="566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73"/>
      <c r="B108" s="573"/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573"/>
      <c r="N108" s="573"/>
      <c r="O108" s="574"/>
      <c r="P108" s="570" t="s">
        <v>40</v>
      </c>
      <c r="Q108" s="571"/>
      <c r="R108" s="571"/>
      <c r="S108" s="571"/>
      <c r="T108" s="571"/>
      <c r="U108" s="571"/>
      <c r="V108" s="572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573"/>
      <c r="B109" s="573"/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573"/>
      <c r="N109" s="573"/>
      <c r="O109" s="574"/>
      <c r="P109" s="570" t="s">
        <v>40</v>
      </c>
      <c r="Q109" s="571"/>
      <c r="R109" s="571"/>
      <c r="S109" s="571"/>
      <c r="T109" s="571"/>
      <c r="U109" s="571"/>
      <c r="V109" s="572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565" t="s">
        <v>150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566">
        <v>4680115881488</v>
      </c>
      <c r="E111" s="566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566">
        <v>4680115882775</v>
      </c>
      <c r="E112" s="566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566">
        <v>4680115880658</v>
      </c>
      <c r="E113" s="566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7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573"/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4"/>
      <c r="P114" s="570" t="s">
        <v>40</v>
      </c>
      <c r="Q114" s="571"/>
      <c r="R114" s="571"/>
      <c r="S114" s="571"/>
      <c r="T114" s="571"/>
      <c r="U114" s="571"/>
      <c r="V114" s="572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573"/>
      <c r="B115" s="573"/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4"/>
      <c r="P115" s="570" t="s">
        <v>40</v>
      </c>
      <c r="Q115" s="571"/>
      <c r="R115" s="571"/>
      <c r="S115" s="571"/>
      <c r="T115" s="571"/>
      <c r="U115" s="571"/>
      <c r="V115" s="572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565" t="s">
        <v>84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566">
        <v>4607091385168</v>
      </c>
      <c r="E117" s="566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150</v>
      </c>
      <c r="Y117" s="55">
        <f>IFERROR(IF(X117="",0,CEILING((X117/$H117),1)*$H117),"")</f>
        <v>153.9</v>
      </c>
      <c r="Z117" s="41">
        <f>IFERROR(IF(Y117=0,"",ROUNDUP(Y117/H117,0)*0.01898),"")</f>
        <v>0.36062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159.49999999999997</v>
      </c>
      <c r="BN117" s="78">
        <f>IFERROR(Y117*I117/H117,"0")</f>
        <v>163.64700000000002</v>
      </c>
      <c r="BO117" s="78">
        <f>IFERROR(1/J117*(X117/H117),"0")</f>
        <v>0.28935185185185186</v>
      </c>
      <c r="BP117" s="78">
        <f>IFERROR(1/J117*(Y117/H117),"0")</f>
        <v>0.296875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566">
        <v>4607091383256</v>
      </c>
      <c r="E118" s="566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566">
        <v>4607091385748</v>
      </c>
      <c r="E119" s="566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7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566">
        <v>4680115884533</v>
      </c>
      <c r="E120" s="566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73"/>
      <c r="B121" s="573"/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4"/>
      <c r="P121" s="570" t="s">
        <v>40</v>
      </c>
      <c r="Q121" s="571"/>
      <c r="R121" s="571"/>
      <c r="S121" s="571"/>
      <c r="T121" s="571"/>
      <c r="U121" s="571"/>
      <c r="V121" s="572"/>
      <c r="W121" s="42" t="s">
        <v>39</v>
      </c>
      <c r="X121" s="43">
        <f>IFERROR(X117/H117,"0")+IFERROR(X118/H118,"0")+IFERROR(X119/H119,"0")+IFERROR(X120/H120,"0")</f>
        <v>18.518518518518519</v>
      </c>
      <c r="Y121" s="43">
        <f>IFERROR(Y117/H117,"0")+IFERROR(Y118/H118,"0")+IFERROR(Y119/H119,"0")+IFERROR(Y120/H120,"0")</f>
        <v>19</v>
      </c>
      <c r="Z121" s="43">
        <f>IFERROR(IF(Z117="",0,Z117),"0")+IFERROR(IF(Z118="",0,Z118),"0")+IFERROR(IF(Z119="",0,Z119),"0")+IFERROR(IF(Z120="",0,Z120),"0")</f>
        <v>0.36062</v>
      </c>
      <c r="AA121" s="67"/>
      <c r="AB121" s="67"/>
      <c r="AC121" s="67"/>
    </row>
    <row r="122" spans="1:68" x14ac:dyDescent="0.2">
      <c r="A122" s="573"/>
      <c r="B122" s="573"/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4"/>
      <c r="P122" s="570" t="s">
        <v>40</v>
      </c>
      <c r="Q122" s="571"/>
      <c r="R122" s="571"/>
      <c r="S122" s="571"/>
      <c r="T122" s="571"/>
      <c r="U122" s="571"/>
      <c r="V122" s="572"/>
      <c r="W122" s="42" t="s">
        <v>0</v>
      </c>
      <c r="X122" s="43">
        <f>IFERROR(SUM(X117:X120),"0")</f>
        <v>150</v>
      </c>
      <c r="Y122" s="43">
        <f>IFERROR(SUM(Y117:Y120),"0")</f>
        <v>153.9</v>
      </c>
      <c r="Z122" s="42"/>
      <c r="AA122" s="67"/>
      <c r="AB122" s="67"/>
      <c r="AC122" s="67"/>
    </row>
    <row r="123" spans="1:68" ht="14.25" customHeight="1" x14ac:dyDescent="0.25">
      <c r="A123" s="565" t="s">
        <v>185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566">
        <v>4680115882652</v>
      </c>
      <c r="E124" s="566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566">
        <v>4680115880238</v>
      </c>
      <c r="E125" s="566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573"/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4"/>
      <c r="P126" s="570" t="s">
        <v>40</v>
      </c>
      <c r="Q126" s="571"/>
      <c r="R126" s="571"/>
      <c r="S126" s="571"/>
      <c r="T126" s="571"/>
      <c r="U126" s="571"/>
      <c r="V126" s="572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573"/>
      <c r="B127" s="573"/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4"/>
      <c r="P127" s="570" t="s">
        <v>40</v>
      </c>
      <c r="Q127" s="571"/>
      <c r="R127" s="571"/>
      <c r="S127" s="571"/>
      <c r="T127" s="571"/>
      <c r="U127" s="571"/>
      <c r="V127" s="572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564" t="s">
        <v>247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65"/>
      <c r="AB128" s="65"/>
      <c r="AC128" s="79"/>
    </row>
    <row r="129" spans="1:68" ht="14.25" customHeight="1" x14ac:dyDescent="0.25">
      <c r="A129" s="565" t="s">
        <v>114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566">
        <v>4680115882577</v>
      </c>
      <c r="E130" s="566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7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8"/>
      <c r="R130" s="568"/>
      <c r="S130" s="568"/>
      <c r="T130" s="56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566">
        <v>4680115882577</v>
      </c>
      <c r="E131" s="566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7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8"/>
      <c r="R131" s="568"/>
      <c r="S131" s="568"/>
      <c r="T131" s="5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73"/>
      <c r="B132" s="573"/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4"/>
      <c r="P132" s="570" t="s">
        <v>40</v>
      </c>
      <c r="Q132" s="571"/>
      <c r="R132" s="571"/>
      <c r="S132" s="571"/>
      <c r="T132" s="571"/>
      <c r="U132" s="571"/>
      <c r="V132" s="572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73"/>
      <c r="B133" s="573"/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4"/>
      <c r="P133" s="570" t="s">
        <v>40</v>
      </c>
      <c r="Q133" s="571"/>
      <c r="R133" s="571"/>
      <c r="S133" s="571"/>
      <c r="T133" s="571"/>
      <c r="U133" s="571"/>
      <c r="V133" s="572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65" t="s">
        <v>78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566">
        <v>4680115883444</v>
      </c>
      <c r="E135" s="566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9" t="s">
        <v>45</v>
      </c>
      <c r="V135" s="39" t="s">
        <v>45</v>
      </c>
      <c r="W135" s="40" t="s">
        <v>0</v>
      </c>
      <c r="X135" s="58">
        <v>35</v>
      </c>
      <c r="Y135" s="55">
        <f>IFERROR(IF(X135="",0,CEILING((X135/$H135),1)*$H135),"")</f>
        <v>36.4</v>
      </c>
      <c r="Z135" s="41">
        <f>IFERROR(IF(Y135=0,"",ROUNDUP(Y135/H135,0)*0.00651),"")</f>
        <v>8.4629999999999997E-2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38.35</v>
      </c>
      <c r="BN135" s="78">
        <f>IFERROR(Y135*I135/H135,"0")</f>
        <v>39.884</v>
      </c>
      <c r="BO135" s="78">
        <f>IFERROR(1/J135*(X135/H135),"0")</f>
        <v>6.8681318681318687E-2</v>
      </c>
      <c r="BP135" s="78">
        <f>IFERROR(1/J135*(Y135/H135),"0")</f>
        <v>7.1428571428571438E-2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566">
        <v>4680115883444</v>
      </c>
      <c r="E136" s="566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73"/>
      <c r="B137" s="573"/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4"/>
      <c r="P137" s="570" t="s">
        <v>40</v>
      </c>
      <c r="Q137" s="571"/>
      <c r="R137" s="571"/>
      <c r="S137" s="571"/>
      <c r="T137" s="571"/>
      <c r="U137" s="571"/>
      <c r="V137" s="572"/>
      <c r="W137" s="42" t="s">
        <v>39</v>
      </c>
      <c r="X137" s="43">
        <f>IFERROR(X135/H135,"0")+IFERROR(X136/H136,"0")</f>
        <v>12.5</v>
      </c>
      <c r="Y137" s="43">
        <f>IFERROR(Y135/H135,"0")+IFERROR(Y136/H136,"0")</f>
        <v>13</v>
      </c>
      <c r="Z137" s="43">
        <f>IFERROR(IF(Z135="",0,Z135),"0")+IFERROR(IF(Z136="",0,Z136),"0")</f>
        <v>8.4629999999999997E-2</v>
      </c>
      <c r="AA137" s="67"/>
      <c r="AB137" s="67"/>
      <c r="AC137" s="67"/>
    </row>
    <row r="138" spans="1:68" x14ac:dyDescent="0.2">
      <c r="A138" s="573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4"/>
      <c r="P138" s="570" t="s">
        <v>40</v>
      </c>
      <c r="Q138" s="571"/>
      <c r="R138" s="571"/>
      <c r="S138" s="571"/>
      <c r="T138" s="571"/>
      <c r="U138" s="571"/>
      <c r="V138" s="572"/>
      <c r="W138" s="42" t="s">
        <v>0</v>
      </c>
      <c r="X138" s="43">
        <f>IFERROR(SUM(X135:X136),"0")</f>
        <v>35</v>
      </c>
      <c r="Y138" s="43">
        <f>IFERROR(SUM(Y135:Y136),"0")</f>
        <v>36.4</v>
      </c>
      <c r="Z138" s="42"/>
      <c r="AA138" s="67"/>
      <c r="AB138" s="67"/>
      <c r="AC138" s="67"/>
    </row>
    <row r="139" spans="1:68" ht="14.25" customHeight="1" x14ac:dyDescent="0.25">
      <c r="A139" s="565" t="s">
        <v>84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566">
        <v>4680115882584</v>
      </c>
      <c r="E140" s="566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566">
        <v>4680115882584</v>
      </c>
      <c r="E141" s="566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7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73"/>
      <c r="B142" s="573"/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4"/>
      <c r="P142" s="570" t="s">
        <v>40</v>
      </c>
      <c r="Q142" s="571"/>
      <c r="R142" s="571"/>
      <c r="S142" s="571"/>
      <c r="T142" s="571"/>
      <c r="U142" s="571"/>
      <c r="V142" s="572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73"/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4"/>
      <c r="P143" s="570" t="s">
        <v>40</v>
      </c>
      <c r="Q143" s="571"/>
      <c r="R143" s="571"/>
      <c r="S143" s="571"/>
      <c r="T143" s="571"/>
      <c r="U143" s="571"/>
      <c r="V143" s="572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564" t="s">
        <v>112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65"/>
      <c r="AB144" s="65"/>
      <c r="AC144" s="79"/>
    </row>
    <row r="145" spans="1:68" ht="14.25" customHeight="1" x14ac:dyDescent="0.25">
      <c r="A145" s="565" t="s">
        <v>114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566">
        <v>4607091384604</v>
      </c>
      <c r="E146" s="566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73"/>
      <c r="B147" s="573"/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570" t="s">
        <v>40</v>
      </c>
      <c r="Q147" s="571"/>
      <c r="R147" s="571"/>
      <c r="S147" s="571"/>
      <c r="T147" s="571"/>
      <c r="U147" s="571"/>
      <c r="V147" s="572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573"/>
      <c r="B148" s="573"/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4"/>
      <c r="P148" s="570" t="s">
        <v>40</v>
      </c>
      <c r="Q148" s="571"/>
      <c r="R148" s="571"/>
      <c r="S148" s="571"/>
      <c r="T148" s="571"/>
      <c r="U148" s="571"/>
      <c r="V148" s="572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565" t="s">
        <v>78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566">
        <v>4607091387667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566">
        <v>4607091387636</v>
      </c>
      <c r="E151" s="566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566">
        <v>4607091382426</v>
      </c>
      <c r="E152" s="566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573"/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4"/>
      <c r="P153" s="570" t="s">
        <v>40</v>
      </c>
      <c r="Q153" s="571"/>
      <c r="R153" s="571"/>
      <c r="S153" s="571"/>
      <c r="T153" s="571"/>
      <c r="U153" s="571"/>
      <c r="V153" s="572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573"/>
      <c r="B154" s="573"/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4"/>
      <c r="P154" s="570" t="s">
        <v>40</v>
      </c>
      <c r="Q154" s="571"/>
      <c r="R154" s="571"/>
      <c r="S154" s="571"/>
      <c r="T154" s="571"/>
      <c r="U154" s="571"/>
      <c r="V154" s="572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590" t="s">
        <v>271</v>
      </c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  <c r="V155" s="590"/>
      <c r="W155" s="590"/>
      <c r="X155" s="590"/>
      <c r="Y155" s="590"/>
      <c r="Z155" s="590"/>
      <c r="AA155" s="54"/>
      <c r="AB155" s="54"/>
      <c r="AC155" s="54"/>
    </row>
    <row r="156" spans="1:68" ht="16.5" customHeight="1" x14ac:dyDescent="0.25">
      <c r="A156" s="564" t="s">
        <v>272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65"/>
      <c r="AB156" s="65"/>
      <c r="AC156" s="79"/>
    </row>
    <row r="157" spans="1:68" ht="14.25" customHeight="1" x14ac:dyDescent="0.25">
      <c r="A157" s="565" t="s">
        <v>150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566">
        <v>4680115886223</v>
      </c>
      <c r="E158" s="566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573"/>
      <c r="B159" s="573"/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4"/>
      <c r="P159" s="570" t="s">
        <v>40</v>
      </c>
      <c r="Q159" s="571"/>
      <c r="R159" s="571"/>
      <c r="S159" s="571"/>
      <c r="T159" s="571"/>
      <c r="U159" s="571"/>
      <c r="V159" s="57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573"/>
      <c r="B160" s="573"/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4"/>
      <c r="P160" s="570" t="s">
        <v>40</v>
      </c>
      <c r="Q160" s="571"/>
      <c r="R160" s="571"/>
      <c r="S160" s="571"/>
      <c r="T160" s="571"/>
      <c r="U160" s="571"/>
      <c r="V160" s="57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565" t="s">
        <v>78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566">
        <v>4680115880993</v>
      </c>
      <c r="E162" s="566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566">
        <v>4680115881761</v>
      </c>
      <c r="E163" s="566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566">
        <v>4680115881563</v>
      </c>
      <c r="E164" s="566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60</v>
      </c>
      <c r="Y164" s="55">
        <f t="shared" si="16"/>
        <v>63</v>
      </c>
      <c r="Z164" s="41">
        <f>IFERROR(IF(Y164=0,"",ROUNDUP(Y164/H164,0)*0.00902),"")</f>
        <v>0.1353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63</v>
      </c>
      <c r="BN164" s="78">
        <f t="shared" si="18"/>
        <v>66.149999999999991</v>
      </c>
      <c r="BO164" s="78">
        <f t="shared" si="19"/>
        <v>0.10822510822510822</v>
      </c>
      <c r="BP164" s="78">
        <f t="shared" si="20"/>
        <v>0.11363636363636365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566">
        <v>4680115880986</v>
      </c>
      <c r="E165" s="566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566">
        <v>4680115881785</v>
      </c>
      <c r="E166" s="566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566">
        <v>4680115886537</v>
      </c>
      <c r="E167" s="566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566">
        <v>4680115881679</v>
      </c>
      <c r="E168" s="566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566">
        <v>4680115880191</v>
      </c>
      <c r="E169" s="566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566">
        <v>4680115883963</v>
      </c>
      <c r="E170" s="566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573"/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4"/>
      <c r="P171" s="570" t="s">
        <v>40</v>
      </c>
      <c r="Q171" s="571"/>
      <c r="R171" s="571"/>
      <c r="S171" s="571"/>
      <c r="T171" s="571"/>
      <c r="U171" s="571"/>
      <c r="V171" s="572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17.857142857142854</v>
      </c>
      <c r="Y171" s="43">
        <f>IFERROR(Y162/H162,"0")+IFERROR(Y163/H163,"0")+IFERROR(Y164/H164,"0")+IFERROR(Y165/H165,"0")+IFERROR(Y166/H166,"0")+IFERROR(Y167/H167,"0")+IFERROR(Y168/H168,"0")+IFERROR(Y169/H169,"0")+IFERROR(Y170/H170,"0")</f>
        <v>19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0.17138</v>
      </c>
      <c r="AA171" s="67"/>
      <c r="AB171" s="67"/>
      <c r="AC171" s="67"/>
    </row>
    <row r="172" spans="1:68" x14ac:dyDescent="0.2">
      <c r="A172" s="573"/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4"/>
      <c r="P172" s="570" t="s">
        <v>40</v>
      </c>
      <c r="Q172" s="571"/>
      <c r="R172" s="571"/>
      <c r="S172" s="571"/>
      <c r="T172" s="571"/>
      <c r="U172" s="571"/>
      <c r="V172" s="572"/>
      <c r="W172" s="42" t="s">
        <v>0</v>
      </c>
      <c r="X172" s="43">
        <f>IFERROR(SUM(X162:X170),"0")</f>
        <v>75</v>
      </c>
      <c r="Y172" s="43">
        <f>IFERROR(SUM(Y162:Y170),"0")</f>
        <v>79.8</v>
      </c>
      <c r="Z172" s="42"/>
      <c r="AA172" s="67"/>
      <c r="AB172" s="67"/>
      <c r="AC172" s="67"/>
    </row>
    <row r="173" spans="1:68" ht="14.25" customHeight="1" x14ac:dyDescent="0.25">
      <c r="A173" s="565" t="s">
        <v>106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566">
        <v>4680115886780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566">
        <v>4680115886742</v>
      </c>
      <c r="E175" s="566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566">
        <v>4680115886766</v>
      </c>
      <c r="E176" s="56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73"/>
      <c r="B177" s="573"/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4"/>
      <c r="P177" s="570" t="s">
        <v>40</v>
      </c>
      <c r="Q177" s="571"/>
      <c r="R177" s="571"/>
      <c r="S177" s="571"/>
      <c r="T177" s="571"/>
      <c r="U177" s="571"/>
      <c r="V177" s="572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565" t="s">
        <v>309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566">
        <v>4680115886797</v>
      </c>
      <c r="E180" s="566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3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573"/>
      <c r="B181" s="573"/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4"/>
      <c r="P181" s="570" t="s">
        <v>40</v>
      </c>
      <c r="Q181" s="571"/>
      <c r="R181" s="571"/>
      <c r="S181" s="571"/>
      <c r="T181" s="571"/>
      <c r="U181" s="571"/>
      <c r="V181" s="572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573"/>
      <c r="B182" s="573"/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4"/>
      <c r="P182" s="570" t="s">
        <v>40</v>
      </c>
      <c r="Q182" s="571"/>
      <c r="R182" s="571"/>
      <c r="S182" s="571"/>
      <c r="T182" s="571"/>
      <c r="U182" s="571"/>
      <c r="V182" s="572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564" t="s">
        <v>312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65"/>
      <c r="AB183" s="65"/>
      <c r="AC183" s="79"/>
    </row>
    <row r="184" spans="1:68" ht="14.25" customHeight="1" x14ac:dyDescent="0.25">
      <c r="A184" s="565" t="s">
        <v>114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566">
        <v>4680115881402</v>
      </c>
      <c r="E185" s="56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566">
        <v>4680115881396</v>
      </c>
      <c r="E186" s="566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 x14ac:dyDescent="0.2">
      <c r="A187" s="573"/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4"/>
      <c r="P187" s="570" t="s">
        <v>40</v>
      </c>
      <c r="Q187" s="571"/>
      <c r="R187" s="571"/>
      <c r="S187" s="571"/>
      <c r="T187" s="571"/>
      <c r="U187" s="571"/>
      <c r="V187" s="572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 x14ac:dyDescent="0.2">
      <c r="A188" s="573"/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4"/>
      <c r="P188" s="570" t="s">
        <v>40</v>
      </c>
      <c r="Q188" s="571"/>
      <c r="R188" s="571"/>
      <c r="S188" s="571"/>
      <c r="T188" s="571"/>
      <c r="U188" s="571"/>
      <c r="V188" s="572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customHeight="1" x14ac:dyDescent="0.25">
      <c r="A189" s="565" t="s">
        <v>150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566">
        <v>4680115882935</v>
      </c>
      <c r="E190" s="566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566">
        <v>4680115880764</v>
      </c>
      <c r="E191" s="566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73"/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4"/>
      <c r="P192" s="570" t="s">
        <v>40</v>
      </c>
      <c r="Q192" s="571"/>
      <c r="R192" s="571"/>
      <c r="S192" s="571"/>
      <c r="T192" s="571"/>
      <c r="U192" s="571"/>
      <c r="V192" s="572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73"/>
      <c r="B193" s="573"/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4"/>
      <c r="P193" s="570" t="s">
        <v>40</v>
      </c>
      <c r="Q193" s="571"/>
      <c r="R193" s="571"/>
      <c r="S193" s="571"/>
      <c r="T193" s="571"/>
      <c r="U193" s="571"/>
      <c r="V193" s="572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65" t="s">
        <v>78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566">
        <v>4680115882683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500</v>
      </c>
      <c r="Y195" s="55">
        <f t="shared" ref="Y195:Y202" si="21">IFERROR(IF(X195="",0,CEILING((X195/$H195),1)*$H195),"")</f>
        <v>502.20000000000005</v>
      </c>
      <c r="Z195" s="41">
        <f>IFERROR(IF(Y195=0,"",ROUNDUP(Y195/H195,0)*0.00902),"")</f>
        <v>0.83886000000000005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519.44444444444446</v>
      </c>
      <c r="BN195" s="78">
        <f t="shared" ref="BN195:BN202" si="23">IFERROR(Y195*I195/H195,"0")</f>
        <v>521.73</v>
      </c>
      <c r="BO195" s="78">
        <f t="shared" ref="BO195:BO202" si="24">IFERROR(1/J195*(X195/H195),"0")</f>
        <v>0.70145903479236804</v>
      </c>
      <c r="BP195" s="78">
        <f t="shared" ref="BP195:BP202" si="25">IFERROR(1/J195*(Y195/H195),"0")</f>
        <v>0.70454545454545459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566">
        <v>4680115882690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230</v>
      </c>
      <c r="Y196" s="55">
        <f t="shared" si="21"/>
        <v>232.20000000000002</v>
      </c>
      <c r="Z196" s="41">
        <f>IFERROR(IF(Y196=0,"",ROUNDUP(Y196/H196,0)*0.00902),"")</f>
        <v>0.38785999999999998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238.94444444444446</v>
      </c>
      <c r="BN196" s="78">
        <f t="shared" si="23"/>
        <v>241.23000000000005</v>
      </c>
      <c r="BO196" s="78">
        <f t="shared" si="24"/>
        <v>0.32267115600448931</v>
      </c>
      <c r="BP196" s="78">
        <f t="shared" si="25"/>
        <v>0.32575757575757575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566">
        <v>4680115882669</v>
      </c>
      <c r="E197" s="566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440</v>
      </c>
      <c r="Y197" s="55">
        <f t="shared" si="21"/>
        <v>442.8</v>
      </c>
      <c r="Z197" s="41">
        <f>IFERROR(IF(Y197=0,"",ROUNDUP(Y197/H197,0)*0.00902),"")</f>
        <v>0.73964000000000008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457.11111111111109</v>
      </c>
      <c r="BN197" s="78">
        <f t="shared" si="23"/>
        <v>460.02</v>
      </c>
      <c r="BO197" s="78">
        <f t="shared" si="24"/>
        <v>0.61728395061728392</v>
      </c>
      <c r="BP197" s="78">
        <f t="shared" si="25"/>
        <v>0.62121212121212122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566">
        <v>4680115882676</v>
      </c>
      <c r="E198" s="56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510</v>
      </c>
      <c r="Y198" s="55">
        <f t="shared" si="21"/>
        <v>513</v>
      </c>
      <c r="Z198" s="41">
        <f>IFERROR(IF(Y198=0,"",ROUNDUP(Y198/H198,0)*0.00902),"")</f>
        <v>0.8569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529.83333333333337</v>
      </c>
      <c r="BN198" s="78">
        <f t="shared" si="23"/>
        <v>532.95000000000005</v>
      </c>
      <c r="BO198" s="78">
        <f t="shared" si="24"/>
        <v>0.71548821548821551</v>
      </c>
      <c r="BP198" s="78">
        <f t="shared" si="25"/>
        <v>0.71969696969696972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566">
        <v>4680115884014</v>
      </c>
      <c r="E199" s="566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566">
        <v>4680115884007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566">
        <v>4680115884038</v>
      </c>
      <c r="E201" s="566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566">
        <v>4680115884021</v>
      </c>
      <c r="E202" s="566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73"/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4"/>
      <c r="P203" s="570" t="s">
        <v>40</v>
      </c>
      <c r="Q203" s="571"/>
      <c r="R203" s="571"/>
      <c r="S203" s="571"/>
      <c r="T203" s="571"/>
      <c r="U203" s="571"/>
      <c r="V203" s="572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311.11111111111109</v>
      </c>
      <c r="Y203" s="43">
        <f>IFERROR(Y195/H195,"0")+IFERROR(Y196/H196,"0")+IFERROR(Y197/H197,"0")+IFERROR(Y198/H198,"0")+IFERROR(Y199/H199,"0")+IFERROR(Y200/H200,"0")+IFERROR(Y201/H201,"0")+IFERROR(Y202/H202,"0")</f>
        <v>313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2.8232600000000003</v>
      </c>
      <c r="AA203" s="67"/>
      <c r="AB203" s="67"/>
      <c r="AC203" s="67"/>
    </row>
    <row r="204" spans="1:68" x14ac:dyDescent="0.2">
      <c r="A204" s="573"/>
      <c r="B204" s="573"/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4"/>
      <c r="P204" s="570" t="s">
        <v>40</v>
      </c>
      <c r="Q204" s="571"/>
      <c r="R204" s="571"/>
      <c r="S204" s="571"/>
      <c r="T204" s="571"/>
      <c r="U204" s="571"/>
      <c r="V204" s="572"/>
      <c r="W204" s="42" t="s">
        <v>0</v>
      </c>
      <c r="X204" s="43">
        <f>IFERROR(SUM(X195:X202),"0")</f>
        <v>1680</v>
      </c>
      <c r="Y204" s="43">
        <f>IFERROR(SUM(Y195:Y202),"0")</f>
        <v>1690.2</v>
      </c>
      <c r="Z204" s="42"/>
      <c r="AA204" s="67"/>
      <c r="AB204" s="67"/>
      <c r="AC204" s="67"/>
    </row>
    <row r="205" spans="1:68" ht="14.25" customHeight="1" x14ac:dyDescent="0.25">
      <c r="A205" s="565" t="s">
        <v>84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566">
        <v>4680115881594</v>
      </c>
      <c r="E206" s="566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566">
        <v>4680115881617</v>
      </c>
      <c r="E207" s="566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20</v>
      </c>
      <c r="Y207" s="55">
        <f t="shared" si="26"/>
        <v>24.299999999999997</v>
      </c>
      <c r="Z207" s="41">
        <f>IFERROR(IF(Y207=0,"",ROUNDUP(Y207/H207,0)*0.01898),"")</f>
        <v>5.6940000000000004E-2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21.237037037037041</v>
      </c>
      <c r="BN207" s="78">
        <f t="shared" si="28"/>
        <v>25.803000000000001</v>
      </c>
      <c r="BO207" s="78">
        <f t="shared" si="29"/>
        <v>3.8580246913580252E-2</v>
      </c>
      <c r="BP207" s="78">
        <f t="shared" si="30"/>
        <v>4.6875E-2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566">
        <v>4680115880573</v>
      </c>
      <c r="E208" s="566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200</v>
      </c>
      <c r="Y208" s="55">
        <f t="shared" si="26"/>
        <v>200.1</v>
      </c>
      <c r="Z208" s="41">
        <f>IFERROR(IF(Y208=0,"",ROUNDUP(Y208/H208,0)*0.01898),"")</f>
        <v>0.43653999999999998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211.93103448275863</v>
      </c>
      <c r="BN208" s="78">
        <f t="shared" si="28"/>
        <v>212.03699999999998</v>
      </c>
      <c r="BO208" s="78">
        <f t="shared" si="29"/>
        <v>0.35919540229885061</v>
      </c>
      <c r="BP208" s="78">
        <f t="shared" si="30"/>
        <v>0.359375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566">
        <v>4680115882195</v>
      </c>
      <c r="E209" s="566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566">
        <v>4680115882607</v>
      </c>
      <c r="E210" s="566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66">
        <v>4680115880092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566">
        <v>4680115880221</v>
      </c>
      <c r="E212" s="566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66">
        <v>4680115880504</v>
      </c>
      <c r="E213" s="566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9" t="s">
        <v>45</v>
      </c>
      <c r="V213" s="39" t="s">
        <v>45</v>
      </c>
      <c r="W213" s="40" t="s">
        <v>0</v>
      </c>
      <c r="X213" s="58">
        <v>60</v>
      </c>
      <c r="Y213" s="55">
        <f t="shared" si="26"/>
        <v>60</v>
      </c>
      <c r="Z213" s="41">
        <f t="shared" si="31"/>
        <v>0.16275000000000001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66.300000000000011</v>
      </c>
      <c r="BN213" s="78">
        <f t="shared" si="28"/>
        <v>66.300000000000011</v>
      </c>
      <c r="BO213" s="78">
        <f t="shared" si="29"/>
        <v>0.13736263736263737</v>
      </c>
      <c r="BP213" s="78">
        <f t="shared" si="30"/>
        <v>0.13736263736263737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66">
        <v>4680115882164</v>
      </c>
      <c r="E214" s="566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9" t="s">
        <v>45</v>
      </c>
      <c r="V214" s="39" t="s">
        <v>45</v>
      </c>
      <c r="W214" s="40" t="s">
        <v>0</v>
      </c>
      <c r="X214" s="58">
        <v>108</v>
      </c>
      <c r="Y214" s="55">
        <f t="shared" si="26"/>
        <v>108</v>
      </c>
      <c r="Z214" s="41">
        <f t="shared" si="31"/>
        <v>0.29294999999999999</v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119.60999999999999</v>
      </c>
      <c r="BN214" s="78">
        <f t="shared" si="28"/>
        <v>119.60999999999999</v>
      </c>
      <c r="BO214" s="78">
        <f t="shared" si="29"/>
        <v>0.24725274725274726</v>
      </c>
      <c r="BP214" s="78">
        <f t="shared" si="30"/>
        <v>0.24725274725274726</v>
      </c>
    </row>
    <row r="215" spans="1:68" x14ac:dyDescent="0.2">
      <c r="A215" s="573"/>
      <c r="B215" s="573"/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4"/>
      <c r="P215" s="570" t="s">
        <v>40</v>
      </c>
      <c r="Q215" s="571"/>
      <c r="R215" s="571"/>
      <c r="S215" s="571"/>
      <c r="T215" s="571"/>
      <c r="U215" s="571"/>
      <c r="V215" s="572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137.30949340144741</v>
      </c>
      <c r="Y215" s="43">
        <f>IFERROR(Y206/H206,"0")+IFERROR(Y207/H207,"0")+IFERROR(Y208/H208,"0")+IFERROR(Y209/H209,"0")+IFERROR(Y210/H210,"0")+IFERROR(Y211/H211,"0")+IFERROR(Y212/H212,"0")+IFERROR(Y213/H213,"0")+IFERROR(Y214/H214,"0")</f>
        <v>138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1.2475400000000001</v>
      </c>
      <c r="AA215" s="67"/>
      <c r="AB215" s="67"/>
      <c r="AC215" s="67"/>
    </row>
    <row r="216" spans="1:68" x14ac:dyDescent="0.2">
      <c r="A216" s="573"/>
      <c r="B216" s="573"/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4"/>
      <c r="P216" s="570" t="s">
        <v>40</v>
      </c>
      <c r="Q216" s="571"/>
      <c r="R216" s="571"/>
      <c r="S216" s="571"/>
      <c r="T216" s="571"/>
      <c r="U216" s="571"/>
      <c r="V216" s="572"/>
      <c r="W216" s="42" t="s">
        <v>0</v>
      </c>
      <c r="X216" s="43">
        <f>IFERROR(SUM(X206:X214),"0")</f>
        <v>499</v>
      </c>
      <c r="Y216" s="43">
        <f>IFERROR(SUM(Y206:Y214),"0")</f>
        <v>504.6</v>
      </c>
      <c r="Z216" s="42"/>
      <c r="AA216" s="67"/>
      <c r="AB216" s="67"/>
      <c r="AC216" s="67"/>
    </row>
    <row r="217" spans="1:68" ht="14.25" customHeight="1" x14ac:dyDescent="0.25">
      <c r="A217" s="565" t="s">
        <v>185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566">
        <v>4680115880818</v>
      </c>
      <c r="E218" s="56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9" t="s">
        <v>45</v>
      </c>
      <c r="V218" s="39" t="s">
        <v>45</v>
      </c>
      <c r="W218" s="40" t="s">
        <v>0</v>
      </c>
      <c r="X218" s="58">
        <v>84</v>
      </c>
      <c r="Y218" s="55">
        <f>IFERROR(IF(X218="",0,CEILING((X218/$H218),1)*$H218),"")</f>
        <v>84</v>
      </c>
      <c r="Z218" s="41">
        <f>IFERROR(IF(Y218=0,"",ROUNDUP(Y218/H218,0)*0.00651),"")</f>
        <v>0.22785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92.820000000000007</v>
      </c>
      <c r="BN218" s="78">
        <f>IFERROR(Y218*I218/H218,"0")</f>
        <v>92.820000000000007</v>
      </c>
      <c r="BO218" s="78">
        <f>IFERROR(1/J218*(X218/H218),"0")</f>
        <v>0.19230769230769232</v>
      </c>
      <c r="BP218" s="78">
        <f>IFERROR(1/J218*(Y218/H218),"0")</f>
        <v>0.19230769230769232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566">
        <v>4680115880801</v>
      </c>
      <c r="E219" s="56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573"/>
      <c r="B220" s="573"/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4"/>
      <c r="P220" s="570" t="s">
        <v>40</v>
      </c>
      <c r="Q220" s="571"/>
      <c r="R220" s="571"/>
      <c r="S220" s="571"/>
      <c r="T220" s="571"/>
      <c r="U220" s="571"/>
      <c r="V220" s="572"/>
      <c r="W220" s="42" t="s">
        <v>39</v>
      </c>
      <c r="X220" s="43">
        <f>IFERROR(X218/H218,"0")+IFERROR(X219/H219,"0")</f>
        <v>35</v>
      </c>
      <c r="Y220" s="43">
        <f>IFERROR(Y218/H218,"0")+IFERROR(Y219/H219,"0")</f>
        <v>35</v>
      </c>
      <c r="Z220" s="43">
        <f>IFERROR(IF(Z218="",0,Z218),"0")+IFERROR(IF(Z219="",0,Z219),"0")</f>
        <v>0.22785</v>
      </c>
      <c r="AA220" s="67"/>
      <c r="AB220" s="67"/>
      <c r="AC220" s="67"/>
    </row>
    <row r="221" spans="1:68" x14ac:dyDescent="0.2">
      <c r="A221" s="573"/>
      <c r="B221" s="573"/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4"/>
      <c r="P221" s="570" t="s">
        <v>40</v>
      </c>
      <c r="Q221" s="571"/>
      <c r="R221" s="571"/>
      <c r="S221" s="571"/>
      <c r="T221" s="571"/>
      <c r="U221" s="571"/>
      <c r="V221" s="572"/>
      <c r="W221" s="42" t="s">
        <v>0</v>
      </c>
      <c r="X221" s="43">
        <f>IFERROR(SUM(X218:X219),"0")</f>
        <v>84</v>
      </c>
      <c r="Y221" s="43">
        <f>IFERROR(SUM(Y218:Y219),"0")</f>
        <v>84</v>
      </c>
      <c r="Z221" s="42"/>
      <c r="AA221" s="67"/>
      <c r="AB221" s="67"/>
      <c r="AC221" s="67"/>
    </row>
    <row r="222" spans="1:68" ht="16.5" customHeight="1" x14ac:dyDescent="0.25">
      <c r="A222" s="564" t="s">
        <v>372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65"/>
      <c r="AB222" s="65"/>
      <c r="AC222" s="79"/>
    </row>
    <row r="223" spans="1:68" ht="14.25" customHeight="1" x14ac:dyDescent="0.25">
      <c r="A223" s="565" t="s">
        <v>114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566">
        <v>4680115884137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566">
        <v>4680115884236</v>
      </c>
      <c r="E225" s="566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566">
        <v>4680115884175</v>
      </c>
      <c r="E226" s="566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566">
        <v>4680115884144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566">
        <v>4680115886551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566">
        <v>4680115884182</v>
      </c>
      <c r="E229" s="566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65" t="s">
        <v>395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05" t="s">
        <v>398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65" t="s">
        <v>400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02" t="s">
        <v>406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3000</v>
      </c>
      <c r="Y288" s="55">
        <f t="shared" ref="Y288:Y293" si="37">IFERROR(IF(X288="",0,CEILING((X288/$H288),1)*$H288),"")</f>
        <v>3002.4</v>
      </c>
      <c r="Z288" s="41">
        <f>IFERROR(IF(Y288=0,"",ROUNDUP(Y288/H288,0)*0.01898),"")</f>
        <v>5.27644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3120.833333333333</v>
      </c>
      <c r="BN288" s="78">
        <f t="shared" ref="BN288:BN293" si="39">IFERROR(Y288*I288/H288,"0")</f>
        <v>3123.33</v>
      </c>
      <c r="BO288" s="78">
        <f t="shared" ref="BO288:BO293" si="40">IFERROR(1/J288*(X288/H288),"0")</f>
        <v>4.3402777777777777</v>
      </c>
      <c r="BP288" s="78">
        <f t="shared" ref="BP288:BP293" si="41">IFERROR(1/J288*(Y288/H288),"0")</f>
        <v>4.34375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0</v>
      </c>
      <c r="BN289" s="78">
        <f t="shared" si="39"/>
        <v>0</v>
      </c>
      <c r="BO289" s="78">
        <f t="shared" si="40"/>
        <v>0</v>
      </c>
      <c r="BP289" s="78">
        <f t="shared" si="41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277.77777777777777</v>
      </c>
      <c r="Y294" s="43">
        <f>IFERROR(Y288/H288,"0")+IFERROR(Y289/H289,"0")+IFERROR(Y290/H290,"0")+IFERROR(Y291/H291,"0")+IFERROR(Y292/H292,"0")+IFERROR(Y293/H293,"0")</f>
        <v>278</v>
      </c>
      <c r="Z294" s="43">
        <f>IFERROR(IF(Z288="",0,Z288),"0")+IFERROR(IF(Z289="",0,Z289),"0")+IFERROR(IF(Z290="",0,Z290),"0")+IFERROR(IF(Z291="",0,Z291),"0")+IFERROR(IF(Z292="",0,Z292),"0")+IFERROR(IF(Z293="",0,Z293),"0")</f>
        <v>5.27644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3000</v>
      </c>
      <c r="Y295" s="43">
        <f>IFERROR(SUM(Y288:Y293),"0")</f>
        <v>3002.4</v>
      </c>
      <c r="Z295" s="42"/>
      <c r="AA295" s="67"/>
      <c r="AB295" s="67"/>
      <c r="AC295" s="67"/>
    </row>
    <row r="296" spans="1:68" ht="14.25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4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0</v>
      </c>
      <c r="BN297" s="78">
        <f t="shared" ref="BN297:BN303" si="44">IFERROR(Y297*I297/H297,"0")</f>
        <v>0</v>
      </c>
      <c r="BO297" s="78">
        <f t="shared" ref="BO297:BO303" si="45">IFERROR(1/J297*(X297/H297),"0")</f>
        <v>0</v>
      </c>
      <c r="BP297" s="78">
        <f t="shared" ref="BP297:BP303" si="46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3000</v>
      </c>
      <c r="Y307" s="55">
        <f>IFERROR(IF(X307="",0,CEILING((X307/$H307),1)*$H307),"")</f>
        <v>3003</v>
      </c>
      <c r="Z307" s="41">
        <f>IFERROR(IF(Y307=0,"",ROUNDUP(Y307/H307,0)*0.01898),"")</f>
        <v>7.3073000000000006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3197.3076923076928</v>
      </c>
      <c r="BN307" s="78">
        <f>IFERROR(Y307*I307/H307,"0")</f>
        <v>3200.5050000000006</v>
      </c>
      <c r="BO307" s="78">
        <f>IFERROR(1/J307*(X307/H307),"0")</f>
        <v>6.009615384615385</v>
      </c>
      <c r="BP307" s="78">
        <f>IFERROR(1/J307*(Y307/H307),"0")</f>
        <v>6.015625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384.61538461538464</v>
      </c>
      <c r="Y312" s="43">
        <f>IFERROR(Y307/H307,"0")+IFERROR(Y308/H308,"0")+IFERROR(Y309/H309,"0")+IFERROR(Y310/H310,"0")+IFERROR(Y311/H311,"0")</f>
        <v>385</v>
      </c>
      <c r="Z312" s="43">
        <f>IFERROR(IF(Z307="",0,Z307),"0")+IFERROR(IF(Z308="",0,Z308),"0")+IFERROR(IF(Z309="",0,Z309),"0")+IFERROR(IF(Z310="",0,Z310),"0")+IFERROR(IF(Z311="",0,Z311),"0")</f>
        <v>7.3073000000000006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3000</v>
      </c>
      <c r="Y313" s="43">
        <f>IFERROR(SUM(Y307:Y311),"0")</f>
        <v>3003</v>
      </c>
      <c r="Z313" s="42"/>
      <c r="AA313" s="67"/>
      <c r="AB313" s="67"/>
      <c r="AC313" s="67"/>
    </row>
    <row r="314" spans="1:68" ht="14.25" customHeight="1" x14ac:dyDescent="0.25">
      <c r="A314" s="565" t="s">
        <v>185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120</v>
      </c>
      <c r="Y316" s="55">
        <f>IFERROR(IF(X316="",0,CEILING((X316/$H316),1)*$H316),"")</f>
        <v>124.8</v>
      </c>
      <c r="Z316" s="41">
        <f>IFERROR(IF(Y316=0,"",ROUNDUP(Y316/H316,0)*0.01898),"")</f>
        <v>0.30368000000000001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127.9846153846154</v>
      </c>
      <c r="BN316" s="78">
        <f>IFERROR(Y316*I316/H316,"0")</f>
        <v>133.10400000000001</v>
      </c>
      <c r="BO316" s="78">
        <f>IFERROR(1/J316*(X316/H316),"0")</f>
        <v>0.24038461538461539</v>
      </c>
      <c r="BP316" s="78">
        <f>IFERROR(1/J316*(Y316/H316),"0")</f>
        <v>0.25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48.717948717948715</v>
      </c>
      <c r="Y318" s="43">
        <f>IFERROR(Y315/H315,"0")+IFERROR(Y316/H316,"0")+IFERROR(Y317/H317,"0")</f>
        <v>50</v>
      </c>
      <c r="Z318" s="43">
        <f>IFERROR(IF(Z315="",0,Z315),"0")+IFERROR(IF(Z316="",0,Z316),"0")+IFERROR(IF(Z317="",0,Z317),"0")</f>
        <v>0.94900000000000007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400</v>
      </c>
      <c r="Y319" s="43">
        <f>IFERROR(SUM(Y315:Y317),"0")</f>
        <v>410.40000000000003</v>
      </c>
      <c r="Z319" s="42"/>
      <c r="AA319" s="67"/>
      <c r="AB319" s="67"/>
      <c r="AC319" s="67"/>
    </row>
    <row r="320" spans="1:68" ht="14.25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56.699999999999996</v>
      </c>
      <c r="Z335" s="41">
        <f>IFERROR(IF(Y335=0,"",ROUNDUP(Y335/H335,0)*0.01898),"")</f>
        <v>0.13286000000000001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53.203703703703702</v>
      </c>
      <c r="BN335" s="78">
        <f>IFERROR(Y335*I335/H335,"0")</f>
        <v>60.332999999999991</v>
      </c>
      <c r="BO335" s="78">
        <f>IFERROR(1/J335*(X335/H335),"0")</f>
        <v>9.6450617283950615E-2</v>
      </c>
      <c r="BP335" s="78">
        <f>IFERROR(1/J335*(Y335/H335),"0")</f>
        <v>0.109375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8</v>
      </c>
      <c r="Y336" s="55">
        <f>IFERROR(IF(X336="",0,CEILING((X336/$H336),1)*$H336),"")</f>
        <v>8.4</v>
      </c>
      <c r="Z336" s="41">
        <f>IFERROR(IF(Y336=0,"",ROUNDUP(Y336/H336,0)*0.00651),"")</f>
        <v>2.6040000000000001E-2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8.9599999999999991</v>
      </c>
      <c r="BN336" s="78">
        <f>IFERROR(Y336*I336/H336,"0")</f>
        <v>9.4079999999999995</v>
      </c>
      <c r="BO336" s="78">
        <f>IFERROR(1/J336*(X336/H336),"0")</f>
        <v>2.0931449502878074E-2</v>
      </c>
      <c r="BP336" s="78">
        <f>IFERROR(1/J336*(Y336/H336),"0")</f>
        <v>2.197802197802198E-2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9.9823633156966487</v>
      </c>
      <c r="Y338" s="43">
        <f>IFERROR(Y335/H335,"0")+IFERROR(Y336/H336,"0")+IFERROR(Y337/H337,"0")</f>
        <v>11</v>
      </c>
      <c r="Z338" s="43">
        <f>IFERROR(IF(Z335="",0,Z335),"0")+IFERROR(IF(Z336="",0,Z336),"0")+IFERROR(IF(Z337="",0,Z337),"0")</f>
        <v>0.15890000000000001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58</v>
      </c>
      <c r="Y339" s="43">
        <f>IFERROR(SUM(Y335:Y337),"0")</f>
        <v>65.099999999999994</v>
      </c>
      <c r="Z339" s="42"/>
      <c r="AA339" s="67"/>
      <c r="AB339" s="67"/>
      <c r="AC339" s="67"/>
    </row>
    <row r="340" spans="1:68" ht="27.75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7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743.04000000000008</v>
      </c>
      <c r="BN343" s="78">
        <f t="shared" ref="BN343:BN349" si="49">IFERROR(Y343*I343/H343,"0")</f>
        <v>743.04000000000008</v>
      </c>
      <c r="BO343" s="78">
        <f t="shared" ref="BO343:BO349" si="50">IFERROR(1/J343*(X343/H343),"0")</f>
        <v>1</v>
      </c>
      <c r="BP343" s="78">
        <f t="shared" ref="BP343:BP349" si="51">IFERROR(1/J343*(Y343/H343),"0")</f>
        <v>1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720</v>
      </c>
      <c r="Y344" s="55">
        <f t="shared" si="47"/>
        <v>720</v>
      </c>
      <c r="Z344" s="41">
        <f>IFERROR(IF(Y344=0,"",ROUNDUP(Y344/H344,0)*0.02175),"")</f>
        <v>1.044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743.04000000000008</v>
      </c>
      <c r="BN344" s="78">
        <f t="shared" si="49"/>
        <v>743.04000000000008</v>
      </c>
      <c r="BO344" s="78">
        <f t="shared" si="50"/>
        <v>1</v>
      </c>
      <c r="BP344" s="78">
        <f t="shared" si="51"/>
        <v>1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2900</v>
      </c>
      <c r="Y345" s="55">
        <f t="shared" si="47"/>
        <v>2910</v>
      </c>
      <c r="Z345" s="41">
        <f>IFERROR(IF(Y345=0,"",ROUNDUP(Y345/H345,0)*0.02175),"")</f>
        <v>4.2195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2992.8</v>
      </c>
      <c r="BN345" s="78">
        <f t="shared" si="49"/>
        <v>3003.1200000000003</v>
      </c>
      <c r="BO345" s="78">
        <f t="shared" si="50"/>
        <v>4.0277777777777777</v>
      </c>
      <c r="BP345" s="78">
        <f t="shared" si="51"/>
        <v>4.0416666666666661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25</v>
      </c>
      <c r="Y348" s="55">
        <f t="shared" si="47"/>
        <v>25</v>
      </c>
      <c r="Z348" s="41">
        <f>IFERROR(IF(Y348=0,"",ROUNDUP(Y348/H348,0)*0.00902),"")</f>
        <v>4.5100000000000001E-2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26.05</v>
      </c>
      <c r="BN348" s="78">
        <f t="shared" si="49"/>
        <v>26.05</v>
      </c>
      <c r="BO348" s="78">
        <f t="shared" si="50"/>
        <v>3.787878787878788E-2</v>
      </c>
      <c r="BP348" s="78">
        <f t="shared" si="51"/>
        <v>3.787878787878788E-2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294.33333333333337</v>
      </c>
      <c r="Y350" s="43">
        <f>IFERROR(Y343/H343,"0")+IFERROR(Y344/H344,"0")+IFERROR(Y345/H345,"0")+IFERROR(Y346/H346,"0")+IFERROR(Y347/H347,"0")+IFERROR(Y348/H348,"0")+IFERROR(Y349/H349,"0")</f>
        <v>295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6.3525999999999998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4365</v>
      </c>
      <c r="Y351" s="43">
        <f>IFERROR(SUM(Y343:Y349),"0")</f>
        <v>4375</v>
      </c>
      <c r="Z351" s="42"/>
      <c r="AA351" s="67"/>
      <c r="AB351" s="67"/>
      <c r="AC351" s="67"/>
    </row>
    <row r="352" spans="1:68" ht="14.25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550</v>
      </c>
      <c r="Y358" s="55">
        <f>IFERROR(IF(X358="",0,CEILING((X358/$H358),1)*$H358),"")</f>
        <v>558</v>
      </c>
      <c r="Z358" s="41">
        <f>IFERROR(IF(Y358=0,"",ROUNDUP(Y358/H358,0)*0.01898),"")</f>
        <v>1.17676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582.08333333333337</v>
      </c>
      <c r="BN358" s="78">
        <f>IFERROR(Y358*I358/H358,"0")</f>
        <v>590.54999999999995</v>
      </c>
      <c r="BO358" s="78">
        <f>IFERROR(1/J358*(X358/H358),"0")</f>
        <v>0.95486111111111116</v>
      </c>
      <c r="BP358" s="78">
        <f>IFERROR(1/J358*(Y358/H358),"0")</f>
        <v>0.96875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88.888888888888886</v>
      </c>
      <c r="Y360" s="43">
        <f>IFERROR(Y358/H358,"0")+IFERROR(Y359/H359,"0")</f>
        <v>90</v>
      </c>
      <c r="Z360" s="43">
        <f>IFERROR(IF(Z358="",0,Z358),"0")+IFERROR(IF(Z359="",0,Z359),"0")</f>
        <v>1.7082000000000002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800</v>
      </c>
      <c r="Y361" s="43">
        <f>IFERROR(SUM(Y358:Y359),"0")</f>
        <v>810</v>
      </c>
      <c r="Z361" s="42"/>
      <c r="AA361" s="67"/>
      <c r="AB361" s="67"/>
      <c r="AC361" s="67"/>
    </row>
    <row r="362" spans="1:68" ht="14.25" customHeight="1" x14ac:dyDescent="0.25">
      <c r="A362" s="565" t="s">
        <v>185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300</v>
      </c>
      <c r="Y363" s="55">
        <f>IFERROR(IF(X363="",0,CEILING((X363/$H363),1)*$H363),"")</f>
        <v>306</v>
      </c>
      <c r="Z363" s="41">
        <f>IFERROR(IF(Y363=0,"",ROUNDUP(Y363/H363,0)*0.01898),"")</f>
        <v>0.64532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317.29999999999995</v>
      </c>
      <c r="BN363" s="78">
        <f>IFERROR(Y363*I363/H363,"0")</f>
        <v>323.64599999999996</v>
      </c>
      <c r="BO363" s="78">
        <f>IFERROR(1/J363*(X363/H363),"0")</f>
        <v>0.52083333333333337</v>
      </c>
      <c r="BP363" s="78">
        <f>IFERROR(1/J363*(Y363/H363),"0")</f>
        <v>0.53125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33.333333333333336</v>
      </c>
      <c r="Y364" s="43">
        <f>IFERROR(Y363/H363,"0")</f>
        <v>34</v>
      </c>
      <c r="Z364" s="43">
        <f>IFERROR(IF(Z363="",0,Z363),"0")</f>
        <v>0.64532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300</v>
      </c>
      <c r="Y365" s="43">
        <f>IFERROR(SUM(Y363:Y363),"0")</f>
        <v>306</v>
      </c>
      <c r="Z365" s="42"/>
      <c r="AA365" s="67"/>
      <c r="AB365" s="67"/>
      <c r="AC365" s="67"/>
    </row>
    <row r="366" spans="1:68" ht="16.5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60</v>
      </c>
      <c r="Y374" s="55">
        <f>IFERROR(IF(X374="",0,CEILING((X374/$H374),1)*$H374),"")</f>
        <v>61.32</v>
      </c>
      <c r="Z374" s="41">
        <f>IFERROR(IF(Y374=0,"",ROUNDUP(Y374/H374,0)*0.00902),"")</f>
        <v>0.12628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63.698630136986303</v>
      </c>
      <c r="BN374" s="78">
        <f>IFERROR(Y374*I374/H374,"0")</f>
        <v>65.100000000000009</v>
      </c>
      <c r="BO374" s="78">
        <f>IFERROR(1/J374*(X374/H374),"0")</f>
        <v>0.10377750103777501</v>
      </c>
      <c r="BP374" s="78">
        <f>IFERROR(1/J374*(Y374/H374),"0")</f>
        <v>0.10606060606060606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13.698630136986301</v>
      </c>
      <c r="Y375" s="43">
        <f>IFERROR(Y374/H374,"0")</f>
        <v>14</v>
      </c>
      <c r="Z375" s="43">
        <f>IFERROR(IF(Z374="",0,Z374),"0")</f>
        <v>0.12628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60</v>
      </c>
      <c r="Y376" s="43">
        <f>IFERROR(SUM(Y374:Y374),"0")</f>
        <v>61.32</v>
      </c>
      <c r="Z376" s="42"/>
      <c r="AA376" s="67"/>
      <c r="AB376" s="67"/>
      <c r="AC376" s="67"/>
    </row>
    <row r="377" spans="1:68" ht="14.25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80</v>
      </c>
      <c r="Y378" s="55">
        <f>IFERROR(IF(X378="",0,CEILING((X378/$H378),1)*$H378),"")</f>
        <v>81</v>
      </c>
      <c r="Z378" s="41">
        <f>IFERROR(IF(Y378=0,"",ROUNDUP(Y378/H378,0)*0.01898),"")</f>
        <v>0.17082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84.61333333333333</v>
      </c>
      <c r="BN378" s="78">
        <f>IFERROR(Y378*I378/H378,"0")</f>
        <v>85.670999999999992</v>
      </c>
      <c r="BO378" s="78">
        <f>IFERROR(1/J378*(X378/H378),"0")</f>
        <v>0.1388888888888889</v>
      </c>
      <c r="BP378" s="78">
        <f>IFERROR(1/J378*(Y378/H378),"0")</f>
        <v>0.140625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8.8888888888888893</v>
      </c>
      <c r="Y380" s="43">
        <f>IFERROR(Y378/H378,"0")+IFERROR(Y379/H379,"0")</f>
        <v>9</v>
      </c>
      <c r="Z380" s="43">
        <f>IFERROR(IF(Z378="",0,Z378),"0")+IFERROR(IF(Z379="",0,Z379),"0")</f>
        <v>0.17082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80</v>
      </c>
      <c r="Y381" s="43">
        <f>IFERROR(SUM(Y378:Y379),"0")</f>
        <v>81</v>
      </c>
      <c r="Z381" s="42"/>
      <c r="AA381" s="67"/>
      <c r="AB381" s="67"/>
      <c r="AC381" s="67"/>
    </row>
    <row r="382" spans="1:68" ht="14.25" customHeight="1" x14ac:dyDescent="0.25">
      <c r="A382" s="565" t="s">
        <v>185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50</v>
      </c>
      <c r="Y383" s="55">
        <f>IFERROR(IF(X383="",0,CEILING((X383/$H383),1)*$H383),"")</f>
        <v>54</v>
      </c>
      <c r="Z383" s="41">
        <f>IFERROR(IF(Y383=0,"",ROUNDUP(Y383/H383,0)*0.01898),"")</f>
        <v>0.11388000000000001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52.416666666666664</v>
      </c>
      <c r="BN383" s="78">
        <f>IFERROR(Y383*I383/H383,"0")</f>
        <v>56.61</v>
      </c>
      <c r="BO383" s="78">
        <f>IFERROR(1/J383*(X383/H383),"0")</f>
        <v>8.6805555555555552E-2</v>
      </c>
      <c r="BP383" s="78">
        <f>IFERROR(1/J383*(Y383/H383),"0")</f>
        <v>9.375E-2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5.5555555555555554</v>
      </c>
      <c r="Y384" s="43">
        <f>IFERROR(Y383/H383,"0")</f>
        <v>6</v>
      </c>
      <c r="Z384" s="43">
        <f>IFERROR(IF(Z383="",0,Z383),"0")</f>
        <v>0.11388000000000001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50</v>
      </c>
      <c r="Y385" s="43">
        <f>IFERROR(SUM(Y383:Y383),"0")</f>
        <v>54</v>
      </c>
      <c r="Z385" s="42"/>
      <c r="AA385" s="67"/>
      <c r="AB385" s="67"/>
      <c r="AC385" s="67"/>
    </row>
    <row r="386" spans="1:68" ht="27.75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40</v>
      </c>
      <c r="Y389" s="55">
        <f t="shared" ref="Y389:Y398" si="52">IFERROR(IF(X389="",0,CEILING((X389/$H389),1)*$H389),"")</f>
        <v>43.2</v>
      </c>
      <c r="Z389" s="41">
        <f>IFERROR(IF(Y389=0,"",ROUNDUP(Y389/H389,0)*0.00902),"")</f>
        <v>7.2160000000000002E-2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41.555555555555557</v>
      </c>
      <c r="BN389" s="78">
        <f t="shared" ref="BN389:BN398" si="54">IFERROR(Y389*I389/H389,"0")</f>
        <v>44.88</v>
      </c>
      <c r="BO389" s="78">
        <f t="shared" ref="BO389:BO398" si="55">IFERROR(1/J389*(X389/H389),"0")</f>
        <v>5.6116722783389444E-2</v>
      </c>
      <c r="BP389" s="78">
        <f t="shared" ref="BP389:BP398" si="56">IFERROR(1/J389*(Y389/H389),"0")</f>
        <v>6.0606060606060608E-2</v>
      </c>
    </row>
    <row r="390" spans="1:68" ht="27" customHeight="1" x14ac:dyDescent="0.25">
      <c r="A390" s="63" t="s">
        <v>616</v>
      </c>
      <c r="B390" s="63" t="s">
        <v>617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30</v>
      </c>
      <c r="Y392" s="55">
        <f t="shared" si="52"/>
        <v>32.400000000000006</v>
      </c>
      <c r="Z392" s="41">
        <f>IFERROR(IF(Y392=0,"",ROUNDUP(Y392/H392,0)*0.00902),"")</f>
        <v>5.4120000000000001E-2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31.166666666666668</v>
      </c>
      <c r="BN392" s="78">
        <f t="shared" si="54"/>
        <v>33.660000000000004</v>
      </c>
      <c r="BO392" s="78">
        <f t="shared" si="55"/>
        <v>4.208754208754209E-2</v>
      </c>
      <c r="BP392" s="78">
        <f t="shared" si="56"/>
        <v>4.5454545454545463E-2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0.12628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70</v>
      </c>
      <c r="Y400" s="43">
        <f>IFERROR(SUM(Y389:Y398),"0")</f>
        <v>75.600000000000009</v>
      </c>
      <c r="Z400" s="42"/>
      <c r="AA400" s="67"/>
      <c r="AB400" s="67"/>
      <c r="AC400" s="67"/>
    </row>
    <row r="401" spans="1:68" ht="14.25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150</v>
      </c>
      <c r="Y412" s="55">
        <f>IFERROR(IF(X412="",0,CEILING((X412/$H412),1)*$H412),"")</f>
        <v>151.20000000000002</v>
      </c>
      <c r="Z412" s="41">
        <f>IFERROR(IF(Y412=0,"",ROUNDUP(Y412/H412,0)*0.00902),"")</f>
        <v>0.25256000000000001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155.83333333333331</v>
      </c>
      <c r="BN412" s="78">
        <f>IFERROR(Y412*I412/H412,"0")</f>
        <v>157.08000000000001</v>
      </c>
      <c r="BO412" s="78">
        <f>IFERROR(1/J412*(X412/H412),"0")</f>
        <v>0.21043771043771042</v>
      </c>
      <c r="BP412" s="78">
        <f>IFERROR(1/J412*(Y412/H412),"0")</f>
        <v>0.21212121212121213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27.777777777777775</v>
      </c>
      <c r="Y416" s="43">
        <f>IFERROR(Y412/H412,"0")+IFERROR(Y413/H413,"0")+IFERROR(Y414/H414,"0")+IFERROR(Y415/H415,"0")</f>
        <v>28</v>
      </c>
      <c r="Z416" s="43">
        <f>IFERROR(IF(Z412="",0,Z412),"0")+IFERROR(IF(Z413="",0,Z413),"0")+IFERROR(IF(Z414="",0,Z414),"0")+IFERROR(IF(Z415="",0,Z415),"0")</f>
        <v>0.25256000000000001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150</v>
      </c>
      <c r="Y417" s="43">
        <f>IFERROR(SUM(Y412:Y415),"0")</f>
        <v>151.20000000000002</v>
      </c>
      <c r="Z417" s="42"/>
      <c r="AA417" s="67"/>
      <c r="AB417" s="67"/>
      <c r="AC417" s="67"/>
    </row>
    <row r="418" spans="1:68" ht="16.5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80</v>
      </c>
      <c r="Y434" s="55">
        <f t="shared" si="58"/>
        <v>84.48</v>
      </c>
      <c r="Z434" s="41">
        <f t="shared" si="59"/>
        <v>0.19136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85.454545454545453</v>
      </c>
      <c r="BN434" s="78">
        <f t="shared" si="61"/>
        <v>90.24</v>
      </c>
      <c r="BO434" s="78">
        <f t="shared" si="62"/>
        <v>0.14568764568764569</v>
      </c>
      <c r="BP434" s="78">
        <f t="shared" si="63"/>
        <v>0.15384615384615385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100</v>
      </c>
      <c r="Y436" s="55">
        <f t="shared" si="58"/>
        <v>100.32000000000001</v>
      </c>
      <c r="Z436" s="41">
        <f t="shared" si="59"/>
        <v>0.22724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106.81818181818181</v>
      </c>
      <c r="BN436" s="78">
        <f t="shared" si="61"/>
        <v>107.16</v>
      </c>
      <c r="BO436" s="78">
        <f t="shared" si="62"/>
        <v>0.18210955710955709</v>
      </c>
      <c r="BP436" s="78">
        <f t="shared" si="63"/>
        <v>0.18269230769230771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34.090909090909086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35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0.41859999999999997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180</v>
      </c>
      <c r="Y445" s="43">
        <f>IFERROR(SUM(Y431:Y443),"0")</f>
        <v>184.8</v>
      </c>
      <c r="Z445" s="42"/>
      <c r="AA445" s="67"/>
      <c r="AB445" s="67"/>
      <c r="AC445" s="67"/>
    </row>
    <row r="446" spans="1:68" ht="14.25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30</v>
      </c>
      <c r="Y447" s="55">
        <f>IFERROR(IF(X447="",0,CEILING((X447/$H447),1)*$H447),"")</f>
        <v>31.68</v>
      </c>
      <c r="Z447" s="41">
        <f>IFERROR(IF(Y447=0,"",ROUNDUP(Y447/H447,0)*0.01196),"")</f>
        <v>7.1760000000000004E-2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32.04545454545454</v>
      </c>
      <c r="BN447" s="78">
        <f>IFERROR(Y447*I447/H447,"0")</f>
        <v>33.839999999999996</v>
      </c>
      <c r="BO447" s="78">
        <f>IFERROR(1/J447*(X447/H447),"0")</f>
        <v>5.4632867132867136E-2</v>
      </c>
      <c r="BP447" s="78">
        <f>IFERROR(1/J447*(Y447/H447),"0")</f>
        <v>5.7692307692307696E-2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5.6818181818181817</v>
      </c>
      <c r="Y450" s="43">
        <f>IFERROR(Y447/H447,"0")+IFERROR(Y448/H448,"0")+IFERROR(Y449/H449,"0")</f>
        <v>6</v>
      </c>
      <c r="Z450" s="43">
        <f>IFERROR(IF(Z447="",0,Z447),"0")+IFERROR(IF(Z448="",0,Z448),"0")+IFERROR(IF(Z449="",0,Z449),"0")</f>
        <v>7.1760000000000004E-2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30</v>
      </c>
      <c r="Y451" s="43">
        <f>IFERROR(SUM(Y447:Y449),"0")</f>
        <v>31.68</v>
      </c>
      <c r="Z451" s="42"/>
      <c r="AA451" s="67"/>
      <c r="AB451" s="67"/>
      <c r="AC451" s="67"/>
    </row>
    <row r="452" spans="1:68" ht="14.25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4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128.18181818181816</v>
      </c>
      <c r="BN453" s="78">
        <f t="shared" ref="BN453:BN458" si="66">IFERROR(Y453*I453/H453,"0")</f>
        <v>129.72</v>
      </c>
      <c r="BO453" s="78">
        <f t="shared" ref="BO453:BO458" si="67">IFERROR(1/J453*(X453/H453),"0")</f>
        <v>0.21853146853146854</v>
      </c>
      <c r="BP453" s="78">
        <f t="shared" ref="BP453:BP458" si="68">IFERROR(1/J453*(Y453/H453),"0")</f>
        <v>0.22115384615384617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90</v>
      </c>
      <c r="Y455" s="55">
        <f t="shared" si="64"/>
        <v>95.04</v>
      </c>
      <c r="Z455" s="41">
        <f>IFERROR(IF(Y455=0,"",ROUNDUP(Y455/H455,0)*0.01196),"")</f>
        <v>0.21528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96.136363636363626</v>
      </c>
      <c r="BN455" s="78">
        <f t="shared" si="66"/>
        <v>101.52000000000001</v>
      </c>
      <c r="BO455" s="78">
        <f t="shared" si="67"/>
        <v>0.16389860139860138</v>
      </c>
      <c r="BP455" s="78">
        <f t="shared" si="68"/>
        <v>0.17307692307692307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39.772727272727266</v>
      </c>
      <c r="Y459" s="43">
        <f>IFERROR(Y453/H453,"0")+IFERROR(Y454/H454,"0")+IFERROR(Y455/H455,"0")+IFERROR(Y456/H456,"0")+IFERROR(Y457/H457,"0")+IFERROR(Y458/H458,"0")</f>
        <v>41</v>
      </c>
      <c r="Z459" s="43">
        <f>IFERROR(IF(Z453="",0,Z453),"0")+IFERROR(IF(Z454="",0,Z454),"0")+IFERROR(IF(Z455="",0,Z455),"0")+IFERROR(IF(Z456="",0,Z456),"0")+IFERROR(IF(Z457="",0,Z457),"0")+IFERROR(IF(Z458="",0,Z458),"0")</f>
        <v>0.49036000000000002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210</v>
      </c>
      <c r="Y460" s="43">
        <f>IFERROR(SUM(Y453:Y458),"0")</f>
        <v>216.48000000000002</v>
      </c>
      <c r="Z460" s="42"/>
      <c r="AA460" s="67"/>
      <c r="AB460" s="67"/>
      <c r="AC460" s="67"/>
    </row>
    <row r="461" spans="1:68" ht="14.25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270</v>
      </c>
      <c r="Y472" s="55">
        <f>IFERROR(IF(X472="",0,CEILING((X472/$H472),1)*$H472),"")</f>
        <v>276</v>
      </c>
      <c r="Z472" s="41">
        <f>IFERROR(IF(Y472=0,"",ROUNDUP(Y472/H472,0)*0.01898),"")</f>
        <v>0.43653999999999998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279.78750000000002</v>
      </c>
      <c r="BN472" s="78">
        <f>IFERROR(Y472*I472/H472,"0")</f>
        <v>286.005</v>
      </c>
      <c r="BO472" s="78">
        <f>IFERROR(1/J472*(X472/H472),"0")</f>
        <v>0.3515625</v>
      </c>
      <c r="BP472" s="78">
        <f>IFERROR(1/J472*(Y472/H472),"0")</f>
        <v>0.359375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22.5</v>
      </c>
      <c r="Y474" s="43">
        <f>IFERROR(Y470/H470,"0")+IFERROR(Y471/H471,"0")+IFERROR(Y472/H472,"0")+IFERROR(Y473/H473,"0")</f>
        <v>23</v>
      </c>
      <c r="Z474" s="43">
        <f>IFERROR(IF(Z470="",0,Z470),"0")+IFERROR(IF(Z471="",0,Z471),"0")+IFERROR(IF(Z472="",0,Z472),"0")+IFERROR(IF(Z473="",0,Z473),"0")</f>
        <v>0.43653999999999998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270</v>
      </c>
      <c r="Y475" s="43">
        <f>IFERROR(SUM(Y470:Y473),"0")</f>
        <v>276</v>
      </c>
      <c r="Z475" s="42"/>
      <c r="AA475" s="67"/>
      <c r="AB475" s="67"/>
      <c r="AC475" s="67"/>
    </row>
    <row r="476" spans="1:68" ht="14.25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60</v>
      </c>
      <c r="Y484" s="55">
        <f>IFERROR(IF(X484="",0,CEILING((X484/$H484),1)*$H484),"")</f>
        <v>63</v>
      </c>
      <c r="Z484" s="41">
        <f>IFERROR(IF(Y484=0,"",ROUNDUP(Y484/H484,0)*0.00902),"")</f>
        <v>0.1353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63.857142857142854</v>
      </c>
      <c r="BN484" s="78">
        <f>IFERROR(Y484*I484/H484,"0")</f>
        <v>67.049999999999983</v>
      </c>
      <c r="BO484" s="78">
        <f>IFERROR(1/J484*(X484/H484),"0")</f>
        <v>0.10822510822510822</v>
      </c>
      <c r="BP484" s="78">
        <f>IFERROR(1/J484*(Y484/H484),"0")</f>
        <v>0.11363636363636365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565" t="s">
        <v>185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18044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18169.879999999997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18875.594696347274</v>
      </c>
      <c r="Y503" s="43">
        <f>IFERROR(SUM(BN22:BN499),"0")</f>
        <v>19008.375000000004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29</v>
      </c>
      <c r="Y504" s="44">
        <f>ROUNDUP(SUM(BP22:BP499),0)</f>
        <v>29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19600.594696347274</v>
      </c>
      <c r="Y505" s="43">
        <f>GrossWeightTotalR+PalletQtyTotalR*25</f>
        <v>19733.375000000004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2051.7569426205864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2070</v>
      </c>
      <c r="Z506" s="42"/>
      <c r="AA506" s="67"/>
      <c r="AB506" s="67"/>
      <c r="AC506" s="67"/>
    </row>
    <row r="507" spans="1:68" ht="14.25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33.457460000000012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271</v>
      </c>
      <c r="J509" s="560" t="s">
        <v>271</v>
      </c>
      <c r="K509" s="560" t="s">
        <v>271</v>
      </c>
      <c r="L509" s="560" t="s">
        <v>271</v>
      </c>
      <c r="M509" s="560" t="s">
        <v>271</v>
      </c>
      <c r="N509" s="561"/>
      <c r="O509" s="560" t="s">
        <v>271</v>
      </c>
      <c r="P509" s="560" t="s">
        <v>271</v>
      </c>
      <c r="Q509" s="560" t="s">
        <v>271</v>
      </c>
      <c r="R509" s="560" t="s">
        <v>271</v>
      </c>
      <c r="S509" s="560" t="s">
        <v>271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192</v>
      </c>
      <c r="F510" s="560" t="s">
        <v>214</v>
      </c>
      <c r="G510" s="560" t="s">
        <v>247</v>
      </c>
      <c r="H510" s="560" t="s">
        <v>112</v>
      </c>
      <c r="I510" s="560" t="s">
        <v>272</v>
      </c>
      <c r="J510" s="560" t="s">
        <v>312</v>
      </c>
      <c r="K510" s="560" t="s">
        <v>372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182.4</v>
      </c>
      <c r="E512" s="52">
        <f>IFERROR(Y89*1,"0")+IFERROR(Y90*1,"0")+IFERROR(Y91*1,"0")+IFERROR(Y95*1,"0")+IFERROR(Y96*1,"0")+IFERROR(Y97*1,"0")+IFERROR(Y98*1,"0")+IFERROR(Y99*1,"0")</f>
        <v>0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153.9</v>
      </c>
      <c r="G512" s="52">
        <f>IFERROR(Y130*1,"0")+IFERROR(Y131*1,"0")+IFERROR(Y135*1,"0")+IFERROR(Y136*1,"0")+IFERROR(Y140*1,"0")+IFERROR(Y141*1,"0")</f>
        <v>36.4</v>
      </c>
      <c r="H512" s="52">
        <f>IFERROR(Y146*1,"0")+IFERROR(Y150*1,"0")+IFERROR(Y151*1,"0")+IFERROR(Y152*1,"0")</f>
        <v>0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79.8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2327.4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6415.8</v>
      </c>
      <c r="S512" s="52">
        <f>IFERROR(Y335*1,"0")+IFERROR(Y336*1,"0")+IFERROR(Y337*1,"0")</f>
        <v>65.099999999999994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7651</v>
      </c>
      <c r="U512" s="52">
        <f>IFERROR(Y368*1,"0")+IFERROR(Y369*1,"0")+IFERROR(Y370*1,"0")+IFERROR(Y374*1,"0")+IFERROR(Y378*1,"0")+IFERROR(Y379*1,"0")+IFERROR(Y383*1,"0")</f>
        <v>196.32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12" s="52">
        <f>IFERROR(Y408*1,"0")+IFERROR(Y412*1,"0")+IFERROR(Y413*1,"0")+IFERROR(Y414*1,"0")+IFERROR(Y415*1,"0")</f>
        <v>151.20000000000002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432.96000000000004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402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