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C341C7-C0E3-430A-8FF8-EE32CF154E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2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Z30" i="1" l="1"/>
  <c r="BN30" i="1"/>
  <c r="Z57" i="1"/>
  <c r="BN57" i="1"/>
  <c r="Y65" i="1"/>
  <c r="Z75" i="1"/>
  <c r="BN75" i="1"/>
  <c r="Z89" i="1"/>
  <c r="BN89" i="1"/>
  <c r="BP89" i="1"/>
  <c r="Z96" i="1"/>
  <c r="BN96" i="1"/>
  <c r="Z111" i="1"/>
  <c r="BN111" i="1"/>
  <c r="Z125" i="1"/>
  <c r="BN125" i="1"/>
  <c r="Z151" i="1"/>
  <c r="BN151" i="1"/>
  <c r="Z169" i="1"/>
  <c r="BN169" i="1"/>
  <c r="Z196" i="1"/>
  <c r="BN196" i="1"/>
  <c r="Z206" i="1"/>
  <c r="BN206" i="1"/>
  <c r="Z213" i="1"/>
  <c r="BN213" i="1"/>
  <c r="Z230" i="1"/>
  <c r="BN230" i="1"/>
  <c r="Z267" i="1"/>
  <c r="BN267" i="1"/>
  <c r="Z298" i="1"/>
  <c r="BN298" i="1"/>
  <c r="Z310" i="1"/>
  <c r="BN310" i="1"/>
  <c r="Z330" i="1"/>
  <c r="BN330" i="1"/>
  <c r="Z343" i="1"/>
  <c r="BN343" i="1"/>
  <c r="Z353" i="1"/>
  <c r="BN353" i="1"/>
  <c r="Z370" i="1"/>
  <c r="BN370" i="1"/>
  <c r="Z394" i="1"/>
  <c r="BN394" i="1"/>
  <c r="Z413" i="1"/>
  <c r="BN413" i="1"/>
  <c r="Z449" i="1"/>
  <c r="BN449" i="1"/>
  <c r="Z463" i="1"/>
  <c r="BN463" i="1"/>
  <c r="Z494" i="1"/>
  <c r="BN494" i="1"/>
  <c r="BP167" i="1"/>
  <c r="BN167" i="1"/>
  <c r="Z167" i="1"/>
  <c r="Y192" i="1"/>
  <c r="BP190" i="1"/>
  <c r="BN190" i="1"/>
  <c r="Z190" i="1"/>
  <c r="BP202" i="1"/>
  <c r="BN202" i="1"/>
  <c r="Z202" i="1"/>
  <c r="BP211" i="1"/>
  <c r="BN211" i="1"/>
  <c r="Z211" i="1"/>
  <c r="BP228" i="1"/>
  <c r="BN228" i="1"/>
  <c r="Z228" i="1"/>
  <c r="BP253" i="1"/>
  <c r="BN253" i="1"/>
  <c r="Z253" i="1"/>
  <c r="BP262" i="1"/>
  <c r="BN262" i="1"/>
  <c r="Z262" i="1"/>
  <c r="BP292" i="1"/>
  <c r="BN292" i="1"/>
  <c r="Z292" i="1"/>
  <c r="BP308" i="1"/>
  <c r="BN308" i="1"/>
  <c r="Z308" i="1"/>
  <c r="BP321" i="1"/>
  <c r="BN321" i="1"/>
  <c r="Z321" i="1"/>
  <c r="Y332" i="1"/>
  <c r="BP328" i="1"/>
  <c r="BN328" i="1"/>
  <c r="Z328" i="1"/>
  <c r="Y331" i="1"/>
  <c r="J9" i="1"/>
  <c r="X502" i="1"/>
  <c r="Y32" i="1"/>
  <c r="Z28" i="1"/>
  <c r="BN28" i="1"/>
  <c r="Z42" i="1"/>
  <c r="BN42" i="1"/>
  <c r="D512" i="1"/>
  <c r="Z55" i="1"/>
  <c r="BN55" i="1"/>
  <c r="Z61" i="1"/>
  <c r="BN61" i="1"/>
  <c r="BP61" i="1"/>
  <c r="Z69" i="1"/>
  <c r="BN69" i="1"/>
  <c r="Y81" i="1"/>
  <c r="Z77" i="1"/>
  <c r="BN77" i="1"/>
  <c r="Z83" i="1"/>
  <c r="BN83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BP140" i="1"/>
  <c r="BN140" i="1"/>
  <c r="BP163" i="1"/>
  <c r="BN163" i="1"/>
  <c r="Z163" i="1"/>
  <c r="BP175" i="1"/>
  <c r="BN175" i="1"/>
  <c r="Z175" i="1"/>
  <c r="BP198" i="1"/>
  <c r="BN198" i="1"/>
  <c r="Z198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61" i="1"/>
  <c r="BN261" i="1"/>
  <c r="Z261" i="1"/>
  <c r="BP269" i="1"/>
  <c r="BN269" i="1"/>
  <c r="Z269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00" i="1"/>
  <c r="BN300" i="1"/>
  <c r="Z300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271" i="1"/>
  <c r="Y270" i="1"/>
  <c r="BP316" i="1"/>
  <c r="BN316" i="1"/>
  <c r="Z316" i="1"/>
  <c r="BP322" i="1"/>
  <c r="BN322" i="1"/>
  <c r="Z322" i="1"/>
  <c r="Z325" i="1" s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W51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Y231" i="1"/>
  <c r="BP229" i="1"/>
  <c r="BN229" i="1"/>
  <c r="Z229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Y371" i="1"/>
  <c r="F512" i="1"/>
  <c r="H9" i="1"/>
  <c r="B512" i="1"/>
  <c r="X503" i="1"/>
  <c r="X505" i="1" s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BP243" i="1"/>
  <c r="BN243" i="1"/>
  <c r="Z243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50" i="1" l="1"/>
  <c r="Z371" i="1"/>
  <c r="Z231" i="1"/>
  <c r="Z350" i="1"/>
  <c r="Z65" i="1"/>
  <c r="Y506" i="1"/>
  <c r="Y503" i="1"/>
  <c r="Y504" i="1"/>
  <c r="Z32" i="1"/>
  <c r="Z465" i="1"/>
  <c r="Z459" i="1"/>
  <c r="Z480" i="1"/>
  <c r="Z444" i="1"/>
  <c r="Z312" i="1"/>
  <c r="Z263" i="1"/>
  <c r="Z246" i="1"/>
  <c r="Z215" i="1"/>
  <c r="Z177" i="1"/>
  <c r="Z294" i="1"/>
  <c r="Z153" i="1"/>
  <c r="Z474" i="1"/>
  <c r="Z399" i="1"/>
  <c r="Z171" i="1"/>
  <c r="Z304" i="1"/>
  <c r="Z416" i="1"/>
  <c r="Z255" i="1"/>
  <c r="Z80" i="1"/>
  <c r="Z44" i="1"/>
  <c r="Y502" i="1"/>
  <c r="Z108" i="1"/>
  <c r="Z100" i="1"/>
  <c r="Z507" i="1" l="1"/>
  <c r="Y505" i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<sst xmlns="http://schemas.openxmlformats.org/spreadsheetml/2006/main" count="2215" uniqueCount="794">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</sst>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87"/>
      <c r="F1" s="587"/>
      <c r="G1" s="12" t="s">
        <v>1</v>
      </c>
      <c r="H1" s="631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83"/>
      <c r="C5" s="584"/>
      <c r="D5" s="635"/>
      <c r="E5" s="636"/>
      <c r="F5" s="841" t="s">
        <v>9</v>
      </c>
      <c r="G5" s="584"/>
      <c r="H5" s="635" t="s">
        <v>793</v>
      </c>
      <c r="I5" s="759"/>
      <c r="J5" s="759"/>
      <c r="K5" s="759"/>
      <c r="L5" s="759"/>
      <c r="M5" s="636"/>
      <c r="N5" s="58"/>
      <c r="P5" s="24" t="s">
        <v>10</v>
      </c>
      <c r="Q5" s="842">
        <v>45904</v>
      </c>
      <c r="R5" s="665"/>
      <c r="T5" s="774" t="s">
        <v>11</v>
      </c>
      <c r="U5" s="645"/>
      <c r="V5" s="775" t="s">
        <v>12</v>
      </c>
      <c r="W5" s="665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83"/>
      <c r="C6" s="584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665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1" t="s">
        <v>16</v>
      </c>
      <c r="U6" s="645"/>
      <c r="V6" s="769" t="s">
        <v>17</v>
      </c>
      <c r="W6" s="602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1"/>
      <c r="U7" s="645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766" t="s">
        <v>18</v>
      </c>
      <c r="B8" s="556"/>
      <c r="C8" s="557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0">
        <v>0.58333333333333337</v>
      </c>
      <c r="R8" s="622"/>
      <c r="T8" s="561"/>
      <c r="U8" s="645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43"/>
      <c r="P9" s="26" t="s">
        <v>21</v>
      </c>
      <c r="Q9" s="661"/>
      <c r="R9" s="662"/>
      <c r="T9" s="561"/>
      <c r="U9" s="645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3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12"/>
      <c r="R10" s="713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9" t="s">
        <v>28</v>
      </c>
      <c r="W11" s="662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695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62"/>
      <c r="P12" s="24" t="s">
        <v>30</v>
      </c>
      <c r="Q12" s="680"/>
      <c r="R12" s="622"/>
      <c r="S12" s="23"/>
      <c r="U12" s="24"/>
      <c r="V12" s="587"/>
      <c r="W12" s="561"/>
      <c r="AB12" s="51"/>
      <c r="AC12" s="51"/>
      <c r="AD12" s="51"/>
      <c r="AE12" s="51"/>
    </row>
    <row r="13" spans="1:32" s="545" customFormat="1" ht="23.25" customHeight="1" x14ac:dyDescent="0.2">
      <c r="A13" s="695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62"/>
      <c r="O13" s="26"/>
      <c r="P13" s="26" t="s">
        <v>32</v>
      </c>
      <c r="Q13" s="799"/>
      <c r="R13" s="6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695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696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63"/>
      <c r="P15" s="69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6" t="s">
        <v>38</v>
      </c>
      <c r="D17" s="598" t="s">
        <v>39</v>
      </c>
      <c r="E17" s="650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49"/>
      <c r="R17" s="649"/>
      <c r="S17" s="649"/>
      <c r="T17" s="650"/>
      <c r="U17" s="765" t="s">
        <v>51</v>
      </c>
      <c r="V17" s="584"/>
      <c r="W17" s="598" t="s">
        <v>52</v>
      </c>
      <c r="X17" s="598" t="s">
        <v>53</v>
      </c>
      <c r="Y17" s="763" t="s">
        <v>54</v>
      </c>
      <c r="Z17" s="728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35"/>
      <c r="AF17" s="836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1"/>
      <c r="E18" s="653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9"/>
      <c r="X18" s="599"/>
      <c r="Y18" s="764"/>
      <c r="Z18" s="729"/>
      <c r="AA18" s="752"/>
      <c r="AB18" s="752"/>
      <c r="AC18" s="752"/>
      <c r="AD18" s="837"/>
      <c r="AE18" s="838"/>
      <c r="AF18" s="839"/>
      <c r="AG18" s="66"/>
      <c r="BD18" s="65"/>
    </row>
    <row r="19" spans="1:68" ht="27.75" hidden="1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hidden="1" customHeight="1" x14ac:dyDescent="0.25">
      <c r="A20" s="61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5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5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5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9"/>
      <c r="P33" s="55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5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9"/>
      <c r="P37" s="55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hidden="1" customHeight="1" x14ac:dyDescent="0.25">
      <c r="A39" s="61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80</v>
      </c>
      <c r="Y41" s="552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20</v>
      </c>
      <c r="Y42" s="55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5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12.407407407407407</v>
      </c>
      <c r="Y44" s="553">
        <f>IFERROR(Y41/H41,"0")+IFERROR(Y42/H42,"0")+IFERROR(Y43/H43,"0")</f>
        <v>13</v>
      </c>
      <c r="Z44" s="553">
        <f>IFERROR(IF(Z41="",0,Z41),"0")+IFERROR(IF(Z42="",0,Z42),"0")+IFERROR(IF(Z43="",0,Z43),"0")</f>
        <v>0.19694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9"/>
      <c r="P45" s="55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100</v>
      </c>
      <c r="Y45" s="553">
        <f>IFERROR(SUM(Y41:Y43),"0")</f>
        <v>106.4</v>
      </c>
      <c r="Z45" s="37"/>
      <c r="AA45" s="554"/>
      <c r="AB45" s="554"/>
      <c r="AC45" s="55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5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9"/>
      <c r="P49" s="55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5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hidden="1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9"/>
      <c r="P59" s="55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170</v>
      </c>
      <c r="Y61" s="552">
        <f>IFERROR(IF(X61="",0,CEILING((X61/$H61),1)*$H61),"")</f>
        <v>172.8</v>
      </c>
      <c r="Z61" s="36">
        <f>IFERROR(IF(Y61=0,"",ROUNDUP(Y61/H61,0)*0.01898),"")</f>
        <v>0.30368000000000001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176.8472222222222</v>
      </c>
      <c r="BN61" s="64">
        <f>IFERROR(Y61*I61/H61,"0")</f>
        <v>179.76</v>
      </c>
      <c r="BO61" s="64">
        <f>IFERROR(1/J61*(X61/H61),"0")</f>
        <v>0.24594907407407407</v>
      </c>
      <c r="BP61" s="64">
        <f>IFERROR(1/J61*(Y61/H61),"0")</f>
        <v>0.25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3"/>
      <c r="R64" s="563"/>
      <c r="S64" s="563"/>
      <c r="T64" s="564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9"/>
      <c r="P65" s="555" t="s">
        <v>71</v>
      </c>
      <c r="Q65" s="556"/>
      <c r="R65" s="556"/>
      <c r="S65" s="556"/>
      <c r="T65" s="556"/>
      <c r="U65" s="556"/>
      <c r="V65" s="557"/>
      <c r="W65" s="37" t="s">
        <v>72</v>
      </c>
      <c r="X65" s="553">
        <f>IFERROR(X61/H61,"0")+IFERROR(X62/H62,"0")+IFERROR(X63/H63,"0")+IFERROR(X64/H64,"0")</f>
        <v>15.74074074074074</v>
      </c>
      <c r="Y65" s="553">
        <f>IFERROR(Y61/H61,"0")+IFERROR(Y62/H62,"0")+IFERROR(Y63/H63,"0")+IFERROR(Y64/H64,"0")</f>
        <v>16</v>
      </c>
      <c r="Z65" s="553">
        <f>IFERROR(IF(Z61="",0,Z61),"0")+IFERROR(IF(Z62="",0,Z62),"0")+IFERROR(IF(Z63="",0,Z63),"0")+IFERROR(IF(Z64="",0,Z64),"0")</f>
        <v>0.30368000000000001</v>
      </c>
      <c r="AA65" s="554"/>
      <c r="AB65" s="554"/>
      <c r="AC65" s="554"/>
    </row>
    <row r="66" spans="1:68" x14ac:dyDescent="0.2">
      <c r="A66" s="561"/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9"/>
      <c r="P66" s="555" t="s">
        <v>71</v>
      </c>
      <c r="Q66" s="556"/>
      <c r="R66" s="556"/>
      <c r="S66" s="556"/>
      <c r="T66" s="556"/>
      <c r="U66" s="556"/>
      <c r="V66" s="557"/>
      <c r="W66" s="37" t="s">
        <v>69</v>
      </c>
      <c r="X66" s="553">
        <f>IFERROR(SUM(X61:X64),"0")</f>
        <v>170</v>
      </c>
      <c r="Y66" s="553">
        <f>IFERROR(SUM(Y61:Y64),"0")</f>
        <v>172.8</v>
      </c>
      <c r="Z66" s="37"/>
      <c r="AA66" s="554"/>
      <c r="AB66" s="554"/>
      <c r="AC66" s="554"/>
    </row>
    <row r="67" spans="1:68" ht="14.25" hidden="1" customHeight="1" x14ac:dyDescent="0.25">
      <c r="A67" s="560" t="s">
        <v>64</v>
      </c>
      <c r="B67" s="561"/>
      <c r="C67" s="561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47"/>
      <c r="AB67" s="547"/>
      <c r="AC67" s="54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3"/>
      <c r="R70" s="563"/>
      <c r="S70" s="563"/>
      <c r="T70" s="564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9"/>
      <c r="P71" s="555" t="s">
        <v>71</v>
      </c>
      <c r="Q71" s="556"/>
      <c r="R71" s="556"/>
      <c r="S71" s="556"/>
      <c r="T71" s="556"/>
      <c r="U71" s="556"/>
      <c r="V71" s="557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hidden="1" x14ac:dyDescent="0.2">
      <c r="A72" s="561"/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9"/>
      <c r="P72" s="555" t="s">
        <v>71</v>
      </c>
      <c r="Q72" s="556"/>
      <c r="R72" s="556"/>
      <c r="S72" s="556"/>
      <c r="T72" s="556"/>
      <c r="U72" s="556"/>
      <c r="V72" s="557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hidden="1" customHeight="1" x14ac:dyDescent="0.25">
      <c r="A73" s="560" t="s">
        <v>73</v>
      </c>
      <c r="B73" s="561"/>
      <c r="C73" s="561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47"/>
      <c r="AB73" s="547"/>
      <c r="AC73" s="54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3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3"/>
      <c r="R78" s="563"/>
      <c r="S78" s="563"/>
      <c r="T78" s="564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3"/>
      <c r="R79" s="563"/>
      <c r="S79" s="563"/>
      <c r="T79" s="564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9"/>
      <c r="P80" s="555" t="s">
        <v>71</v>
      </c>
      <c r="Q80" s="556"/>
      <c r="R80" s="556"/>
      <c r="S80" s="556"/>
      <c r="T80" s="556"/>
      <c r="U80" s="556"/>
      <c r="V80" s="557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hidden="1" x14ac:dyDescent="0.2">
      <c r="A81" s="561"/>
      <c r="B81" s="561"/>
      <c r="C81" s="561"/>
      <c r="D81" s="561"/>
      <c r="E81" s="561"/>
      <c r="F81" s="561"/>
      <c r="G81" s="561"/>
      <c r="H81" s="561"/>
      <c r="I81" s="561"/>
      <c r="J81" s="561"/>
      <c r="K81" s="561"/>
      <c r="L81" s="561"/>
      <c r="M81" s="561"/>
      <c r="N81" s="561"/>
      <c r="O81" s="569"/>
      <c r="P81" s="555" t="s">
        <v>71</v>
      </c>
      <c r="Q81" s="556"/>
      <c r="R81" s="556"/>
      <c r="S81" s="556"/>
      <c r="T81" s="556"/>
      <c r="U81" s="556"/>
      <c r="V81" s="557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hidden="1" customHeight="1" x14ac:dyDescent="0.25">
      <c r="A82" s="560" t="s">
        <v>174</v>
      </c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561"/>
      <c r="V82" s="561"/>
      <c r="W82" s="561"/>
      <c r="X82" s="561"/>
      <c r="Y82" s="561"/>
      <c r="Z82" s="561"/>
      <c r="AA82" s="547"/>
      <c r="AB82" s="547"/>
      <c r="AC82" s="54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3"/>
      <c r="R83" s="563"/>
      <c r="S83" s="563"/>
      <c r="T83" s="564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3"/>
      <c r="R84" s="563"/>
      <c r="S84" s="563"/>
      <c r="T84" s="564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9"/>
      <c r="P85" s="555" t="s">
        <v>71</v>
      </c>
      <c r="Q85" s="556"/>
      <c r="R85" s="556"/>
      <c r="S85" s="556"/>
      <c r="T85" s="556"/>
      <c r="U85" s="556"/>
      <c r="V85" s="557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hidden="1" x14ac:dyDescent="0.2">
      <c r="A86" s="561"/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9"/>
      <c r="P86" s="555" t="s">
        <v>71</v>
      </c>
      <c r="Q86" s="556"/>
      <c r="R86" s="556"/>
      <c r="S86" s="556"/>
      <c r="T86" s="556"/>
      <c r="U86" s="556"/>
      <c r="V86" s="557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hidden="1" customHeight="1" x14ac:dyDescent="0.25">
      <c r="A87" s="617" t="s">
        <v>181</v>
      </c>
      <c r="B87" s="561"/>
      <c r="C87" s="561"/>
      <c r="D87" s="561"/>
      <c r="E87" s="561"/>
      <c r="F87" s="561"/>
      <c r="G87" s="561"/>
      <c r="H87" s="561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561"/>
      <c r="V87" s="561"/>
      <c r="W87" s="561"/>
      <c r="X87" s="561"/>
      <c r="Y87" s="561"/>
      <c r="Z87" s="561"/>
      <c r="AA87" s="546"/>
      <c r="AB87" s="546"/>
      <c r="AC87" s="546"/>
    </row>
    <row r="88" spans="1:68" ht="14.25" hidden="1" customHeight="1" x14ac:dyDescent="0.25">
      <c r="A88" s="560" t="s">
        <v>103</v>
      </c>
      <c r="B88" s="561"/>
      <c r="C88" s="561"/>
      <c r="D88" s="561"/>
      <c r="E88" s="561"/>
      <c r="F88" s="561"/>
      <c r="G88" s="561"/>
      <c r="H88" s="561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1"/>
      <c r="V88" s="561"/>
      <c r="W88" s="561"/>
      <c r="X88" s="561"/>
      <c r="Y88" s="561"/>
      <c r="Z88" s="561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130</v>
      </c>
      <c r="Y89" s="552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135.23611111111109</v>
      </c>
      <c r="BN89" s="64">
        <f>IFERROR(Y89*I89/H89,"0")</f>
        <v>146.05499999999998</v>
      </c>
      <c r="BO89" s="64">
        <f>IFERROR(1/J89*(X89/H89),"0")</f>
        <v>0.18807870370370369</v>
      </c>
      <c r="BP89" s="64">
        <f>IFERROR(1/J89*(Y89/H89),"0")</f>
        <v>0.203125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3"/>
      <c r="R90" s="563"/>
      <c r="S90" s="563"/>
      <c r="T90" s="564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3"/>
      <c r="R91" s="563"/>
      <c r="S91" s="563"/>
      <c r="T91" s="564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9"/>
      <c r="P92" s="555" t="s">
        <v>71</v>
      </c>
      <c r="Q92" s="556"/>
      <c r="R92" s="556"/>
      <c r="S92" s="556"/>
      <c r="T92" s="556"/>
      <c r="U92" s="556"/>
      <c r="V92" s="557"/>
      <c r="W92" s="37" t="s">
        <v>72</v>
      </c>
      <c r="X92" s="553">
        <f>IFERROR(X89/H89,"0")+IFERROR(X90/H90,"0")+IFERROR(X91/H91,"0")</f>
        <v>12.037037037037036</v>
      </c>
      <c r="Y92" s="553">
        <f>IFERROR(Y89/H89,"0")+IFERROR(Y90/H90,"0")+IFERROR(Y91/H91,"0")</f>
        <v>13</v>
      </c>
      <c r="Z92" s="553">
        <f>IFERROR(IF(Z89="",0,Z89),"0")+IFERROR(IF(Z90="",0,Z90),"0")+IFERROR(IF(Z91="",0,Z91),"0")</f>
        <v>0.24674000000000001</v>
      </c>
      <c r="AA92" s="554"/>
      <c r="AB92" s="554"/>
      <c r="AC92" s="554"/>
    </row>
    <row r="93" spans="1:68" x14ac:dyDescent="0.2">
      <c r="A93" s="561"/>
      <c r="B93" s="561"/>
      <c r="C93" s="561"/>
      <c r="D93" s="561"/>
      <c r="E93" s="561"/>
      <c r="F93" s="561"/>
      <c r="G93" s="561"/>
      <c r="H93" s="561"/>
      <c r="I93" s="561"/>
      <c r="J93" s="561"/>
      <c r="K93" s="561"/>
      <c r="L93" s="561"/>
      <c r="M93" s="561"/>
      <c r="N93" s="561"/>
      <c r="O93" s="569"/>
      <c r="P93" s="555" t="s">
        <v>71</v>
      </c>
      <c r="Q93" s="556"/>
      <c r="R93" s="556"/>
      <c r="S93" s="556"/>
      <c r="T93" s="556"/>
      <c r="U93" s="556"/>
      <c r="V93" s="557"/>
      <c r="W93" s="37" t="s">
        <v>69</v>
      </c>
      <c r="X93" s="553">
        <f>IFERROR(SUM(X89:X91),"0")</f>
        <v>130</v>
      </c>
      <c r="Y93" s="553">
        <f>IFERROR(SUM(Y89:Y91),"0")</f>
        <v>140.4</v>
      </c>
      <c r="Z93" s="37"/>
      <c r="AA93" s="554"/>
      <c r="AB93" s="554"/>
      <c r="AC93" s="554"/>
    </row>
    <row r="94" spans="1:68" ht="14.25" hidden="1" customHeight="1" x14ac:dyDescent="0.25">
      <c r="A94" s="560" t="s">
        <v>73</v>
      </c>
      <c r="B94" s="561"/>
      <c r="C94" s="561"/>
      <c r="D94" s="561"/>
      <c r="E94" s="561"/>
      <c r="F94" s="561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703" t="s">
        <v>191</v>
      </c>
      <c r="Q95" s="563"/>
      <c r="R95" s="563"/>
      <c r="S95" s="563"/>
      <c r="T95" s="564"/>
      <c r="U95" s="34"/>
      <c r="V95" s="34"/>
      <c r="W95" s="35" t="s">
        <v>69</v>
      </c>
      <c r="X95" s="551">
        <v>80</v>
      </c>
      <c r="Y95" s="552">
        <f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85.125925925925927</v>
      </c>
      <c r="BN95" s="64">
        <f>IFERROR(Y95*I95/H95,"0")</f>
        <v>86.190000000000012</v>
      </c>
      <c r="BO95" s="64">
        <f>IFERROR(1/J95*(X95/H95),"0")</f>
        <v>0.15432098765432101</v>
      </c>
      <c r="BP95" s="64">
        <f>IFERROR(1/J95*(Y95/H95),"0")</f>
        <v>0.15625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3"/>
      <c r="R96" s="563"/>
      <c r="S96" s="563"/>
      <c r="T96" s="564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3"/>
      <c r="R97" s="563"/>
      <c r="S97" s="563"/>
      <c r="T97" s="564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6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3"/>
      <c r="R98" s="563"/>
      <c r="S98" s="563"/>
      <c r="T98" s="564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3"/>
      <c r="R99" s="563"/>
      <c r="S99" s="563"/>
      <c r="T99" s="564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9"/>
      <c r="P100" s="555" t="s">
        <v>71</v>
      </c>
      <c r="Q100" s="556"/>
      <c r="R100" s="556"/>
      <c r="S100" s="556"/>
      <c r="T100" s="556"/>
      <c r="U100" s="556"/>
      <c r="V100" s="557"/>
      <c r="W100" s="37" t="s">
        <v>72</v>
      </c>
      <c r="X100" s="553">
        <f>IFERROR(X95/H95,"0")+IFERROR(X96/H96,"0")+IFERROR(X97/H97,"0")+IFERROR(X98/H98,"0")+IFERROR(X99/H99,"0")</f>
        <v>9.8765432098765444</v>
      </c>
      <c r="Y100" s="553">
        <f>IFERROR(Y95/H95,"0")+IFERROR(Y96/H96,"0")+IFERROR(Y97/H97,"0")+IFERROR(Y98/H98,"0")+IFERROR(Y99/H99,"0")</f>
        <v>10</v>
      </c>
      <c r="Z100" s="553">
        <f>IFERROR(IF(Z95="",0,Z95),"0")+IFERROR(IF(Z96="",0,Z96),"0")+IFERROR(IF(Z97="",0,Z97),"0")+IFERROR(IF(Z98="",0,Z98),"0")+IFERROR(IF(Z99="",0,Z99),"0")</f>
        <v>0.1898</v>
      </c>
      <c r="AA100" s="554"/>
      <c r="AB100" s="554"/>
      <c r="AC100" s="554"/>
    </row>
    <row r="101" spans="1:68" x14ac:dyDescent="0.2">
      <c r="A101" s="561"/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9"/>
      <c r="P101" s="555" t="s">
        <v>71</v>
      </c>
      <c r="Q101" s="556"/>
      <c r="R101" s="556"/>
      <c r="S101" s="556"/>
      <c r="T101" s="556"/>
      <c r="U101" s="556"/>
      <c r="V101" s="557"/>
      <c r="W101" s="37" t="s">
        <v>69</v>
      </c>
      <c r="X101" s="553">
        <f>IFERROR(SUM(X95:X99),"0")</f>
        <v>80</v>
      </c>
      <c r="Y101" s="553">
        <f>IFERROR(SUM(Y95:Y99),"0")</f>
        <v>81</v>
      </c>
      <c r="Z101" s="37"/>
      <c r="AA101" s="554"/>
      <c r="AB101" s="554"/>
      <c r="AC101" s="554"/>
    </row>
    <row r="102" spans="1:68" ht="16.5" hidden="1" customHeight="1" x14ac:dyDescent="0.25">
      <c r="A102" s="617" t="s">
        <v>203</v>
      </c>
      <c r="B102" s="561"/>
      <c r="C102" s="561"/>
      <c r="D102" s="561"/>
      <c r="E102" s="561"/>
      <c r="F102" s="561"/>
      <c r="G102" s="561"/>
      <c r="H102" s="561"/>
      <c r="I102" s="561"/>
      <c r="J102" s="561"/>
      <c r="K102" s="561"/>
      <c r="L102" s="561"/>
      <c r="M102" s="561"/>
      <c r="N102" s="561"/>
      <c r="O102" s="561"/>
      <c r="P102" s="561"/>
      <c r="Q102" s="561"/>
      <c r="R102" s="561"/>
      <c r="S102" s="561"/>
      <c r="T102" s="561"/>
      <c r="U102" s="561"/>
      <c r="V102" s="561"/>
      <c r="W102" s="561"/>
      <c r="X102" s="561"/>
      <c r="Y102" s="561"/>
      <c r="Z102" s="561"/>
      <c r="AA102" s="546"/>
      <c r="AB102" s="546"/>
      <c r="AC102" s="546"/>
    </row>
    <row r="103" spans="1:68" ht="14.25" hidden="1" customHeight="1" x14ac:dyDescent="0.25">
      <c r="A103" s="560" t="s">
        <v>103</v>
      </c>
      <c r="B103" s="561"/>
      <c r="C103" s="561"/>
      <c r="D103" s="561"/>
      <c r="E103" s="561"/>
      <c r="F103" s="561"/>
      <c r="G103" s="561"/>
      <c r="H103" s="561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1"/>
      <c r="AA103" s="547"/>
      <c r="AB103" s="547"/>
      <c r="AC103" s="547"/>
    </row>
    <row r="104" spans="1:68" ht="27" hidden="1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3"/>
      <c r="R105" s="563"/>
      <c r="S105" s="563"/>
      <c r="T105" s="564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3"/>
      <c r="R106" s="563"/>
      <c r="S106" s="563"/>
      <c r="T106" s="564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3"/>
      <c r="R107" s="563"/>
      <c r="S107" s="563"/>
      <c r="T107" s="564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9"/>
      <c r="P108" s="555" t="s">
        <v>71</v>
      </c>
      <c r="Q108" s="556"/>
      <c r="R108" s="556"/>
      <c r="S108" s="556"/>
      <c r="T108" s="556"/>
      <c r="U108" s="556"/>
      <c r="V108" s="557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hidden="1" x14ac:dyDescent="0.2">
      <c r="A109" s="561"/>
      <c r="B109" s="561"/>
      <c r="C109" s="561"/>
      <c r="D109" s="561"/>
      <c r="E109" s="561"/>
      <c r="F109" s="561"/>
      <c r="G109" s="561"/>
      <c r="H109" s="561"/>
      <c r="I109" s="561"/>
      <c r="J109" s="561"/>
      <c r="K109" s="561"/>
      <c r="L109" s="561"/>
      <c r="M109" s="561"/>
      <c r="N109" s="561"/>
      <c r="O109" s="569"/>
      <c r="P109" s="555" t="s">
        <v>71</v>
      </c>
      <c r="Q109" s="556"/>
      <c r="R109" s="556"/>
      <c r="S109" s="556"/>
      <c r="T109" s="556"/>
      <c r="U109" s="556"/>
      <c r="V109" s="557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hidden="1" customHeight="1" x14ac:dyDescent="0.25">
      <c r="A110" s="560" t="s">
        <v>139</v>
      </c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561"/>
      <c r="V110" s="561"/>
      <c r="W110" s="561"/>
      <c r="X110" s="561"/>
      <c r="Y110" s="561"/>
      <c r="Z110" s="561"/>
      <c r="AA110" s="547"/>
      <c r="AB110" s="547"/>
      <c r="AC110" s="54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3"/>
      <c r="R111" s="563"/>
      <c r="S111" s="563"/>
      <c r="T111" s="564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3"/>
      <c r="R112" s="563"/>
      <c r="S112" s="563"/>
      <c r="T112" s="564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3"/>
      <c r="R113" s="563"/>
      <c r="S113" s="563"/>
      <c r="T113" s="564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9"/>
      <c r="P114" s="555" t="s">
        <v>71</v>
      </c>
      <c r="Q114" s="556"/>
      <c r="R114" s="556"/>
      <c r="S114" s="556"/>
      <c r="T114" s="556"/>
      <c r="U114" s="556"/>
      <c r="V114" s="557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hidden="1" x14ac:dyDescent="0.2">
      <c r="A115" s="561"/>
      <c r="B115" s="561"/>
      <c r="C115" s="561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9"/>
      <c r="P115" s="555" t="s">
        <v>71</v>
      </c>
      <c r="Q115" s="556"/>
      <c r="R115" s="556"/>
      <c r="S115" s="556"/>
      <c r="T115" s="556"/>
      <c r="U115" s="556"/>
      <c r="V115" s="557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hidden="1" customHeight="1" x14ac:dyDescent="0.25">
      <c r="A116" s="560" t="s">
        <v>73</v>
      </c>
      <c r="B116" s="561"/>
      <c r="C116" s="561"/>
      <c r="D116" s="561"/>
      <c r="E116" s="561"/>
      <c r="F116" s="561"/>
      <c r="G116" s="561"/>
      <c r="H116" s="561"/>
      <c r="I116" s="561"/>
      <c r="J116" s="561"/>
      <c r="K116" s="561"/>
      <c r="L116" s="561"/>
      <c r="M116" s="561"/>
      <c r="N116" s="561"/>
      <c r="O116" s="561"/>
      <c r="P116" s="561"/>
      <c r="Q116" s="561"/>
      <c r="R116" s="561"/>
      <c r="S116" s="561"/>
      <c r="T116" s="561"/>
      <c r="U116" s="561"/>
      <c r="V116" s="561"/>
      <c r="W116" s="561"/>
      <c r="X116" s="561"/>
      <c r="Y116" s="561"/>
      <c r="Z116" s="561"/>
      <c r="AA116" s="547"/>
      <c r="AB116" s="547"/>
      <c r="AC116" s="547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3"/>
      <c r="R118" s="563"/>
      <c r="S118" s="563"/>
      <c r="T118" s="564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3"/>
      <c r="R119" s="563"/>
      <c r="S119" s="563"/>
      <c r="T119" s="564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3"/>
      <c r="R120" s="563"/>
      <c r="S120" s="563"/>
      <c r="T120" s="564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55" t="s">
        <v>71</v>
      </c>
      <c r="Q121" s="556"/>
      <c r="R121" s="556"/>
      <c r="S121" s="556"/>
      <c r="T121" s="556"/>
      <c r="U121" s="556"/>
      <c r="V121" s="557"/>
      <c r="W121" s="37" t="s">
        <v>72</v>
      </c>
      <c r="X121" s="553">
        <f>IFERROR(X117/H117,"0")+IFERROR(X118/H118,"0")+IFERROR(X119/H119,"0")+IFERROR(X120/H120,"0")</f>
        <v>0</v>
      </c>
      <c r="Y121" s="553">
        <f>IFERROR(Y117/H117,"0")+IFERROR(Y118/H118,"0")+IFERROR(Y119/H119,"0")+IFERROR(Y120/H120,"0")</f>
        <v>0</v>
      </c>
      <c r="Z121" s="553">
        <f>IFERROR(IF(Z117="",0,Z117),"0")+IFERROR(IF(Z118="",0,Z118),"0")+IFERROR(IF(Z119="",0,Z119),"0")+IFERROR(IF(Z120="",0,Z120),"0")</f>
        <v>0</v>
      </c>
      <c r="AA121" s="554"/>
      <c r="AB121" s="554"/>
      <c r="AC121" s="554"/>
    </row>
    <row r="122" spans="1:68" hidden="1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55" t="s">
        <v>71</v>
      </c>
      <c r="Q122" s="556"/>
      <c r="R122" s="556"/>
      <c r="S122" s="556"/>
      <c r="T122" s="556"/>
      <c r="U122" s="556"/>
      <c r="V122" s="557"/>
      <c r="W122" s="37" t="s">
        <v>69</v>
      </c>
      <c r="X122" s="553">
        <f>IFERROR(SUM(X117:X120),"0")</f>
        <v>0</v>
      </c>
      <c r="Y122" s="553">
        <f>IFERROR(SUM(Y117:Y120),"0")</f>
        <v>0</v>
      </c>
      <c r="Z122" s="37"/>
      <c r="AA122" s="554"/>
      <c r="AB122" s="554"/>
      <c r="AC122" s="554"/>
    </row>
    <row r="123" spans="1:68" ht="14.25" hidden="1" customHeight="1" x14ac:dyDescent="0.25">
      <c r="A123" s="560" t="s">
        <v>174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7"/>
      <c r="AB123" s="547"/>
      <c r="AC123" s="54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3"/>
      <c r="R124" s="563"/>
      <c r="S124" s="563"/>
      <c r="T124" s="564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3"/>
      <c r="R125" s="563"/>
      <c r="S125" s="563"/>
      <c r="T125" s="564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9"/>
      <c r="P126" s="555" t="s">
        <v>71</v>
      </c>
      <c r="Q126" s="556"/>
      <c r="R126" s="556"/>
      <c r="S126" s="556"/>
      <c r="T126" s="556"/>
      <c r="U126" s="556"/>
      <c r="V126" s="557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1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55" t="s">
        <v>71</v>
      </c>
      <c r="Q127" s="556"/>
      <c r="R127" s="556"/>
      <c r="S127" s="556"/>
      <c r="T127" s="556"/>
      <c r="U127" s="556"/>
      <c r="V127" s="557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617" t="s">
        <v>236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1"/>
      <c r="P128" s="561"/>
      <c r="Q128" s="561"/>
      <c r="R128" s="561"/>
      <c r="S128" s="561"/>
      <c r="T128" s="561"/>
      <c r="U128" s="561"/>
      <c r="V128" s="561"/>
      <c r="W128" s="561"/>
      <c r="X128" s="561"/>
      <c r="Y128" s="561"/>
      <c r="Z128" s="561"/>
      <c r="AA128" s="546"/>
      <c r="AB128" s="546"/>
      <c r="AC128" s="546"/>
    </row>
    <row r="129" spans="1:68" ht="14.25" hidden="1" customHeight="1" x14ac:dyDescent="0.25">
      <c r="A129" s="560" t="s">
        <v>103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7"/>
      <c r="AB129" s="547"/>
      <c r="AC129" s="54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3"/>
      <c r="R130" s="563"/>
      <c r="S130" s="563"/>
      <c r="T130" s="564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3"/>
      <c r="R131" s="563"/>
      <c r="S131" s="563"/>
      <c r="T131" s="564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55" t="s">
        <v>71</v>
      </c>
      <c r="Q132" s="556"/>
      <c r="R132" s="556"/>
      <c r="S132" s="556"/>
      <c r="T132" s="556"/>
      <c r="U132" s="556"/>
      <c r="V132" s="557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55" t="s">
        <v>71</v>
      </c>
      <c r="Q133" s="556"/>
      <c r="R133" s="556"/>
      <c r="S133" s="556"/>
      <c r="T133" s="556"/>
      <c r="U133" s="556"/>
      <c r="V133" s="557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hidden="1" customHeight="1" x14ac:dyDescent="0.25">
      <c r="A134" s="560" t="s">
        <v>64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7"/>
      <c r="AB134" s="547"/>
      <c r="AC134" s="54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3"/>
      <c r="R135" s="563"/>
      <c r="S135" s="563"/>
      <c r="T135" s="564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3"/>
      <c r="R136" s="563"/>
      <c r="S136" s="563"/>
      <c r="T136" s="564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55" t="s">
        <v>71</v>
      </c>
      <c r="Q137" s="556"/>
      <c r="R137" s="556"/>
      <c r="S137" s="556"/>
      <c r="T137" s="556"/>
      <c r="U137" s="556"/>
      <c r="V137" s="557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55" t="s">
        <v>71</v>
      </c>
      <c r="Q138" s="556"/>
      <c r="R138" s="556"/>
      <c r="S138" s="556"/>
      <c r="T138" s="556"/>
      <c r="U138" s="556"/>
      <c r="V138" s="557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hidden="1" customHeight="1" x14ac:dyDescent="0.25">
      <c r="A139" s="560" t="s">
        <v>73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7"/>
      <c r="AB139" s="547"/>
      <c r="AC139" s="54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3"/>
      <c r="R140" s="563"/>
      <c r="S140" s="563"/>
      <c r="T140" s="564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3"/>
      <c r="R141" s="563"/>
      <c r="S141" s="563"/>
      <c r="T141" s="564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9"/>
      <c r="P142" s="555" t="s">
        <v>71</v>
      </c>
      <c r="Q142" s="556"/>
      <c r="R142" s="556"/>
      <c r="S142" s="556"/>
      <c r="T142" s="556"/>
      <c r="U142" s="556"/>
      <c r="V142" s="557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hidden="1" x14ac:dyDescent="0.2">
      <c r="A143" s="561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55" t="s">
        <v>71</v>
      </c>
      <c r="Q143" s="556"/>
      <c r="R143" s="556"/>
      <c r="S143" s="556"/>
      <c r="T143" s="556"/>
      <c r="U143" s="556"/>
      <c r="V143" s="557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hidden="1" customHeight="1" x14ac:dyDescent="0.25">
      <c r="A144" s="617" t="s">
        <v>101</v>
      </c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1"/>
      <c r="P144" s="561"/>
      <c r="Q144" s="561"/>
      <c r="R144" s="561"/>
      <c r="S144" s="561"/>
      <c r="T144" s="561"/>
      <c r="U144" s="561"/>
      <c r="V144" s="561"/>
      <c r="W144" s="561"/>
      <c r="X144" s="561"/>
      <c r="Y144" s="561"/>
      <c r="Z144" s="561"/>
      <c r="AA144" s="546"/>
      <c r="AB144" s="546"/>
      <c r="AC144" s="546"/>
    </row>
    <row r="145" spans="1:68" ht="14.25" hidden="1" customHeight="1" x14ac:dyDescent="0.25">
      <c r="A145" s="560" t="s">
        <v>103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7"/>
      <c r="AB145" s="547"/>
      <c r="AC145" s="54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3"/>
      <c r="R146" s="563"/>
      <c r="S146" s="563"/>
      <c r="T146" s="564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9"/>
      <c r="P147" s="555" t="s">
        <v>71</v>
      </c>
      <c r="Q147" s="556"/>
      <c r="R147" s="556"/>
      <c r="S147" s="556"/>
      <c r="T147" s="556"/>
      <c r="U147" s="556"/>
      <c r="V147" s="557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hidden="1" x14ac:dyDescent="0.2">
      <c r="A148" s="561"/>
      <c r="B148" s="561"/>
      <c r="C148" s="561"/>
      <c r="D148" s="561"/>
      <c r="E148" s="561"/>
      <c r="F148" s="561"/>
      <c r="G148" s="561"/>
      <c r="H148" s="561"/>
      <c r="I148" s="561"/>
      <c r="J148" s="561"/>
      <c r="K148" s="561"/>
      <c r="L148" s="561"/>
      <c r="M148" s="561"/>
      <c r="N148" s="561"/>
      <c r="O148" s="569"/>
      <c r="P148" s="555" t="s">
        <v>71</v>
      </c>
      <c r="Q148" s="556"/>
      <c r="R148" s="556"/>
      <c r="S148" s="556"/>
      <c r="T148" s="556"/>
      <c r="U148" s="556"/>
      <c r="V148" s="557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hidden="1" customHeight="1" x14ac:dyDescent="0.25">
      <c r="A149" s="560" t="s">
        <v>64</v>
      </c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1"/>
      <c r="P149" s="561"/>
      <c r="Q149" s="561"/>
      <c r="R149" s="561"/>
      <c r="S149" s="561"/>
      <c r="T149" s="561"/>
      <c r="U149" s="561"/>
      <c r="V149" s="561"/>
      <c r="W149" s="561"/>
      <c r="X149" s="561"/>
      <c r="Y149" s="561"/>
      <c r="Z149" s="561"/>
      <c r="AA149" s="547"/>
      <c r="AB149" s="547"/>
      <c r="AC149" s="54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3"/>
      <c r="R151" s="563"/>
      <c r="S151" s="563"/>
      <c r="T151" s="564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3"/>
      <c r="R152" s="563"/>
      <c r="S152" s="563"/>
      <c r="T152" s="564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9"/>
      <c r="P153" s="555" t="s">
        <v>71</v>
      </c>
      <c r="Q153" s="556"/>
      <c r="R153" s="556"/>
      <c r="S153" s="556"/>
      <c r="T153" s="556"/>
      <c r="U153" s="556"/>
      <c r="V153" s="557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hidden="1" x14ac:dyDescent="0.2">
      <c r="A154" s="561"/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9"/>
      <c r="P154" s="555" t="s">
        <v>71</v>
      </c>
      <c r="Q154" s="556"/>
      <c r="R154" s="556"/>
      <c r="S154" s="556"/>
      <c r="T154" s="556"/>
      <c r="U154" s="556"/>
      <c r="V154" s="557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hidden="1" customHeight="1" x14ac:dyDescent="0.2">
      <c r="A155" s="618" t="s">
        <v>260</v>
      </c>
      <c r="B155" s="619"/>
      <c r="C155" s="619"/>
      <c r="D155" s="619"/>
      <c r="E155" s="619"/>
      <c r="F155" s="619"/>
      <c r="G155" s="619"/>
      <c r="H155" s="619"/>
      <c r="I155" s="619"/>
      <c r="J155" s="619"/>
      <c r="K155" s="619"/>
      <c r="L155" s="619"/>
      <c r="M155" s="619"/>
      <c r="N155" s="619"/>
      <c r="O155" s="619"/>
      <c r="P155" s="619"/>
      <c r="Q155" s="619"/>
      <c r="R155" s="619"/>
      <c r="S155" s="619"/>
      <c r="T155" s="619"/>
      <c r="U155" s="619"/>
      <c r="V155" s="619"/>
      <c r="W155" s="619"/>
      <c r="X155" s="619"/>
      <c r="Y155" s="619"/>
      <c r="Z155" s="619"/>
      <c r="AA155" s="48"/>
      <c r="AB155" s="48"/>
      <c r="AC155" s="48"/>
    </row>
    <row r="156" spans="1:68" ht="16.5" hidden="1" customHeight="1" x14ac:dyDescent="0.25">
      <c r="A156" s="617" t="s">
        <v>261</v>
      </c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1"/>
      <c r="P156" s="561"/>
      <c r="Q156" s="561"/>
      <c r="R156" s="561"/>
      <c r="S156" s="561"/>
      <c r="T156" s="561"/>
      <c r="U156" s="561"/>
      <c r="V156" s="561"/>
      <c r="W156" s="561"/>
      <c r="X156" s="561"/>
      <c r="Y156" s="561"/>
      <c r="Z156" s="561"/>
      <c r="AA156" s="546"/>
      <c r="AB156" s="546"/>
      <c r="AC156" s="546"/>
    </row>
    <row r="157" spans="1:68" ht="14.25" hidden="1" customHeight="1" x14ac:dyDescent="0.25">
      <c r="A157" s="560" t="s">
        <v>139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7"/>
      <c r="AB157" s="547"/>
      <c r="AC157" s="54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3"/>
      <c r="R158" s="563"/>
      <c r="S158" s="563"/>
      <c r="T158" s="564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9"/>
      <c r="P159" s="555" t="s">
        <v>71</v>
      </c>
      <c r="Q159" s="556"/>
      <c r="R159" s="556"/>
      <c r="S159" s="556"/>
      <c r="T159" s="556"/>
      <c r="U159" s="556"/>
      <c r="V159" s="557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1"/>
      <c r="B160" s="561"/>
      <c r="C160" s="561"/>
      <c r="D160" s="561"/>
      <c r="E160" s="561"/>
      <c r="F160" s="561"/>
      <c r="G160" s="561"/>
      <c r="H160" s="561"/>
      <c r="I160" s="561"/>
      <c r="J160" s="561"/>
      <c r="K160" s="561"/>
      <c r="L160" s="561"/>
      <c r="M160" s="561"/>
      <c r="N160" s="561"/>
      <c r="O160" s="569"/>
      <c r="P160" s="555" t="s">
        <v>71</v>
      </c>
      <c r="Q160" s="556"/>
      <c r="R160" s="556"/>
      <c r="S160" s="556"/>
      <c r="T160" s="556"/>
      <c r="U160" s="556"/>
      <c r="V160" s="557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60" t="s">
        <v>64</v>
      </c>
      <c r="B161" s="561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561"/>
      <c r="AA161" s="547"/>
      <c r="AB161" s="547"/>
      <c r="AC161" s="54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3"/>
      <c r="R168" s="563"/>
      <c r="S168" s="563"/>
      <c r="T168" s="564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3"/>
      <c r="R169" s="563"/>
      <c r="S169" s="563"/>
      <c r="T169" s="564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3"/>
      <c r="R170" s="563"/>
      <c r="S170" s="563"/>
      <c r="T170" s="564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9"/>
      <c r="P171" s="555" t="s">
        <v>71</v>
      </c>
      <c r="Q171" s="556"/>
      <c r="R171" s="556"/>
      <c r="S171" s="556"/>
      <c r="T171" s="556"/>
      <c r="U171" s="556"/>
      <c r="V171" s="557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hidden="1" x14ac:dyDescent="0.2">
      <c r="A172" s="561"/>
      <c r="B172" s="561"/>
      <c r="C172" s="561"/>
      <c r="D172" s="561"/>
      <c r="E172" s="561"/>
      <c r="F172" s="561"/>
      <c r="G172" s="561"/>
      <c r="H172" s="561"/>
      <c r="I172" s="561"/>
      <c r="J172" s="561"/>
      <c r="K172" s="561"/>
      <c r="L172" s="561"/>
      <c r="M172" s="561"/>
      <c r="N172" s="561"/>
      <c r="O172" s="569"/>
      <c r="P172" s="555" t="s">
        <v>71</v>
      </c>
      <c r="Q172" s="556"/>
      <c r="R172" s="556"/>
      <c r="S172" s="556"/>
      <c r="T172" s="556"/>
      <c r="U172" s="556"/>
      <c r="V172" s="557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hidden="1" customHeight="1" x14ac:dyDescent="0.25">
      <c r="A173" s="560" t="s">
        <v>95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561"/>
      <c r="AA173" s="547"/>
      <c r="AB173" s="547"/>
      <c r="AC173" s="54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3"/>
      <c r="R175" s="563"/>
      <c r="S175" s="563"/>
      <c r="T175" s="564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3"/>
      <c r="R176" s="563"/>
      <c r="S176" s="563"/>
      <c r="T176" s="564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55" t="s">
        <v>71</v>
      </c>
      <c r="Q177" s="556"/>
      <c r="R177" s="556"/>
      <c r="S177" s="556"/>
      <c r="T177" s="556"/>
      <c r="U177" s="556"/>
      <c r="V177" s="557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55" t="s">
        <v>71</v>
      </c>
      <c r="Q178" s="556"/>
      <c r="R178" s="556"/>
      <c r="S178" s="556"/>
      <c r="T178" s="556"/>
      <c r="U178" s="556"/>
      <c r="V178" s="557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hidden="1" customHeight="1" x14ac:dyDescent="0.25">
      <c r="A179" s="560" t="s">
        <v>298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7"/>
      <c r="AB179" s="547"/>
      <c r="AC179" s="54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3"/>
      <c r="R180" s="563"/>
      <c r="S180" s="563"/>
      <c r="T180" s="564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9"/>
      <c r="P181" s="555" t="s">
        <v>71</v>
      </c>
      <c r="Q181" s="556"/>
      <c r="R181" s="556"/>
      <c r="S181" s="556"/>
      <c r="T181" s="556"/>
      <c r="U181" s="556"/>
      <c r="V181" s="557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hidden="1" x14ac:dyDescent="0.2">
      <c r="A182" s="561"/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9"/>
      <c r="P182" s="555" t="s">
        <v>71</v>
      </c>
      <c r="Q182" s="556"/>
      <c r="R182" s="556"/>
      <c r="S182" s="556"/>
      <c r="T182" s="556"/>
      <c r="U182" s="556"/>
      <c r="V182" s="557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hidden="1" customHeight="1" x14ac:dyDescent="0.25">
      <c r="A183" s="617" t="s">
        <v>301</v>
      </c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1"/>
      <c r="P183" s="561"/>
      <c r="Q183" s="561"/>
      <c r="R183" s="561"/>
      <c r="S183" s="561"/>
      <c r="T183" s="561"/>
      <c r="U183" s="561"/>
      <c r="V183" s="561"/>
      <c r="W183" s="561"/>
      <c r="X183" s="561"/>
      <c r="Y183" s="561"/>
      <c r="Z183" s="561"/>
      <c r="AA183" s="546"/>
      <c r="AB183" s="546"/>
      <c r="AC183" s="546"/>
    </row>
    <row r="184" spans="1:68" ht="14.25" hidden="1" customHeight="1" x14ac:dyDescent="0.25">
      <c r="A184" s="560" t="s">
        <v>103</v>
      </c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1"/>
      <c r="P184" s="561"/>
      <c r="Q184" s="561"/>
      <c r="R184" s="561"/>
      <c r="S184" s="561"/>
      <c r="T184" s="561"/>
      <c r="U184" s="561"/>
      <c r="V184" s="561"/>
      <c r="W184" s="561"/>
      <c r="X184" s="561"/>
      <c r="Y184" s="561"/>
      <c r="Z184" s="561"/>
      <c r="AA184" s="547"/>
      <c r="AB184" s="547"/>
      <c r="AC184" s="54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3"/>
      <c r="R185" s="563"/>
      <c r="S185" s="563"/>
      <c r="T185" s="564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3"/>
      <c r="R186" s="563"/>
      <c r="S186" s="563"/>
      <c r="T186" s="564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9"/>
      <c r="P187" s="555" t="s">
        <v>71</v>
      </c>
      <c r="Q187" s="556"/>
      <c r="R187" s="556"/>
      <c r="S187" s="556"/>
      <c r="T187" s="556"/>
      <c r="U187" s="556"/>
      <c r="V187" s="557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1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55" t="s">
        <v>71</v>
      </c>
      <c r="Q188" s="556"/>
      <c r="R188" s="556"/>
      <c r="S188" s="556"/>
      <c r="T188" s="556"/>
      <c r="U188" s="556"/>
      <c r="V188" s="557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60" t="s">
        <v>139</v>
      </c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1"/>
      <c r="P189" s="561"/>
      <c r="Q189" s="561"/>
      <c r="R189" s="561"/>
      <c r="S189" s="561"/>
      <c r="T189" s="561"/>
      <c r="U189" s="561"/>
      <c r="V189" s="561"/>
      <c r="W189" s="561"/>
      <c r="X189" s="561"/>
      <c r="Y189" s="561"/>
      <c r="Z189" s="561"/>
      <c r="AA189" s="547"/>
      <c r="AB189" s="547"/>
      <c r="AC189" s="54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3"/>
      <c r="R190" s="563"/>
      <c r="S190" s="563"/>
      <c r="T190" s="564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3"/>
      <c r="R191" s="563"/>
      <c r="S191" s="563"/>
      <c r="T191" s="564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9"/>
      <c r="P192" s="555" t="s">
        <v>71</v>
      </c>
      <c r="Q192" s="556"/>
      <c r="R192" s="556"/>
      <c r="S192" s="556"/>
      <c r="T192" s="556"/>
      <c r="U192" s="556"/>
      <c r="V192" s="557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1"/>
      <c r="B193" s="561"/>
      <c r="C193" s="561"/>
      <c r="D193" s="561"/>
      <c r="E193" s="561"/>
      <c r="F193" s="561"/>
      <c r="G193" s="561"/>
      <c r="H193" s="561"/>
      <c r="I193" s="561"/>
      <c r="J193" s="561"/>
      <c r="K193" s="561"/>
      <c r="L193" s="561"/>
      <c r="M193" s="561"/>
      <c r="N193" s="561"/>
      <c r="O193" s="569"/>
      <c r="P193" s="555" t="s">
        <v>71</v>
      </c>
      <c r="Q193" s="556"/>
      <c r="R193" s="556"/>
      <c r="S193" s="556"/>
      <c r="T193" s="556"/>
      <c r="U193" s="556"/>
      <c r="V193" s="557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60" t="s">
        <v>64</v>
      </c>
      <c r="B194" s="561"/>
      <c r="C194" s="561"/>
      <c r="D194" s="561"/>
      <c r="E194" s="561"/>
      <c r="F194" s="561"/>
      <c r="G194" s="561"/>
      <c r="H194" s="561"/>
      <c r="I194" s="561"/>
      <c r="J194" s="561"/>
      <c r="K194" s="561"/>
      <c r="L194" s="561"/>
      <c r="M194" s="561"/>
      <c r="N194" s="561"/>
      <c r="O194" s="561"/>
      <c r="P194" s="561"/>
      <c r="Q194" s="561"/>
      <c r="R194" s="561"/>
      <c r="S194" s="561"/>
      <c r="T194" s="561"/>
      <c r="U194" s="561"/>
      <c r="V194" s="561"/>
      <c r="W194" s="561"/>
      <c r="X194" s="561"/>
      <c r="Y194" s="561"/>
      <c r="Z194" s="561"/>
      <c r="AA194" s="547"/>
      <c r="AB194" s="547"/>
      <c r="AC194" s="54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3"/>
      <c r="R201" s="563"/>
      <c r="S201" s="563"/>
      <c r="T201" s="564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3"/>
      <c r="R202" s="563"/>
      <c r="S202" s="563"/>
      <c r="T202" s="564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9"/>
      <c r="P203" s="555" t="s">
        <v>71</v>
      </c>
      <c r="Q203" s="556"/>
      <c r="R203" s="556"/>
      <c r="S203" s="556"/>
      <c r="T203" s="556"/>
      <c r="U203" s="556"/>
      <c r="V203" s="557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hidden="1" x14ac:dyDescent="0.2">
      <c r="A204" s="561"/>
      <c r="B204" s="561"/>
      <c r="C204" s="561"/>
      <c r="D204" s="561"/>
      <c r="E204" s="561"/>
      <c r="F204" s="561"/>
      <c r="G204" s="561"/>
      <c r="H204" s="561"/>
      <c r="I204" s="561"/>
      <c r="J204" s="561"/>
      <c r="K204" s="561"/>
      <c r="L204" s="561"/>
      <c r="M204" s="561"/>
      <c r="N204" s="561"/>
      <c r="O204" s="569"/>
      <c r="P204" s="555" t="s">
        <v>71</v>
      </c>
      <c r="Q204" s="556"/>
      <c r="R204" s="556"/>
      <c r="S204" s="556"/>
      <c r="T204" s="556"/>
      <c r="U204" s="556"/>
      <c r="V204" s="557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hidden="1" customHeight="1" x14ac:dyDescent="0.25">
      <c r="A205" s="560" t="s">
        <v>73</v>
      </c>
      <c r="B205" s="561"/>
      <c r="C205" s="561"/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  <c r="S205" s="561"/>
      <c r="T205" s="561"/>
      <c r="U205" s="561"/>
      <c r="V205" s="561"/>
      <c r="W205" s="561"/>
      <c r="X205" s="561"/>
      <c r="Y205" s="561"/>
      <c r="Z205" s="561"/>
      <c r="AA205" s="547"/>
      <c r="AB205" s="547"/>
      <c r="AC205" s="54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3"/>
      <c r="R213" s="563"/>
      <c r="S213" s="563"/>
      <c r="T213" s="564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3"/>
      <c r="R214" s="563"/>
      <c r="S214" s="563"/>
      <c r="T214" s="564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9"/>
      <c r="P215" s="555" t="s">
        <v>71</v>
      </c>
      <c r="Q215" s="556"/>
      <c r="R215" s="556"/>
      <c r="S215" s="556"/>
      <c r="T215" s="556"/>
      <c r="U215" s="556"/>
      <c r="V215" s="557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hidden="1" x14ac:dyDescent="0.2">
      <c r="A216" s="561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55" t="s">
        <v>71</v>
      </c>
      <c r="Q216" s="556"/>
      <c r="R216" s="556"/>
      <c r="S216" s="556"/>
      <c r="T216" s="556"/>
      <c r="U216" s="556"/>
      <c r="V216" s="557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hidden="1" customHeight="1" x14ac:dyDescent="0.25">
      <c r="A217" s="560" t="s">
        <v>174</v>
      </c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1"/>
      <c r="P217" s="561"/>
      <c r="Q217" s="561"/>
      <c r="R217" s="561"/>
      <c r="S217" s="561"/>
      <c r="T217" s="561"/>
      <c r="U217" s="561"/>
      <c r="V217" s="561"/>
      <c r="W217" s="561"/>
      <c r="X217" s="561"/>
      <c r="Y217" s="561"/>
      <c r="Z217" s="561"/>
      <c r="AA217" s="547"/>
      <c r="AB217" s="547"/>
      <c r="AC217" s="54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3"/>
      <c r="R218" s="563"/>
      <c r="S218" s="563"/>
      <c r="T218" s="564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3"/>
      <c r="R219" s="563"/>
      <c r="S219" s="563"/>
      <c r="T219" s="564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9"/>
      <c r="P220" s="555" t="s">
        <v>71</v>
      </c>
      <c r="Q220" s="556"/>
      <c r="R220" s="556"/>
      <c r="S220" s="556"/>
      <c r="T220" s="556"/>
      <c r="U220" s="556"/>
      <c r="V220" s="557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hidden="1" x14ac:dyDescent="0.2">
      <c r="A221" s="561"/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9"/>
      <c r="P221" s="555" t="s">
        <v>71</v>
      </c>
      <c r="Q221" s="556"/>
      <c r="R221" s="556"/>
      <c r="S221" s="556"/>
      <c r="T221" s="556"/>
      <c r="U221" s="556"/>
      <c r="V221" s="557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hidden="1" customHeight="1" x14ac:dyDescent="0.25">
      <c r="A222" s="617" t="s">
        <v>361</v>
      </c>
      <c r="B222" s="561"/>
      <c r="C222" s="561"/>
      <c r="D222" s="561"/>
      <c r="E222" s="561"/>
      <c r="F222" s="561"/>
      <c r="G222" s="561"/>
      <c r="H222" s="561"/>
      <c r="I222" s="561"/>
      <c r="J222" s="561"/>
      <c r="K222" s="561"/>
      <c r="L222" s="561"/>
      <c r="M222" s="561"/>
      <c r="N222" s="561"/>
      <c r="O222" s="561"/>
      <c r="P222" s="561"/>
      <c r="Q222" s="561"/>
      <c r="R222" s="561"/>
      <c r="S222" s="561"/>
      <c r="T222" s="561"/>
      <c r="U222" s="561"/>
      <c r="V222" s="561"/>
      <c r="W222" s="561"/>
      <c r="X222" s="561"/>
      <c r="Y222" s="561"/>
      <c r="Z222" s="561"/>
      <c r="AA222" s="546"/>
      <c r="AB222" s="546"/>
      <c r="AC222" s="546"/>
    </row>
    <row r="223" spans="1:68" ht="14.25" hidden="1" customHeight="1" x14ac:dyDescent="0.25">
      <c r="A223" s="560" t="s">
        <v>103</v>
      </c>
      <c r="B223" s="561"/>
      <c r="C223" s="561"/>
      <c r="D223" s="561"/>
      <c r="E223" s="561"/>
      <c r="F223" s="561"/>
      <c r="G223" s="561"/>
      <c r="H223" s="561"/>
      <c r="I223" s="561"/>
      <c r="J223" s="561"/>
      <c r="K223" s="561"/>
      <c r="L223" s="561"/>
      <c r="M223" s="561"/>
      <c r="N223" s="561"/>
      <c r="O223" s="561"/>
      <c r="P223" s="561"/>
      <c r="Q223" s="561"/>
      <c r="R223" s="561"/>
      <c r="S223" s="561"/>
      <c r="T223" s="561"/>
      <c r="U223" s="561"/>
      <c r="V223" s="561"/>
      <c r="W223" s="561"/>
      <c r="X223" s="561"/>
      <c r="Y223" s="561"/>
      <c r="Z223" s="561"/>
      <c r="AA223" s="547"/>
      <c r="AB223" s="547"/>
      <c r="AC223" s="54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7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3"/>
      <c r="R230" s="563"/>
      <c r="S230" s="563"/>
      <c r="T230" s="564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55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9"/>
      <c r="P232" s="555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0" t="s">
        <v>139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7"/>
      <c r="AB233" s="547"/>
      <c r="AC233" s="54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55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9"/>
      <c r="P236" s="555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0" t="s">
        <v>384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7"/>
      <c r="AB237" s="547"/>
      <c r="AC237" s="54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22" t="s">
        <v>387</v>
      </c>
      <c r="Q238" s="563"/>
      <c r="R238" s="563"/>
      <c r="S238" s="563"/>
      <c r="T238" s="564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55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9"/>
      <c r="P240" s="555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0" t="s">
        <v>389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7"/>
      <c r="AB241" s="547"/>
      <c r="AC241" s="54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59" t="s">
        <v>395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5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5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7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5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5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7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5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19" t="s">
        <v>421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65" t="s">
        <v>428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5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5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7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5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5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7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5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5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5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5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7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5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5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7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7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200</v>
      </c>
      <c r="Y291" s="552">
        <f t="shared" si="37"/>
        <v>205.20000000000002</v>
      </c>
      <c r="Z291" s="36">
        <f>IFERROR(IF(Y291=0,"",ROUNDUP(Y291/H291,0)*0.01898),"")</f>
        <v>0.36062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208.05555555555554</v>
      </c>
      <c r="BN291" s="64">
        <f t="shared" si="39"/>
        <v>213.46499999999997</v>
      </c>
      <c r="BO291" s="64">
        <f t="shared" si="40"/>
        <v>0.28935185185185186</v>
      </c>
      <c r="BP291" s="64">
        <f t="shared" si="41"/>
        <v>0.296875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5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18.518518518518519</v>
      </c>
      <c r="Y294" s="553">
        <f>IFERROR(Y288/H288,"0")+IFERROR(Y289/H289,"0")+IFERROR(Y290/H290,"0")+IFERROR(Y291/H291,"0")+IFERROR(Y292/H292,"0")+IFERROR(Y293/H293,"0")</f>
        <v>19</v>
      </c>
      <c r="Z294" s="553">
        <f>IFERROR(IF(Z288="",0,Z288),"0")+IFERROR(IF(Z289="",0,Z289),"0")+IFERROR(IF(Z290="",0,Z290),"0")+IFERROR(IF(Z291="",0,Z291),"0")+IFERROR(IF(Z292="",0,Z292),"0")+IFERROR(IF(Z293="",0,Z293),"0")</f>
        <v>0.36062</v>
      </c>
      <c r="AA294" s="554"/>
      <c r="AB294" s="554"/>
      <c r="AC294" s="554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5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200</v>
      </c>
      <c r="Y295" s="553">
        <f>IFERROR(SUM(Y288:Y293),"0")</f>
        <v>205.20000000000002</v>
      </c>
      <c r="Z295" s="37"/>
      <c r="AA295" s="554"/>
      <c r="AB295" s="554"/>
      <c r="AC295" s="55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120</v>
      </c>
      <c r="Y297" s="552">
        <f t="shared" ref="Y297:Y303" si="42">IFERROR(IF(X297="",0,CEILING((X297/$H297),1)*$H297),"")</f>
        <v>121.80000000000001</v>
      </c>
      <c r="Z297" s="36">
        <f>IFERROR(IF(Y297=0,"",ROUNDUP(Y297/H297,0)*0.00902),"")</f>
        <v>0.26158000000000003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127.71428571428571</v>
      </c>
      <c r="BN297" s="64">
        <f t="shared" ref="BN297:BN303" si="44">IFERROR(Y297*I297/H297,"0")</f>
        <v>129.63</v>
      </c>
      <c r="BO297" s="64">
        <f t="shared" ref="BO297:BO303" si="45">IFERROR(1/J297*(X297/H297),"0")</f>
        <v>0.21645021645021645</v>
      </c>
      <c r="BP297" s="64">
        <f t="shared" ref="BP297:BP303" si="46">IFERROR(1/J297*(Y297/H297),"0")</f>
        <v>0.2196969696969697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160</v>
      </c>
      <c r="Y298" s="552">
        <f t="shared" si="42"/>
        <v>163.80000000000001</v>
      </c>
      <c r="Z298" s="36">
        <f>IFERROR(IF(Y298=0,"",ROUNDUP(Y298/H298,0)*0.00902),"")</f>
        <v>0.35177999999999998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170.28571428571425</v>
      </c>
      <c r="BN298" s="64">
        <f t="shared" si="44"/>
        <v>174.33</v>
      </c>
      <c r="BO298" s="64">
        <f t="shared" si="45"/>
        <v>0.28860028860028858</v>
      </c>
      <c r="BP298" s="64">
        <f t="shared" si="46"/>
        <v>0.29545454545454547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5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66.666666666666657</v>
      </c>
      <c r="Y304" s="553">
        <f>IFERROR(Y297/H297,"0")+IFERROR(Y298/H298,"0")+IFERROR(Y299/H299,"0")+IFERROR(Y300/H300,"0")+IFERROR(Y301/H301,"0")+IFERROR(Y302/H302,"0")+IFERROR(Y303/H303,"0")</f>
        <v>68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0.61336000000000002</v>
      </c>
      <c r="AA304" s="554"/>
      <c r="AB304" s="554"/>
      <c r="AC304" s="554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5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280</v>
      </c>
      <c r="Y305" s="553">
        <f>IFERROR(SUM(Y297:Y303),"0")</f>
        <v>285.60000000000002</v>
      </c>
      <c r="Z305" s="37"/>
      <c r="AA305" s="554"/>
      <c r="AB305" s="554"/>
      <c r="AC305" s="55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1200</v>
      </c>
      <c r="Y307" s="552">
        <f>IFERROR(IF(X307="",0,CEILING((X307/$H307),1)*$H307),"")</f>
        <v>1201.2</v>
      </c>
      <c r="Z307" s="36">
        <f>IFERROR(IF(Y307=0,"",ROUNDUP(Y307/H307,0)*0.01898),"")</f>
        <v>2.92292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1278.9230769230769</v>
      </c>
      <c r="BN307" s="64">
        <f>IFERROR(Y307*I307/H307,"0")</f>
        <v>1280.2020000000002</v>
      </c>
      <c r="BO307" s="64">
        <f>IFERROR(1/J307*(X307/H307),"0")</f>
        <v>2.4038461538461537</v>
      </c>
      <c r="BP307" s="64">
        <f>IFERROR(1/J307*(Y307/H307),"0")</f>
        <v>2.40625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5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153.84615384615384</v>
      </c>
      <c r="Y312" s="553">
        <f>IFERROR(Y307/H307,"0")+IFERROR(Y308/H308,"0")+IFERROR(Y309/H309,"0")+IFERROR(Y310/H310,"0")+IFERROR(Y311/H311,"0")</f>
        <v>154</v>
      </c>
      <c r="Z312" s="553">
        <f>IFERROR(IF(Z307="",0,Z307),"0")+IFERROR(IF(Z308="",0,Z308),"0")+IFERROR(IF(Z309="",0,Z309),"0")+IFERROR(IF(Z310="",0,Z310),"0")+IFERROR(IF(Z311="",0,Z311),"0")</f>
        <v>2.92292</v>
      </c>
      <c r="AA312" s="554"/>
      <c r="AB312" s="554"/>
      <c r="AC312" s="554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5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1200</v>
      </c>
      <c r="Y313" s="553">
        <f>IFERROR(SUM(Y307:Y311),"0")</f>
        <v>1201.2</v>
      </c>
      <c r="Z313" s="37"/>
      <c r="AA313" s="554"/>
      <c r="AB313" s="554"/>
      <c r="AC313" s="554"/>
    </row>
    <row r="314" spans="1:68" ht="14.25" hidden="1" customHeight="1" x14ac:dyDescent="0.25">
      <c r="A314" s="560" t="s">
        <v>174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5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5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5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47" t="s">
        <v>515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10</v>
      </c>
      <c r="Y321" s="552">
        <f>IFERROR(IF(X321="",0,CEILING((X321/$H321),1)*$H321),"")</f>
        <v>12.16</v>
      </c>
      <c r="Z321" s="36">
        <f>IFERROR(IF(Y321=0,"",ROUNDUP(Y321/H321,0)*0.00902),"")</f>
        <v>3.6080000000000001E-2</v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10.953947368421051</v>
      </c>
      <c r="BN321" s="64">
        <f>IFERROR(Y321*I321/H321,"0")</f>
        <v>13.32</v>
      </c>
      <c r="BO321" s="64">
        <f>IFERROR(1/J321*(X321/H321),"0")</f>
        <v>2.4920255183413079E-2</v>
      </c>
      <c r="BP321" s="64">
        <f>IFERROR(1/J321*(Y321/H321),"0")</f>
        <v>3.0303030303030304E-2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18" t="s">
        <v>519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5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3.2894736842105261</v>
      </c>
      <c r="Y325" s="553">
        <f>IFERROR(Y321/H321,"0")+IFERROR(Y322/H322,"0")+IFERROR(Y323/H323,"0")+IFERROR(Y324/H324,"0")</f>
        <v>4</v>
      </c>
      <c r="Z325" s="553">
        <f>IFERROR(IF(Z321="",0,Z321),"0")+IFERROR(IF(Z322="",0,Z322),"0")+IFERROR(IF(Z323="",0,Z323),"0")+IFERROR(IF(Z324="",0,Z324),"0")</f>
        <v>3.6080000000000001E-2</v>
      </c>
      <c r="AA325" s="554"/>
      <c r="AB325" s="554"/>
      <c r="AC325" s="554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5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10</v>
      </c>
      <c r="Y326" s="553">
        <f>IFERROR(SUM(Y321:Y324),"0")</f>
        <v>12.16</v>
      </c>
      <c r="Z326" s="37"/>
      <c r="AA326" s="554"/>
      <c r="AB326" s="554"/>
      <c r="AC326" s="55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5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5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7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50</v>
      </c>
      <c r="Y335" s="552">
        <f>IFERROR(IF(X335="",0,CEILING((X335/$H335),1)*$H335),"")</f>
        <v>56.699999999999996</v>
      </c>
      <c r="Z335" s="36">
        <f>IFERROR(IF(Y335=0,"",ROUNDUP(Y335/H335,0)*0.01898),"")</f>
        <v>0.13286000000000001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53.203703703703702</v>
      </c>
      <c r="BN335" s="64">
        <f>IFERROR(Y335*I335/H335,"0")</f>
        <v>60.332999999999991</v>
      </c>
      <c r="BO335" s="64">
        <f>IFERROR(1/J335*(X335/H335),"0")</f>
        <v>9.6450617283950615E-2</v>
      </c>
      <c r="BP335" s="64">
        <f>IFERROR(1/J335*(Y335/H335),"0")</f>
        <v>0.109375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5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6.1728395061728394</v>
      </c>
      <c r="Y338" s="553">
        <f>IFERROR(Y335/H335,"0")+IFERROR(Y336/H336,"0")+IFERROR(Y337/H337,"0")</f>
        <v>7</v>
      </c>
      <c r="Z338" s="553">
        <f>IFERROR(IF(Z335="",0,Z335),"0")+IFERROR(IF(Z336="",0,Z336),"0")+IFERROR(IF(Z337="",0,Z337),"0")</f>
        <v>0.13286000000000001</v>
      </c>
      <c r="AA338" s="554"/>
      <c r="AB338" s="554"/>
      <c r="AC338" s="55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5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50</v>
      </c>
      <c r="Y339" s="553">
        <f>IFERROR(SUM(Y335:Y337),"0")</f>
        <v>56.699999999999996</v>
      </c>
      <c r="Z339" s="37"/>
      <c r="AA339" s="554"/>
      <c r="AB339" s="554"/>
      <c r="AC339" s="554"/>
    </row>
    <row r="340" spans="1:68" ht="27.75" hidden="1" customHeight="1" x14ac:dyDescent="0.2">
      <c r="A340" s="618" t="s">
        <v>544</v>
      </c>
      <c r="B340" s="619"/>
      <c r="C340" s="619"/>
      <c r="D340" s="619"/>
      <c r="E340" s="619"/>
      <c r="F340" s="619"/>
      <c r="G340" s="619"/>
      <c r="H340" s="619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19"/>
      <c r="Y340" s="619"/>
      <c r="Z340" s="619"/>
      <c r="AA340" s="48"/>
      <c r="AB340" s="48"/>
      <c r="AC340" s="48"/>
    </row>
    <row r="341" spans="1:68" ht="16.5" hidden="1" customHeight="1" x14ac:dyDescent="0.25">
      <c r="A341" s="617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60</v>
      </c>
      <c r="Y343" s="552">
        <f t="shared" ref="Y343:Y349" si="47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61.92</v>
      </c>
      <c r="BN343" s="64">
        <f t="shared" ref="BN343:BN349" si="49">IFERROR(Y343*I343/H343,"0")</f>
        <v>61.92</v>
      </c>
      <c r="BO343" s="64">
        <f t="shared" ref="BO343:BO349" si="50">IFERROR(1/J343*(X343/H343),"0")</f>
        <v>8.3333333333333329E-2</v>
      </c>
      <c r="BP343" s="64">
        <f t="shared" ref="BP343:BP349" si="51">IFERROR(1/J343*(Y343/H343),"0")</f>
        <v>8.3333333333333329E-2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200</v>
      </c>
      <c r="Y344" s="552">
        <f t="shared" si="47"/>
        <v>210</v>
      </c>
      <c r="Z344" s="36">
        <f>IFERROR(IF(Y344=0,"",ROUNDUP(Y344/H344,0)*0.02175),"")</f>
        <v>0.30449999999999999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206.4</v>
      </c>
      <c r="BN344" s="64">
        <f t="shared" si="49"/>
        <v>216.72</v>
      </c>
      <c r="BO344" s="64">
        <f t="shared" si="50"/>
        <v>0.27777777777777779</v>
      </c>
      <c r="BP344" s="64">
        <f t="shared" si="51"/>
        <v>0.29166666666666663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1400</v>
      </c>
      <c r="Y345" s="552">
        <f t="shared" si="47"/>
        <v>1410</v>
      </c>
      <c r="Z345" s="36">
        <f>IFERROR(IF(Y345=0,"",ROUNDUP(Y345/H345,0)*0.02175),"")</f>
        <v>2.0444999999999998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1444.8</v>
      </c>
      <c r="BN345" s="64">
        <f t="shared" si="49"/>
        <v>1455.12</v>
      </c>
      <c r="BO345" s="64">
        <f t="shared" si="50"/>
        <v>1.9444444444444442</v>
      </c>
      <c r="BP345" s="64">
        <f t="shared" si="51"/>
        <v>1.9583333333333333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5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110.66666666666666</v>
      </c>
      <c r="Y350" s="553">
        <f>IFERROR(Y343/H343,"0")+IFERROR(Y344/H344,"0")+IFERROR(Y345/H345,"0")+IFERROR(Y346/H346,"0")+IFERROR(Y347/H347,"0")+IFERROR(Y348/H348,"0")+IFERROR(Y349/H349,"0")</f>
        <v>112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2.4359999999999999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5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1660</v>
      </c>
      <c r="Y351" s="553">
        <f>IFERROR(SUM(Y343:Y349),"0")</f>
        <v>1680</v>
      </c>
      <c r="Z351" s="37"/>
      <c r="AA351" s="554"/>
      <c r="AB351" s="554"/>
      <c r="AC351" s="55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1300</v>
      </c>
      <c r="Y353" s="552">
        <f>IFERROR(IF(X353="",0,CEILING((X353/$H353),1)*$H353),"")</f>
        <v>1305</v>
      </c>
      <c r="Z353" s="36">
        <f>IFERROR(IF(Y353=0,"",ROUNDUP(Y353/H353,0)*0.02175),"")</f>
        <v>1.8922499999999998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1341.6</v>
      </c>
      <c r="BN353" s="64">
        <f>IFERROR(Y353*I353/H353,"0")</f>
        <v>1346.76</v>
      </c>
      <c r="BO353" s="64">
        <f>IFERROR(1/J353*(X353/H353),"0")</f>
        <v>1.8055555555555556</v>
      </c>
      <c r="BP353" s="64">
        <f>IFERROR(1/J353*(Y353/H353),"0")</f>
        <v>1.8125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5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86.666666666666671</v>
      </c>
      <c r="Y355" s="553">
        <f>IFERROR(Y353/H353,"0")+IFERROR(Y354/H354,"0")</f>
        <v>87</v>
      </c>
      <c r="Z355" s="553">
        <f>IFERROR(IF(Z353="",0,Z353),"0")+IFERROR(IF(Z354="",0,Z354),"0")</f>
        <v>1.8922499999999998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5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1300</v>
      </c>
      <c r="Y356" s="553">
        <f>IFERROR(SUM(Y353:Y354),"0")</f>
        <v>1305</v>
      </c>
      <c r="Z356" s="37"/>
      <c r="AA356" s="554"/>
      <c r="AB356" s="554"/>
      <c r="AC356" s="55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5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5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0" t="s">
        <v>174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64" t="s">
        <v>578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5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5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7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5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5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8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9"/>
      <c r="P375" s="55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5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500</v>
      </c>
      <c r="Y378" s="552">
        <f>IFERROR(IF(X378="",0,CEILING((X378/$H378),1)*$H378),"")</f>
        <v>504</v>
      </c>
      <c r="Z378" s="36">
        <f>IFERROR(IF(Y378=0,"",ROUNDUP(Y378/H378,0)*0.01898),"")</f>
        <v>1.06288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528.83333333333337</v>
      </c>
      <c r="BN378" s="64">
        <f>IFERROR(Y378*I378/H378,"0")</f>
        <v>533.06399999999996</v>
      </c>
      <c r="BO378" s="64">
        <f>IFERROR(1/J378*(X378/H378),"0")</f>
        <v>0.86805555555555558</v>
      </c>
      <c r="BP378" s="64">
        <f>IFERROR(1/J378*(Y378/H378),"0")</f>
        <v>0.875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8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9"/>
      <c r="P380" s="55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55.555555555555557</v>
      </c>
      <c r="Y380" s="553">
        <f>IFERROR(Y378/H378,"0")+IFERROR(Y379/H379,"0")</f>
        <v>56</v>
      </c>
      <c r="Z380" s="553">
        <f>IFERROR(IF(Z378="",0,Z378),"0")+IFERROR(IF(Z379="",0,Z379),"0")</f>
        <v>1.06288</v>
      </c>
      <c r="AA380" s="554"/>
      <c r="AB380" s="554"/>
      <c r="AC380" s="554"/>
    </row>
    <row r="381" spans="1:68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5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500</v>
      </c>
      <c r="Y381" s="553">
        <f>IFERROR(SUM(Y378:Y379),"0")</f>
        <v>504</v>
      </c>
      <c r="Z381" s="37"/>
      <c r="AA381" s="554"/>
      <c r="AB381" s="554"/>
      <c r="AC381" s="554"/>
    </row>
    <row r="382" spans="1:68" ht="14.25" hidden="1" customHeight="1" x14ac:dyDescent="0.25">
      <c r="A382" s="560" t="s">
        <v>174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8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9"/>
      <c r="P384" s="55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5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8" t="s">
        <v>600</v>
      </c>
      <c r="B386" s="619"/>
      <c r="C386" s="619"/>
      <c r="D386" s="619"/>
      <c r="E386" s="619"/>
      <c r="F386" s="619"/>
      <c r="G386" s="619"/>
      <c r="H386" s="619"/>
      <c r="I386" s="619"/>
      <c r="J386" s="619"/>
      <c r="K386" s="619"/>
      <c r="L386" s="619"/>
      <c r="M386" s="619"/>
      <c r="N386" s="619"/>
      <c r="O386" s="619"/>
      <c r="P386" s="619"/>
      <c r="Q386" s="619"/>
      <c r="R386" s="619"/>
      <c r="S386" s="619"/>
      <c r="T386" s="619"/>
      <c r="U386" s="619"/>
      <c r="V386" s="619"/>
      <c r="W386" s="619"/>
      <c r="X386" s="619"/>
      <c r="Y386" s="619"/>
      <c r="Z386" s="619"/>
      <c r="AA386" s="48"/>
      <c r="AB386" s="48"/>
      <c r="AC386" s="48"/>
    </row>
    <row r="387" spans="1:68" ht="16.5" hidden="1" customHeight="1" x14ac:dyDescent="0.25">
      <c r="A387" s="617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20</v>
      </c>
      <c r="Y389" s="552">
        <f t="shared" ref="Y389:Y398" si="52">IFERROR(IF(X389="",0,CEILING((X389/$H389),1)*$H389),"")</f>
        <v>21.6</v>
      </c>
      <c r="Z389" s="36">
        <f>IFERROR(IF(Y389=0,"",ROUNDUP(Y389/H389,0)*0.00902),"")</f>
        <v>3.6080000000000001E-2</v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20.777777777777779</v>
      </c>
      <c r="BN389" s="64">
        <f t="shared" ref="BN389:BN398" si="54">IFERROR(Y389*I389/H389,"0")</f>
        <v>22.44</v>
      </c>
      <c r="BO389" s="64">
        <f t="shared" ref="BO389:BO398" si="55">IFERROR(1/J389*(X389/H389),"0")</f>
        <v>2.8058361391694722E-2</v>
      </c>
      <c r="BP389" s="64">
        <f t="shared" ref="BP389:BP398" si="56">IFERROR(1/J389*(Y389/H389),"0")</f>
        <v>3.0303030303030304E-2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10</v>
      </c>
      <c r="Y391" s="552">
        <f t="shared" si="52"/>
        <v>10.8</v>
      </c>
      <c r="Z391" s="36">
        <f>IFERROR(IF(Y391=0,"",ROUNDUP(Y391/H391,0)*0.00902),"")</f>
        <v>1.804E-2</v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10.388888888888889</v>
      </c>
      <c r="BN391" s="64">
        <f t="shared" si="54"/>
        <v>11.22</v>
      </c>
      <c r="BO391" s="64">
        <f t="shared" si="55"/>
        <v>1.4029180695847361E-2</v>
      </c>
      <c r="BP391" s="64">
        <f t="shared" si="56"/>
        <v>1.5151515151515152E-2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68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9"/>
      <c r="P399" s="55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5.5555555555555554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6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5.4120000000000001E-2</v>
      </c>
      <c r="AA399" s="554"/>
      <c r="AB399" s="554"/>
      <c r="AC399" s="554"/>
    </row>
    <row r="400" spans="1:68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5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30</v>
      </c>
      <c r="Y400" s="553">
        <f>IFERROR(SUM(Y389:Y398),"0")</f>
        <v>32.400000000000006</v>
      </c>
      <c r="Z400" s="37"/>
      <c r="AA400" s="554"/>
      <c r="AB400" s="554"/>
      <c r="AC400" s="55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8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9"/>
      <c r="P404" s="55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5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7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8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9"/>
      <c r="P409" s="55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5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8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9"/>
      <c r="P416" s="55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5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7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8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9"/>
      <c r="P421" s="55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5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7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8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9"/>
      <c r="P426" s="55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9"/>
      <c r="P427" s="55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8" t="s">
        <v>656</v>
      </c>
      <c r="B428" s="619"/>
      <c r="C428" s="619"/>
      <c r="D428" s="619"/>
      <c r="E428" s="619"/>
      <c r="F428" s="619"/>
      <c r="G428" s="619"/>
      <c r="H428" s="619"/>
      <c r="I428" s="619"/>
      <c r="J428" s="619"/>
      <c r="K428" s="619"/>
      <c r="L428" s="619"/>
      <c r="M428" s="619"/>
      <c r="N428" s="619"/>
      <c r="O428" s="619"/>
      <c r="P428" s="619"/>
      <c r="Q428" s="619"/>
      <c r="R428" s="619"/>
      <c r="S428" s="619"/>
      <c r="T428" s="619"/>
      <c r="U428" s="619"/>
      <c r="V428" s="619"/>
      <c r="W428" s="619"/>
      <c r="X428" s="619"/>
      <c r="Y428" s="619"/>
      <c r="Z428" s="619"/>
      <c r="AA428" s="48"/>
      <c r="AB428" s="48"/>
      <c r="AC428" s="48"/>
    </row>
    <row r="429" spans="1:68" ht="16.5" hidden="1" customHeight="1" x14ac:dyDescent="0.25">
      <c r="A429" s="617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hidden="1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0</v>
      </c>
      <c r="Y431" s="552">
        <f t="shared" ref="Y431:Y443" si="58">IFERROR(IF(X431="",0,CEILING((X431/$H431),1)*$H431),"")</f>
        <v>0</v>
      </c>
      <c r="Z431" s="36" t="str">
        <f t="shared" ref="Z431:Z437" si="59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0</v>
      </c>
      <c r="BN431" s="64">
        <f t="shared" ref="BN431:BN443" si="61">IFERROR(Y431*I431/H431,"0")</f>
        <v>0</v>
      </c>
      <c r="BO431" s="64">
        <f t="shared" ref="BO431:BO443" si="62">IFERROR(1/J431*(X431/H431),"0")</f>
        <v>0</v>
      </c>
      <c r="BP431" s="64">
        <f t="shared" ref="BP431:BP443" si="63">IFERROR(1/J431*(Y431/H431),"0")</f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30</v>
      </c>
      <c r="Y433" s="552">
        <f t="shared" si="58"/>
        <v>31.68</v>
      </c>
      <c r="Z433" s="36">
        <f t="shared" si="59"/>
        <v>7.1760000000000004E-2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32.04545454545454</v>
      </c>
      <c r="BN433" s="64">
        <f t="shared" si="61"/>
        <v>33.839999999999996</v>
      </c>
      <c r="BO433" s="64">
        <f t="shared" si="62"/>
        <v>5.4632867132867136E-2</v>
      </c>
      <c r="BP433" s="64">
        <f t="shared" si="63"/>
        <v>5.7692307692307696E-2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6" t="s">
        <v>668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160</v>
      </c>
      <c r="Y436" s="552">
        <f t="shared" si="58"/>
        <v>163.68</v>
      </c>
      <c r="Z436" s="36">
        <f t="shared" si="59"/>
        <v>0.37075999999999998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170.90909090909091</v>
      </c>
      <c r="BN436" s="64">
        <f t="shared" si="61"/>
        <v>174.84</v>
      </c>
      <c r="BO436" s="64">
        <f t="shared" si="62"/>
        <v>0.29137529137529139</v>
      </c>
      <c r="BP436" s="64">
        <f t="shared" si="63"/>
        <v>0.29807692307692307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698" t="s">
        <v>685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8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9"/>
      <c r="P444" s="55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35.984848484848484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37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0.44251999999999997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5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190</v>
      </c>
      <c r="Y445" s="553">
        <f>IFERROR(SUM(Y431:Y443),"0")</f>
        <v>195.36</v>
      </c>
      <c r="Z445" s="37"/>
      <c r="AA445" s="554"/>
      <c r="AB445" s="554"/>
      <c r="AC445" s="55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hidden="1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8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9"/>
      <c r="P450" s="55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9"/>
      <c r="P451" s="55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hidden="1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0</v>
      </c>
      <c r="Y453" s="552">
        <f t="shared" ref="Y453:Y458" si="64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0</v>
      </c>
      <c r="BN453" s="64">
        <f t="shared" ref="BN453:BN458" si="66">IFERROR(Y453*I453/H453,"0")</f>
        <v>0</v>
      </c>
      <c r="BO453" s="64">
        <f t="shared" ref="BO453:BO458" si="67">IFERROR(1/J453*(X453/H453),"0")</f>
        <v>0</v>
      </c>
      <c r="BP453" s="64">
        <f t="shared" ref="BP453:BP458" si="68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70</v>
      </c>
      <c r="Y454" s="552">
        <f t="shared" si="64"/>
        <v>73.92</v>
      </c>
      <c r="Z454" s="36">
        <f>IFERROR(IF(Y454=0,"",ROUNDUP(Y454/H454,0)*0.01196),"")</f>
        <v>0.16744000000000001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74.772727272727266</v>
      </c>
      <c r="BN454" s="64">
        <f t="shared" si="66"/>
        <v>78.959999999999994</v>
      </c>
      <c r="BO454" s="64">
        <f t="shared" si="67"/>
        <v>0.12747668997668998</v>
      </c>
      <c r="BP454" s="64">
        <f t="shared" si="68"/>
        <v>0.13461538461538464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0</v>
      </c>
      <c r="Y455" s="552">
        <f t="shared" si="64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0</v>
      </c>
      <c r="BN455" s="64">
        <f t="shared" si="66"/>
        <v>0</v>
      </c>
      <c r="BO455" s="64">
        <f t="shared" si="67"/>
        <v>0</v>
      </c>
      <c r="BP455" s="64">
        <f t="shared" si="68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8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9"/>
      <c r="P459" s="55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13.257575757575758</v>
      </c>
      <c r="Y459" s="553">
        <f>IFERROR(Y453/H453,"0")+IFERROR(Y454/H454,"0")+IFERROR(Y455/H455,"0")+IFERROR(Y456/H456,"0")+IFERROR(Y457/H457,"0")+IFERROR(Y458/H458,"0")</f>
        <v>14</v>
      </c>
      <c r="Z459" s="553">
        <f>IFERROR(IF(Z453="",0,Z453),"0")+IFERROR(IF(Z454="",0,Z454),"0")+IFERROR(IF(Z455="",0,Z455),"0")+IFERROR(IF(Z456="",0,Z456),"0")+IFERROR(IF(Z457="",0,Z457),"0")+IFERROR(IF(Z458="",0,Z458),"0")</f>
        <v>0.16744000000000001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5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70</v>
      </c>
      <c r="Y460" s="553">
        <f>IFERROR(SUM(Y453:Y458),"0")</f>
        <v>73.92</v>
      </c>
      <c r="Z460" s="37"/>
      <c r="AA460" s="554"/>
      <c r="AB460" s="554"/>
      <c r="AC460" s="55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8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9"/>
      <c r="P465" s="55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9"/>
      <c r="P466" s="55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8" t="s">
        <v>723</v>
      </c>
      <c r="B467" s="619"/>
      <c r="C467" s="619"/>
      <c r="D467" s="619"/>
      <c r="E467" s="619"/>
      <c r="F467" s="619"/>
      <c r="G467" s="619"/>
      <c r="H467" s="619"/>
      <c r="I467" s="619"/>
      <c r="J467" s="619"/>
      <c r="K467" s="619"/>
      <c r="L467" s="619"/>
      <c r="M467" s="619"/>
      <c r="N467" s="619"/>
      <c r="O467" s="619"/>
      <c r="P467" s="619"/>
      <c r="Q467" s="619"/>
      <c r="R467" s="619"/>
      <c r="S467" s="619"/>
      <c r="T467" s="619"/>
      <c r="U467" s="619"/>
      <c r="V467" s="619"/>
      <c r="W467" s="619"/>
      <c r="X467" s="619"/>
      <c r="Y467" s="619"/>
      <c r="Z467" s="619"/>
      <c r="AA467" s="48"/>
      <c r="AB467" s="48"/>
      <c r="AC467" s="48"/>
    </row>
    <row r="468" spans="1:68" ht="16.5" hidden="1" customHeight="1" x14ac:dyDescent="0.25">
      <c r="A468" s="617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56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180</v>
      </c>
      <c r="Y472" s="552">
        <f>IFERROR(IF(X472="",0,CEILING((X472/$H472),1)*$H472),"")</f>
        <v>180</v>
      </c>
      <c r="Z472" s="36">
        <f>IFERROR(IF(Y472=0,"",ROUNDUP(Y472/H472,0)*0.01898),"")</f>
        <v>0.28470000000000001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186.52500000000001</v>
      </c>
      <c r="BN472" s="64">
        <f>IFERROR(Y472*I472/H472,"0")</f>
        <v>186.52500000000001</v>
      </c>
      <c r="BO472" s="64">
        <f>IFERROR(1/J472*(X472/H472),"0")</f>
        <v>0.234375</v>
      </c>
      <c r="BP472" s="64">
        <f>IFERROR(1/J472*(Y472/H472),"0")</f>
        <v>0.234375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3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8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9"/>
      <c r="P474" s="55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15</v>
      </c>
      <c r="Y474" s="553">
        <f>IFERROR(Y470/H470,"0")+IFERROR(Y471/H471,"0")+IFERROR(Y472/H472,"0")+IFERROR(Y473/H473,"0")</f>
        <v>15</v>
      </c>
      <c r="Z474" s="553">
        <f>IFERROR(IF(Z470="",0,Z470),"0")+IFERROR(IF(Z471="",0,Z471),"0")+IFERROR(IF(Z472="",0,Z472),"0")+IFERROR(IF(Z473="",0,Z473),"0")</f>
        <v>0.28470000000000001</v>
      </c>
      <c r="AA474" s="554"/>
      <c r="AB474" s="554"/>
      <c r="AC474" s="554"/>
    </row>
    <row r="475" spans="1:68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5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180</v>
      </c>
      <c r="Y475" s="553">
        <f>IFERROR(SUM(Y470:Y473),"0")</f>
        <v>180</v>
      </c>
      <c r="Z475" s="37"/>
      <c r="AA475" s="554"/>
      <c r="AB475" s="554"/>
      <c r="AC475" s="55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2" t="s">
        <v>740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4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5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5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8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5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9"/>
      <c r="P486" s="55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50</v>
      </c>
      <c r="Y488" s="552">
        <f>IFERROR(IF(X488="",0,CEILING((X488/$H488),1)*$H488),"")</f>
        <v>54</v>
      </c>
      <c r="Z488" s="36">
        <f>IFERROR(IF(Y488=0,"",ROUNDUP(Y488/H488,0)*0.01898),"")</f>
        <v>0.11388000000000001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52.883333333333333</v>
      </c>
      <c r="BN488" s="64">
        <f>IFERROR(Y488*I488/H488,"0")</f>
        <v>57.113999999999997</v>
      </c>
      <c r="BO488" s="64">
        <f>IFERROR(1/J488*(X488/H488),"0")</f>
        <v>8.6805555555555552E-2</v>
      </c>
      <c r="BP488" s="64">
        <f>IFERROR(1/J488*(Y488/H488),"0")</f>
        <v>9.375E-2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1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8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5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5.5555555555555554</v>
      </c>
      <c r="Y490" s="553">
        <f>IFERROR(Y488/H488,"0")+IFERROR(Y489/H489,"0")</f>
        <v>6</v>
      </c>
      <c r="Z490" s="553">
        <f>IFERROR(IF(Z488="",0,Z488),"0")+IFERROR(IF(Z489="",0,Z489),"0")</f>
        <v>0.11388000000000001</v>
      </c>
      <c r="AA490" s="554"/>
      <c r="AB490" s="554"/>
      <c r="AC490" s="554"/>
    </row>
    <row r="491" spans="1:68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9"/>
      <c r="P491" s="55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50</v>
      </c>
      <c r="Y491" s="553">
        <f>IFERROR(SUM(Y488:Y489),"0")</f>
        <v>54</v>
      </c>
      <c r="Z491" s="37"/>
      <c r="AA491" s="554"/>
      <c r="AB491" s="554"/>
      <c r="AC491" s="554"/>
    </row>
    <row r="492" spans="1:68" ht="14.25" hidden="1" customHeight="1" x14ac:dyDescent="0.25">
      <c r="A492" s="560" t="s">
        <v>174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8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5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9"/>
      <c r="P496" s="55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7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55" t="s">
        <v>765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8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9"/>
      <c r="P500" s="55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9"/>
      <c r="P501" s="55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44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45"/>
      <c r="P502" s="582" t="s">
        <v>767</v>
      </c>
      <c r="Q502" s="583"/>
      <c r="R502" s="583"/>
      <c r="S502" s="583"/>
      <c r="T502" s="583"/>
      <c r="U502" s="583"/>
      <c r="V502" s="584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6200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6286.1399999999994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45"/>
      <c r="P503" s="582" t="s">
        <v>768</v>
      </c>
      <c r="Q503" s="583"/>
      <c r="R503" s="583"/>
      <c r="S503" s="583"/>
      <c r="T503" s="583"/>
      <c r="U503" s="583"/>
      <c r="V503" s="584"/>
      <c r="W503" s="37" t="s">
        <v>69</v>
      </c>
      <c r="X503" s="553">
        <f>IFERROR(SUM(BM22:BM499),"0")</f>
        <v>6482.4733710928431</v>
      </c>
      <c r="Y503" s="553">
        <f>IFERROR(SUM(BN22:BN499),"0")</f>
        <v>6572.7380000000003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45"/>
      <c r="P504" s="582" t="s">
        <v>769</v>
      </c>
      <c r="Q504" s="583"/>
      <c r="R504" s="583"/>
      <c r="S504" s="583"/>
      <c r="T504" s="583"/>
      <c r="U504" s="583"/>
      <c r="V504" s="584"/>
      <c r="W504" s="37" t="s">
        <v>770</v>
      </c>
      <c r="X504" s="38">
        <f>ROUNDUP(SUM(BO22:BO499),0)</f>
        <v>10</v>
      </c>
      <c r="Y504" s="38">
        <f>ROUNDUP(SUM(BP22:BP499),0)</f>
        <v>11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45"/>
      <c r="P505" s="582" t="s">
        <v>771</v>
      </c>
      <c r="Q505" s="583"/>
      <c r="R505" s="583"/>
      <c r="S505" s="583"/>
      <c r="T505" s="583"/>
      <c r="U505" s="583"/>
      <c r="V505" s="584"/>
      <c r="W505" s="37" t="s">
        <v>69</v>
      </c>
      <c r="X505" s="553">
        <f>GrossWeightTotal+PalletQtyTotal*25</f>
        <v>6732.4733710928431</v>
      </c>
      <c r="Y505" s="553">
        <f>GrossWeightTotalR+PalletQtyTotalR*25</f>
        <v>6847.7380000000003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45"/>
      <c r="P506" s="582" t="s">
        <v>772</v>
      </c>
      <c r="Q506" s="583"/>
      <c r="R506" s="583"/>
      <c r="S506" s="583"/>
      <c r="T506" s="583"/>
      <c r="U506" s="583"/>
      <c r="V506" s="584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626.79780485920844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637</v>
      </c>
      <c r="Z506" s="37"/>
      <c r="AA506" s="554"/>
      <c r="AB506" s="554"/>
      <c r="AC506" s="55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45"/>
      <c r="P507" s="582" t="s">
        <v>773</v>
      </c>
      <c r="Q507" s="583"/>
      <c r="R507" s="583"/>
      <c r="S507" s="583"/>
      <c r="T507" s="583"/>
      <c r="U507" s="583"/>
      <c r="V507" s="584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11.45679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7"/>
      <c r="E509" s="647"/>
      <c r="F509" s="647"/>
      <c r="G509" s="647"/>
      <c r="H509" s="581"/>
      <c r="I509" s="573" t="s">
        <v>260</v>
      </c>
      <c r="J509" s="647"/>
      <c r="K509" s="647"/>
      <c r="L509" s="647"/>
      <c r="M509" s="647"/>
      <c r="N509" s="647"/>
      <c r="O509" s="647"/>
      <c r="P509" s="647"/>
      <c r="Q509" s="647"/>
      <c r="R509" s="647"/>
      <c r="S509" s="581"/>
      <c r="T509" s="573" t="s">
        <v>544</v>
      </c>
      <c r="U509" s="581"/>
      <c r="V509" s="573" t="s">
        <v>600</v>
      </c>
      <c r="W509" s="647"/>
      <c r="X509" s="647"/>
      <c r="Y509" s="581"/>
      <c r="Z509" s="548" t="s">
        <v>656</v>
      </c>
      <c r="AA509" s="573" t="s">
        <v>723</v>
      </c>
      <c r="AB509" s="581"/>
      <c r="AC509" s="52"/>
      <c r="AF509" s="549"/>
    </row>
    <row r="510" spans="1:68" ht="14.25" customHeight="1" thickTop="1" x14ac:dyDescent="0.2">
      <c r="A510" s="748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49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106.4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172.8</v>
      </c>
      <c r="E512" s="46">
        <f>IFERROR(Y89*1,"0")+IFERROR(Y90*1,"0")+IFERROR(Y91*1,"0")+IFERROR(Y95*1,"0")+IFERROR(Y96*1,"0")+IFERROR(Y97*1,"0")+IFERROR(Y98*1,"0")+IFERROR(Y99*1,"0")</f>
        <v>221.4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1704.16</v>
      </c>
      <c r="S512" s="46">
        <f>IFERROR(Y335*1,"0")+IFERROR(Y336*1,"0")+IFERROR(Y337*1,"0")</f>
        <v>56.699999999999996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2985</v>
      </c>
      <c r="U512" s="46">
        <f>IFERROR(Y368*1,"0")+IFERROR(Y369*1,"0")+IFERROR(Y370*1,"0")+IFERROR(Y374*1,"0")+IFERROR(Y378*1,"0")+IFERROR(Y379*1,"0")+IFERROR(Y383*1,"0")</f>
        <v>504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32.400000000000006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269.28000000000003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234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300,00"/>
        <filter val="1 400,00"/>
        <filter val="1 660,00"/>
        <filter val="10"/>
        <filter val="10,00"/>
        <filter val="100,00"/>
        <filter val="110,67"/>
        <filter val="12,04"/>
        <filter val="12,41"/>
        <filter val="120,00"/>
        <filter val="13,26"/>
        <filter val="130,00"/>
        <filter val="15,00"/>
        <filter val="15,74"/>
        <filter val="153,85"/>
        <filter val="160,00"/>
        <filter val="170,00"/>
        <filter val="18,52"/>
        <filter val="180,00"/>
        <filter val="190,00"/>
        <filter val="20,00"/>
        <filter val="200,00"/>
        <filter val="280,00"/>
        <filter val="3,29"/>
        <filter val="30,00"/>
        <filter val="35,98"/>
        <filter val="5,56"/>
        <filter val="50,00"/>
        <filter val="500,00"/>
        <filter val="55,56"/>
        <filter val="6 200,00"/>
        <filter val="6 482,47"/>
        <filter val="6 732,47"/>
        <filter val="6,17"/>
        <filter val="60,00"/>
        <filter val="626,80"/>
        <filter val="66,67"/>
        <filter val="70,00"/>
        <filter val="80,00"/>
        <filter val="86,67"/>
        <filter val="9,88"/>
      </filters>
    </filterColumn>
    <filterColumn colId="29" showButton="0"/>
    <filterColumn colId="30" showButton="0"/>
  </autoFilter>
  <mergeCells count="896"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A44:O45"/>
    <mergeCell ref="A58:O59"/>
    <mergeCell ref="P199:T199"/>
    <mergeCell ref="A450:O451"/>
    <mergeCell ref="P171:V171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66:V66"/>
    <mergeCell ref="P383:T383"/>
    <mergeCell ref="A142:O143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D163:E163"/>
    <mergeCell ref="D107:E107"/>
    <mergeCell ref="P136:T136"/>
    <mergeCell ref="D170:E170"/>
    <mergeCell ref="P132:V132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P308:T308"/>
    <mergeCell ref="P185:T185"/>
    <mergeCell ref="D106:E106"/>
    <mergeCell ref="P283:T283"/>
    <mergeCell ref="D391:E391"/>
    <mergeCell ref="D328:E328"/>
    <mergeCell ref="P263:V263"/>
    <mergeCell ref="D251:E251"/>
    <mergeCell ref="D330:E330"/>
    <mergeCell ref="P304:V304"/>
    <mergeCell ref="P181:V181"/>
    <mergeCell ref="D96:E96"/>
    <mergeCell ref="D347:E347"/>
    <mergeCell ref="D176:E176"/>
    <mergeCell ref="D412:E4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D456:E456"/>
    <mergeCell ref="D454:E454"/>
    <mergeCell ref="A424:Z424"/>
    <mergeCell ref="P448:T448"/>
    <mergeCell ref="P220:V220"/>
    <mergeCell ref="D455:E455"/>
    <mergeCell ref="D458:E4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