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B2A1F3-CEBB-40F8-969D-DA08030793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17" i="1" l="1"/>
  <c r="BN117" i="1"/>
  <c r="Z117" i="1"/>
  <c r="BP167" i="1"/>
  <c r="BN167" i="1"/>
  <c r="Z167" i="1"/>
  <c r="BP202" i="1"/>
  <c r="BN202" i="1"/>
  <c r="Z202" i="1"/>
  <c r="BP228" i="1"/>
  <c r="BN228" i="1"/>
  <c r="Z228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22" i="1"/>
  <c r="Z23" i="1" s="1"/>
  <c r="BN22" i="1"/>
  <c r="BP22" i="1"/>
  <c r="Z26" i="1"/>
  <c r="BN26" i="1"/>
  <c r="Z53" i="1"/>
  <c r="BN53" i="1"/>
  <c r="Z63" i="1"/>
  <c r="BN63" i="1"/>
  <c r="Z79" i="1"/>
  <c r="BN79" i="1"/>
  <c r="BP105" i="1"/>
  <c r="BN105" i="1"/>
  <c r="Z105" i="1"/>
  <c r="BP136" i="1"/>
  <c r="BN136" i="1"/>
  <c r="Z136" i="1"/>
  <c r="BP140" i="1"/>
  <c r="BN140" i="1"/>
  <c r="Z140" i="1"/>
  <c r="BP190" i="1"/>
  <c r="BN190" i="1"/>
  <c r="Z190" i="1"/>
  <c r="BP211" i="1"/>
  <c r="BN211" i="1"/>
  <c r="Z211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2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X502" i="1"/>
  <c r="Y32" i="1"/>
  <c r="Z28" i="1"/>
  <c r="BN28" i="1"/>
  <c r="Z42" i="1"/>
  <c r="BN42" i="1"/>
  <c r="D512" i="1"/>
  <c r="Z55" i="1"/>
  <c r="BN55" i="1"/>
  <c r="Z61" i="1"/>
  <c r="BN61" i="1"/>
  <c r="BP61" i="1"/>
  <c r="Z69" i="1"/>
  <c r="BN69" i="1"/>
  <c r="Y81" i="1"/>
  <c r="Z77" i="1"/>
  <c r="BN77" i="1"/>
  <c r="Z83" i="1"/>
  <c r="BN83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Z209" i="1"/>
  <c r="BN209" i="1"/>
  <c r="Z213" i="1"/>
  <c r="BN213" i="1"/>
  <c r="Z226" i="1"/>
  <c r="BN226" i="1"/>
  <c r="Z230" i="1"/>
  <c r="BN230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F9" i="1"/>
  <c r="J9" i="1"/>
  <c r="F10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Y231" i="1"/>
  <c r="BP229" i="1"/>
  <c r="BN229" i="1"/>
  <c r="Z229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F512" i="1"/>
  <c r="H9" i="1"/>
  <c r="B512" i="1"/>
  <c r="X503" i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BN84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Z450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490" i="1" l="1"/>
  <c r="Z380" i="1"/>
  <c r="Z231" i="1"/>
  <c r="Z121" i="1"/>
  <c r="Z85" i="1"/>
  <c r="Z114" i="1"/>
  <c r="Z350" i="1"/>
  <c r="Z203" i="1"/>
  <c r="Z71" i="1"/>
  <c r="Z65" i="1"/>
  <c r="Z58" i="1"/>
  <c r="Y506" i="1"/>
  <c r="Y503" i="1"/>
  <c r="Y504" i="1"/>
  <c r="Z32" i="1"/>
  <c r="X505" i="1"/>
  <c r="Z444" i="1"/>
  <c r="Z215" i="1"/>
  <c r="Z294" i="1"/>
  <c r="Z153" i="1"/>
  <c r="Z474" i="1"/>
  <c r="Z399" i="1"/>
  <c r="Z171" i="1"/>
  <c r="Z304" i="1"/>
  <c r="Z416" i="1"/>
  <c r="Z255" i="1"/>
  <c r="Z80" i="1"/>
  <c r="Z44" i="1"/>
  <c r="Y502" i="1"/>
  <c r="Z108" i="1"/>
  <c r="Z100" i="1"/>
  <c r="Z507" i="1" l="1"/>
  <c r="Y505" i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<sst xmlns="http://schemas.openxmlformats.org/spreadsheetml/2006/main" count="2215" uniqueCount="794">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</sst>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87"/>
      <c r="F1" s="587"/>
      <c r="G1" s="12" t="s">
        <v>1</v>
      </c>
      <c r="H1" s="631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83"/>
      <c r="C5" s="584"/>
      <c r="D5" s="635"/>
      <c r="E5" s="636"/>
      <c r="F5" s="841" t="s">
        <v>9</v>
      </c>
      <c r="G5" s="584"/>
      <c r="H5" s="635" t="s">
        <v>793</v>
      </c>
      <c r="I5" s="759"/>
      <c r="J5" s="759"/>
      <c r="K5" s="759"/>
      <c r="L5" s="759"/>
      <c r="M5" s="636"/>
      <c r="N5" s="58"/>
      <c r="P5" s="24" t="s">
        <v>10</v>
      </c>
      <c r="Q5" s="842">
        <v>45904</v>
      </c>
      <c r="R5" s="665"/>
      <c r="T5" s="774" t="s">
        <v>11</v>
      </c>
      <c r="U5" s="645"/>
      <c r="V5" s="775" t="s">
        <v>12</v>
      </c>
      <c r="W5" s="665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83"/>
      <c r="C6" s="584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665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1" t="s">
        <v>16</v>
      </c>
      <c r="U6" s="645"/>
      <c r="V6" s="769" t="s">
        <v>17</v>
      </c>
      <c r="W6" s="602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1"/>
      <c r="U7" s="645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766" t="s">
        <v>18</v>
      </c>
      <c r="B8" s="556"/>
      <c r="C8" s="557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0">
        <v>0.54166666666666663</v>
      </c>
      <c r="R8" s="622"/>
      <c r="T8" s="561"/>
      <c r="U8" s="645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43"/>
      <c r="P9" s="26" t="s">
        <v>21</v>
      </c>
      <c r="Q9" s="661"/>
      <c r="R9" s="662"/>
      <c r="T9" s="561"/>
      <c r="U9" s="645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3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12"/>
      <c r="R10" s="713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9" t="s">
        <v>28</v>
      </c>
      <c r="W11" s="662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695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62"/>
      <c r="P12" s="24" t="s">
        <v>30</v>
      </c>
      <c r="Q12" s="680"/>
      <c r="R12" s="622"/>
      <c r="S12" s="23"/>
      <c r="U12" s="24"/>
      <c r="V12" s="587"/>
      <c r="W12" s="561"/>
      <c r="AB12" s="51"/>
      <c r="AC12" s="51"/>
      <c r="AD12" s="51"/>
      <c r="AE12" s="51"/>
    </row>
    <row r="13" spans="1:32" s="545" customFormat="1" ht="23.25" customHeight="1" x14ac:dyDescent="0.2">
      <c r="A13" s="695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62"/>
      <c r="O13" s="26"/>
      <c r="P13" s="26" t="s">
        <v>32</v>
      </c>
      <c r="Q13" s="799"/>
      <c r="R13" s="6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695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696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63"/>
      <c r="P15" s="69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6" t="s">
        <v>38</v>
      </c>
      <c r="D17" s="598" t="s">
        <v>39</v>
      </c>
      <c r="E17" s="650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49"/>
      <c r="R17" s="649"/>
      <c r="S17" s="649"/>
      <c r="T17" s="650"/>
      <c r="U17" s="765" t="s">
        <v>51</v>
      </c>
      <c r="V17" s="584"/>
      <c r="W17" s="598" t="s">
        <v>52</v>
      </c>
      <c r="X17" s="598" t="s">
        <v>53</v>
      </c>
      <c r="Y17" s="763" t="s">
        <v>54</v>
      </c>
      <c r="Z17" s="728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35"/>
      <c r="AF17" s="836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1"/>
      <c r="E18" s="653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9"/>
      <c r="X18" s="599"/>
      <c r="Y18" s="764"/>
      <c r="Z18" s="729"/>
      <c r="AA18" s="752"/>
      <c r="AB18" s="752"/>
      <c r="AC18" s="752"/>
      <c r="AD18" s="837"/>
      <c r="AE18" s="838"/>
      <c r="AF18" s="839"/>
      <c r="AG18" s="66"/>
      <c r="BD18" s="65"/>
    </row>
    <row r="19" spans="1:68" ht="27.75" hidden="1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hidden="1" customHeight="1" x14ac:dyDescent="0.25">
      <c r="A20" s="61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5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5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5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9"/>
      <c r="P33" s="55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5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9"/>
      <c r="P37" s="55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hidden="1" customHeight="1" x14ac:dyDescent="0.25">
      <c r="A39" s="61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32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33.288888888888884</v>
      </c>
      <c r="BN41" s="64">
        <f>IFERROR(Y41*I41/H41,"0")</f>
        <v>33.705000000000005</v>
      </c>
      <c r="BO41" s="64">
        <f>IFERROR(1/J41*(X41/H41),"0")</f>
        <v>4.6296296296296294E-2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275</v>
      </c>
      <c r="Y42" s="552">
        <f>IFERROR(IF(X42="",0,CEILING((X42/$H42),1)*$H42),"")</f>
        <v>276</v>
      </c>
      <c r="Z42" s="36">
        <f>IFERROR(IF(Y42=0,"",ROUNDUP(Y42/H42,0)*0.00902),"")</f>
        <v>0.62238000000000004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289.4375</v>
      </c>
      <c r="BN42" s="64">
        <f>IFERROR(Y42*I42/H42,"0")</f>
        <v>290.49</v>
      </c>
      <c r="BO42" s="64">
        <f>IFERROR(1/J42*(X42/H42),"0")</f>
        <v>0.52083333333333337</v>
      </c>
      <c r="BP42" s="64">
        <f>IFERROR(1/J42*(Y42/H42),"0")</f>
        <v>0.52272727272727271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5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71.712962962962962</v>
      </c>
      <c r="Y44" s="553">
        <f>IFERROR(Y41/H41,"0")+IFERROR(Y42/H42,"0")+IFERROR(Y43/H43,"0")</f>
        <v>72</v>
      </c>
      <c r="Z44" s="553">
        <f>IFERROR(IF(Z41="",0,Z41),"0")+IFERROR(IF(Z42="",0,Z42),"0")+IFERROR(IF(Z43="",0,Z43),"0")</f>
        <v>0.67932000000000003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9"/>
      <c r="P45" s="55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307</v>
      </c>
      <c r="Y45" s="553">
        <f>IFERROR(SUM(Y41:Y43),"0")</f>
        <v>308.39999999999998</v>
      </c>
      <c r="Z45" s="37"/>
      <c r="AA45" s="554"/>
      <c r="AB45" s="554"/>
      <c r="AC45" s="55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5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9"/>
      <c r="P49" s="55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277</v>
      </c>
      <c r="Y53" s="552">
        <f t="shared" si="6"/>
        <v>280.8</v>
      </c>
      <c r="Z53" s="36">
        <f>IFERROR(IF(Y53=0,"",ROUNDUP(Y53/H53,0)*0.01898),"")</f>
        <v>0.49348000000000003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288.15694444444443</v>
      </c>
      <c r="BN53" s="64">
        <f t="shared" si="8"/>
        <v>292.10999999999996</v>
      </c>
      <c r="BO53" s="64">
        <f t="shared" si="9"/>
        <v>0.40075231481481477</v>
      </c>
      <c r="BP53" s="64">
        <f t="shared" si="10"/>
        <v>0.40625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315</v>
      </c>
      <c r="Y57" s="552">
        <f t="shared" si="6"/>
        <v>315</v>
      </c>
      <c r="Z57" s="36">
        <f>IFERROR(IF(Y57=0,"",ROUNDUP(Y57/H57,0)*0.00902),"")</f>
        <v>0.63139999999999996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329.70000000000005</v>
      </c>
      <c r="BN57" s="64">
        <f t="shared" si="8"/>
        <v>329.70000000000005</v>
      </c>
      <c r="BO57" s="64">
        <f t="shared" si="9"/>
        <v>0.53030303030303028</v>
      </c>
      <c r="BP57" s="64">
        <f t="shared" si="10"/>
        <v>0.53030303030303028</v>
      </c>
    </row>
    <row r="58" spans="1:68" x14ac:dyDescent="0.2">
      <c r="A58" s="568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5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95.648148148148152</v>
      </c>
      <c r="Y58" s="553">
        <f>IFERROR(Y52/H52,"0")+IFERROR(Y53/H53,"0")+IFERROR(Y54/H54,"0")+IFERROR(Y55/H55,"0")+IFERROR(Y56/H56,"0")+IFERROR(Y57/H57,"0")</f>
        <v>96</v>
      </c>
      <c r="Z58" s="553">
        <f>IFERROR(IF(Z52="",0,Z52),"0")+IFERROR(IF(Z53="",0,Z53),"0")+IFERROR(IF(Z54="",0,Z54),"0")+IFERROR(IF(Z55="",0,Z55),"0")+IFERROR(IF(Z56="",0,Z56),"0")+IFERROR(IF(Z57="",0,Z57),"0")</f>
        <v>1.1248800000000001</v>
      </c>
      <c r="AA58" s="554"/>
      <c r="AB58" s="554"/>
      <c r="AC58" s="554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9"/>
      <c r="P59" s="55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592</v>
      </c>
      <c r="Y59" s="553">
        <f>IFERROR(SUM(Y52:Y57),"0")</f>
        <v>595.79999999999995</v>
      </c>
      <c r="Z59" s="37"/>
      <c r="AA59" s="554"/>
      <c r="AB59" s="554"/>
      <c r="AC59" s="55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558</v>
      </c>
      <c r="Y61" s="552">
        <f>IFERROR(IF(X61="",0,CEILING((X61/$H61),1)*$H61),"")</f>
        <v>561.6</v>
      </c>
      <c r="Z61" s="36">
        <f>IFERROR(IF(Y61=0,"",ROUNDUP(Y61/H61,0)*0.01898),"")</f>
        <v>0.98696000000000006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580.47500000000002</v>
      </c>
      <c r="BN61" s="64">
        <f>IFERROR(Y61*I61/H61,"0")</f>
        <v>584.21999999999991</v>
      </c>
      <c r="BO61" s="64">
        <f>IFERROR(1/J61*(X61/H61),"0")</f>
        <v>0.80729166666666663</v>
      </c>
      <c r="BP61" s="64">
        <f>IFERROR(1/J61*(Y61/H61),"0")</f>
        <v>0.8125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3"/>
      <c r="R64" s="563"/>
      <c r="S64" s="563"/>
      <c r="T64" s="564"/>
      <c r="U64" s="34"/>
      <c r="V64" s="34"/>
      <c r="W64" s="35" t="s">
        <v>69</v>
      </c>
      <c r="X64" s="551">
        <v>287</v>
      </c>
      <c r="Y64" s="552">
        <f>IFERROR(IF(X64="",0,CEILING((X64/$H64),1)*$H64),"")</f>
        <v>288.90000000000003</v>
      </c>
      <c r="Z64" s="36">
        <f>IFERROR(IF(Y64=0,"",ROUNDUP(Y64/H64,0)*0.00651),"")</f>
        <v>0.69657000000000002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306.13333333333327</v>
      </c>
      <c r="BN64" s="64">
        <f>IFERROR(Y64*I64/H64,"0")</f>
        <v>308.15999999999997</v>
      </c>
      <c r="BO64" s="64">
        <f>IFERROR(1/J64*(X64/H64),"0")</f>
        <v>0.58404558404558404</v>
      </c>
      <c r="BP64" s="64">
        <f>IFERROR(1/J64*(Y64/H64),"0")</f>
        <v>0.58791208791208793</v>
      </c>
    </row>
    <row r="65" spans="1:68" x14ac:dyDescent="0.2">
      <c r="A65" s="568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9"/>
      <c r="P65" s="555" t="s">
        <v>71</v>
      </c>
      <c r="Q65" s="556"/>
      <c r="R65" s="556"/>
      <c r="S65" s="556"/>
      <c r="T65" s="556"/>
      <c r="U65" s="556"/>
      <c r="V65" s="557"/>
      <c r="W65" s="37" t="s">
        <v>72</v>
      </c>
      <c r="X65" s="553">
        <f>IFERROR(X61/H61,"0")+IFERROR(X62/H62,"0")+IFERROR(X63/H63,"0")+IFERROR(X64/H64,"0")</f>
        <v>157.96296296296296</v>
      </c>
      <c r="Y65" s="553">
        <f>IFERROR(Y61/H61,"0")+IFERROR(Y62/H62,"0")+IFERROR(Y63/H63,"0")+IFERROR(Y64/H64,"0")</f>
        <v>159</v>
      </c>
      <c r="Z65" s="553">
        <f>IFERROR(IF(Z61="",0,Z61),"0")+IFERROR(IF(Z62="",0,Z62),"0")+IFERROR(IF(Z63="",0,Z63),"0")+IFERROR(IF(Z64="",0,Z64),"0")</f>
        <v>1.6835300000000002</v>
      </c>
      <c r="AA65" s="554"/>
      <c r="AB65" s="554"/>
      <c r="AC65" s="554"/>
    </row>
    <row r="66" spans="1:68" x14ac:dyDescent="0.2">
      <c r="A66" s="561"/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9"/>
      <c r="P66" s="555" t="s">
        <v>71</v>
      </c>
      <c r="Q66" s="556"/>
      <c r="R66" s="556"/>
      <c r="S66" s="556"/>
      <c r="T66" s="556"/>
      <c r="U66" s="556"/>
      <c r="V66" s="557"/>
      <c r="W66" s="37" t="s">
        <v>69</v>
      </c>
      <c r="X66" s="553">
        <f>IFERROR(SUM(X61:X64),"0")</f>
        <v>845</v>
      </c>
      <c r="Y66" s="553">
        <f>IFERROR(SUM(Y61:Y64),"0")</f>
        <v>850.5</v>
      </c>
      <c r="Z66" s="37"/>
      <c r="AA66" s="554"/>
      <c r="AB66" s="554"/>
      <c r="AC66" s="554"/>
    </row>
    <row r="67" spans="1:68" ht="14.25" hidden="1" customHeight="1" x14ac:dyDescent="0.25">
      <c r="A67" s="560" t="s">
        <v>64</v>
      </c>
      <c r="B67" s="561"/>
      <c r="C67" s="561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47"/>
      <c r="AB67" s="547"/>
      <c r="AC67" s="54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3"/>
      <c r="R70" s="563"/>
      <c r="S70" s="563"/>
      <c r="T70" s="564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9"/>
      <c r="P71" s="555" t="s">
        <v>71</v>
      </c>
      <c r="Q71" s="556"/>
      <c r="R71" s="556"/>
      <c r="S71" s="556"/>
      <c r="T71" s="556"/>
      <c r="U71" s="556"/>
      <c r="V71" s="557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hidden="1" x14ac:dyDescent="0.2">
      <c r="A72" s="561"/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9"/>
      <c r="P72" s="555" t="s">
        <v>71</v>
      </c>
      <c r="Q72" s="556"/>
      <c r="R72" s="556"/>
      <c r="S72" s="556"/>
      <c r="T72" s="556"/>
      <c r="U72" s="556"/>
      <c r="V72" s="557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hidden="1" customHeight="1" x14ac:dyDescent="0.25">
      <c r="A73" s="560" t="s">
        <v>73</v>
      </c>
      <c r="B73" s="561"/>
      <c r="C73" s="561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47"/>
      <c r="AB73" s="547"/>
      <c r="AC73" s="54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3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0</v>
      </c>
      <c r="Y76" s="55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3"/>
      <c r="R78" s="563"/>
      <c r="S78" s="563"/>
      <c r="T78" s="564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3"/>
      <c r="R79" s="563"/>
      <c r="S79" s="563"/>
      <c r="T79" s="564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9"/>
      <c r="P80" s="555" t="s">
        <v>71</v>
      </c>
      <c r="Q80" s="556"/>
      <c r="R80" s="556"/>
      <c r="S80" s="556"/>
      <c r="T80" s="556"/>
      <c r="U80" s="556"/>
      <c r="V80" s="557"/>
      <c r="W80" s="37" t="s">
        <v>72</v>
      </c>
      <c r="X80" s="553">
        <f>IFERROR(X74/H74,"0")+IFERROR(X75/H75,"0")+IFERROR(X76/H76,"0")+IFERROR(X77/H77,"0")+IFERROR(X78/H78,"0")+IFERROR(X79/H79,"0")</f>
        <v>0</v>
      </c>
      <c r="Y80" s="553">
        <f>IFERROR(Y74/H74,"0")+IFERROR(Y75/H75,"0")+IFERROR(Y76/H76,"0")+IFERROR(Y77/H77,"0")+IFERROR(Y78/H78,"0")+IFERROR(Y79/H79,"0")</f>
        <v>0</v>
      </c>
      <c r="Z80" s="553">
        <f>IFERROR(IF(Z74="",0,Z74),"0")+IFERROR(IF(Z75="",0,Z75),"0")+IFERROR(IF(Z76="",0,Z76),"0")+IFERROR(IF(Z77="",0,Z77),"0")+IFERROR(IF(Z78="",0,Z78),"0")+IFERROR(IF(Z79="",0,Z79),"0")</f>
        <v>0</v>
      </c>
      <c r="AA80" s="554"/>
      <c r="AB80" s="554"/>
      <c r="AC80" s="554"/>
    </row>
    <row r="81" spans="1:68" hidden="1" x14ac:dyDescent="0.2">
      <c r="A81" s="561"/>
      <c r="B81" s="561"/>
      <c r="C81" s="561"/>
      <c r="D81" s="561"/>
      <c r="E81" s="561"/>
      <c r="F81" s="561"/>
      <c r="G81" s="561"/>
      <c r="H81" s="561"/>
      <c r="I81" s="561"/>
      <c r="J81" s="561"/>
      <c r="K81" s="561"/>
      <c r="L81" s="561"/>
      <c r="M81" s="561"/>
      <c r="N81" s="561"/>
      <c r="O81" s="569"/>
      <c r="P81" s="555" t="s">
        <v>71</v>
      </c>
      <c r="Q81" s="556"/>
      <c r="R81" s="556"/>
      <c r="S81" s="556"/>
      <c r="T81" s="556"/>
      <c r="U81" s="556"/>
      <c r="V81" s="557"/>
      <c r="W81" s="37" t="s">
        <v>69</v>
      </c>
      <c r="X81" s="553">
        <f>IFERROR(SUM(X74:X79),"0")</f>
        <v>0</v>
      </c>
      <c r="Y81" s="553">
        <f>IFERROR(SUM(Y74:Y79),"0")</f>
        <v>0</v>
      </c>
      <c r="Z81" s="37"/>
      <c r="AA81" s="554"/>
      <c r="AB81" s="554"/>
      <c r="AC81" s="554"/>
    </row>
    <row r="82" spans="1:68" ht="14.25" hidden="1" customHeight="1" x14ac:dyDescent="0.25">
      <c r="A82" s="560" t="s">
        <v>174</v>
      </c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561"/>
      <c r="V82" s="561"/>
      <c r="W82" s="561"/>
      <c r="X82" s="561"/>
      <c r="Y82" s="561"/>
      <c r="Z82" s="561"/>
      <c r="AA82" s="547"/>
      <c r="AB82" s="547"/>
      <c r="AC82" s="54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3"/>
      <c r="R83" s="563"/>
      <c r="S83" s="563"/>
      <c r="T83" s="564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3"/>
      <c r="R84" s="563"/>
      <c r="S84" s="563"/>
      <c r="T84" s="564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9"/>
      <c r="P85" s="555" t="s">
        <v>71</v>
      </c>
      <c r="Q85" s="556"/>
      <c r="R85" s="556"/>
      <c r="S85" s="556"/>
      <c r="T85" s="556"/>
      <c r="U85" s="556"/>
      <c r="V85" s="557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hidden="1" x14ac:dyDescent="0.2">
      <c r="A86" s="561"/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9"/>
      <c r="P86" s="555" t="s">
        <v>71</v>
      </c>
      <c r="Q86" s="556"/>
      <c r="R86" s="556"/>
      <c r="S86" s="556"/>
      <c r="T86" s="556"/>
      <c r="U86" s="556"/>
      <c r="V86" s="557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hidden="1" customHeight="1" x14ac:dyDescent="0.25">
      <c r="A87" s="617" t="s">
        <v>181</v>
      </c>
      <c r="B87" s="561"/>
      <c r="C87" s="561"/>
      <c r="D87" s="561"/>
      <c r="E87" s="561"/>
      <c r="F87" s="561"/>
      <c r="G87" s="561"/>
      <c r="H87" s="561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561"/>
      <c r="V87" s="561"/>
      <c r="W87" s="561"/>
      <c r="X87" s="561"/>
      <c r="Y87" s="561"/>
      <c r="Z87" s="561"/>
      <c r="AA87" s="546"/>
      <c r="AB87" s="546"/>
      <c r="AC87" s="546"/>
    </row>
    <row r="88" spans="1:68" ht="14.25" hidden="1" customHeight="1" x14ac:dyDescent="0.25">
      <c r="A88" s="560" t="s">
        <v>103</v>
      </c>
      <c r="B88" s="561"/>
      <c r="C88" s="561"/>
      <c r="D88" s="561"/>
      <c r="E88" s="561"/>
      <c r="F88" s="561"/>
      <c r="G88" s="561"/>
      <c r="H88" s="561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1"/>
      <c r="V88" s="561"/>
      <c r="W88" s="561"/>
      <c r="X88" s="561"/>
      <c r="Y88" s="561"/>
      <c r="Z88" s="561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187</v>
      </c>
      <c r="Y89" s="552">
        <f>IFERROR(IF(X89="",0,CEILING((X89/$H89),1)*$H89),"")</f>
        <v>194.4</v>
      </c>
      <c r="Z89" s="36">
        <f>IFERROR(IF(Y89=0,"",ROUNDUP(Y89/H89,0)*0.01898),"")</f>
        <v>0.34164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194.53194444444441</v>
      </c>
      <c r="BN89" s="64">
        <f>IFERROR(Y89*I89/H89,"0")</f>
        <v>202.22999999999996</v>
      </c>
      <c r="BO89" s="64">
        <f>IFERROR(1/J89*(X89/H89),"0")</f>
        <v>0.27054398148148145</v>
      </c>
      <c r="BP89" s="64">
        <f>IFERROR(1/J89*(Y89/H89),"0")</f>
        <v>0.28125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3"/>
      <c r="R90" s="563"/>
      <c r="S90" s="563"/>
      <c r="T90" s="564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3"/>
      <c r="R91" s="563"/>
      <c r="S91" s="563"/>
      <c r="T91" s="564"/>
      <c r="U91" s="34"/>
      <c r="V91" s="34"/>
      <c r="W91" s="35" t="s">
        <v>69</v>
      </c>
      <c r="X91" s="551">
        <v>194</v>
      </c>
      <c r="Y91" s="552">
        <f>IFERROR(IF(X91="",0,CEILING((X91/$H91),1)*$H91),"")</f>
        <v>198</v>
      </c>
      <c r="Z91" s="36">
        <f>IFERROR(IF(Y91=0,"",ROUNDUP(Y91/H91,0)*0.00902),"")</f>
        <v>0.39688000000000001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203.05333333333334</v>
      </c>
      <c r="BN91" s="64">
        <f>IFERROR(Y91*I91/H91,"0")</f>
        <v>207.24</v>
      </c>
      <c r="BO91" s="64">
        <f>IFERROR(1/J91*(X91/H91),"0")</f>
        <v>0.32659932659932661</v>
      </c>
      <c r="BP91" s="64">
        <f>IFERROR(1/J91*(Y91/H91),"0")</f>
        <v>0.33333333333333337</v>
      </c>
    </row>
    <row r="92" spans="1:68" x14ac:dyDescent="0.2">
      <c r="A92" s="568"/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9"/>
      <c r="P92" s="555" t="s">
        <v>71</v>
      </c>
      <c r="Q92" s="556"/>
      <c r="R92" s="556"/>
      <c r="S92" s="556"/>
      <c r="T92" s="556"/>
      <c r="U92" s="556"/>
      <c r="V92" s="557"/>
      <c r="W92" s="37" t="s">
        <v>72</v>
      </c>
      <c r="X92" s="553">
        <f>IFERROR(X89/H89,"0")+IFERROR(X90/H90,"0")+IFERROR(X91/H91,"0")</f>
        <v>60.425925925925924</v>
      </c>
      <c r="Y92" s="553">
        <f>IFERROR(Y89/H89,"0")+IFERROR(Y90/H90,"0")+IFERROR(Y91/H91,"0")</f>
        <v>62</v>
      </c>
      <c r="Z92" s="553">
        <f>IFERROR(IF(Z89="",0,Z89),"0")+IFERROR(IF(Z90="",0,Z90),"0")+IFERROR(IF(Z91="",0,Z91),"0")</f>
        <v>0.73852000000000007</v>
      </c>
      <c r="AA92" s="554"/>
      <c r="AB92" s="554"/>
      <c r="AC92" s="554"/>
    </row>
    <row r="93" spans="1:68" x14ac:dyDescent="0.2">
      <c r="A93" s="561"/>
      <c r="B93" s="561"/>
      <c r="C93" s="561"/>
      <c r="D93" s="561"/>
      <c r="E93" s="561"/>
      <c r="F93" s="561"/>
      <c r="G93" s="561"/>
      <c r="H93" s="561"/>
      <c r="I93" s="561"/>
      <c r="J93" s="561"/>
      <c r="K93" s="561"/>
      <c r="L93" s="561"/>
      <c r="M93" s="561"/>
      <c r="N93" s="561"/>
      <c r="O93" s="569"/>
      <c r="P93" s="555" t="s">
        <v>71</v>
      </c>
      <c r="Q93" s="556"/>
      <c r="R93" s="556"/>
      <c r="S93" s="556"/>
      <c r="T93" s="556"/>
      <c r="U93" s="556"/>
      <c r="V93" s="557"/>
      <c r="W93" s="37" t="s">
        <v>69</v>
      </c>
      <c r="X93" s="553">
        <f>IFERROR(SUM(X89:X91),"0")</f>
        <v>381</v>
      </c>
      <c r="Y93" s="553">
        <f>IFERROR(SUM(Y89:Y91),"0")</f>
        <v>392.4</v>
      </c>
      <c r="Z93" s="37"/>
      <c r="AA93" s="554"/>
      <c r="AB93" s="554"/>
      <c r="AC93" s="554"/>
    </row>
    <row r="94" spans="1:68" ht="14.25" hidden="1" customHeight="1" x14ac:dyDescent="0.25">
      <c r="A94" s="560" t="s">
        <v>73</v>
      </c>
      <c r="B94" s="561"/>
      <c r="C94" s="561"/>
      <c r="D94" s="561"/>
      <c r="E94" s="561"/>
      <c r="F94" s="561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703" t="s">
        <v>191</v>
      </c>
      <c r="Q95" s="563"/>
      <c r="R95" s="563"/>
      <c r="S95" s="563"/>
      <c r="T95" s="564"/>
      <c r="U95" s="34"/>
      <c r="V95" s="34"/>
      <c r="W95" s="35" t="s">
        <v>69</v>
      </c>
      <c r="X95" s="551">
        <v>33</v>
      </c>
      <c r="Y95" s="552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35.114444444444452</v>
      </c>
      <c r="BN95" s="64">
        <f>IFERROR(Y95*I95/H95,"0")</f>
        <v>43.095000000000006</v>
      </c>
      <c r="BO95" s="64">
        <f>IFERROR(1/J95*(X95/H95),"0")</f>
        <v>6.3657407407407413E-2</v>
      </c>
      <c r="BP95" s="64">
        <f>IFERROR(1/J95*(Y95/H95),"0")</f>
        <v>7.8125E-2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3"/>
      <c r="R96" s="563"/>
      <c r="S96" s="563"/>
      <c r="T96" s="564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3"/>
      <c r="R97" s="563"/>
      <c r="S97" s="563"/>
      <c r="T97" s="564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6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3"/>
      <c r="R98" s="563"/>
      <c r="S98" s="563"/>
      <c r="T98" s="564"/>
      <c r="U98" s="34"/>
      <c r="V98" s="34"/>
      <c r="W98" s="35" t="s">
        <v>69</v>
      </c>
      <c r="X98" s="551">
        <v>11</v>
      </c>
      <c r="Y98" s="552">
        <f>IFERROR(IF(X98="",0,CEILING((X98/$H98),1)*$H98),"")</f>
        <v>13.5</v>
      </c>
      <c r="Z98" s="36">
        <f>IFERROR(IF(Y98=0,"",ROUNDUP(Y98/H98,0)*0.00651),"")</f>
        <v>3.2550000000000003E-2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12.026666666666666</v>
      </c>
      <c r="BN98" s="64">
        <f>IFERROR(Y98*I98/H98,"0")</f>
        <v>14.759999999999998</v>
      </c>
      <c r="BO98" s="64">
        <f>IFERROR(1/J98*(X98/H98),"0")</f>
        <v>2.2385022385022383E-2</v>
      </c>
      <c r="BP98" s="64">
        <f>IFERROR(1/J98*(Y98/H98),"0")</f>
        <v>2.7472527472527476E-2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3"/>
      <c r="R99" s="563"/>
      <c r="S99" s="563"/>
      <c r="T99" s="564"/>
      <c r="U99" s="34"/>
      <c r="V99" s="34"/>
      <c r="W99" s="35" t="s">
        <v>69</v>
      </c>
      <c r="X99" s="551">
        <v>36</v>
      </c>
      <c r="Y99" s="552">
        <f>IFERROR(IF(X99="",0,CEILING((X99/$H99),1)*$H99),"")</f>
        <v>37.619999999999997</v>
      </c>
      <c r="Z99" s="36">
        <f>IFERROR(IF(Y99=0,"",ROUNDUP(Y99/H99,0)*0.00651),"")</f>
        <v>0.12369000000000001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40.690909090909088</v>
      </c>
      <c r="BN99" s="64">
        <f>IFERROR(Y99*I99/H99,"0")</f>
        <v>42.521999999999998</v>
      </c>
      <c r="BO99" s="64">
        <f>IFERROR(1/J99*(X99/H99),"0")</f>
        <v>9.9900099900099917E-2</v>
      </c>
      <c r="BP99" s="64">
        <f>IFERROR(1/J99*(Y99/H99),"0")</f>
        <v>0.1043956043956044</v>
      </c>
    </row>
    <row r="100" spans="1:68" x14ac:dyDescent="0.2">
      <c r="A100" s="568"/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9"/>
      <c r="P100" s="555" t="s">
        <v>71</v>
      </c>
      <c r="Q100" s="556"/>
      <c r="R100" s="556"/>
      <c r="S100" s="556"/>
      <c r="T100" s="556"/>
      <c r="U100" s="556"/>
      <c r="V100" s="557"/>
      <c r="W100" s="37" t="s">
        <v>72</v>
      </c>
      <c r="X100" s="553">
        <f>IFERROR(X95/H95,"0")+IFERROR(X96/H96,"0")+IFERROR(X97/H97,"0")+IFERROR(X98/H98,"0")+IFERROR(X99/H99,"0")</f>
        <v>26.329966329966332</v>
      </c>
      <c r="Y100" s="553">
        <f>IFERROR(Y95/H95,"0")+IFERROR(Y96/H96,"0")+IFERROR(Y97/H97,"0")+IFERROR(Y98/H98,"0")+IFERROR(Y99/H99,"0")</f>
        <v>29</v>
      </c>
      <c r="Z100" s="553">
        <f>IFERROR(IF(Z95="",0,Z95),"0")+IFERROR(IF(Z96="",0,Z96),"0")+IFERROR(IF(Z97="",0,Z97),"0")+IFERROR(IF(Z98="",0,Z98),"0")+IFERROR(IF(Z99="",0,Z99),"0")</f>
        <v>0.25114000000000003</v>
      </c>
      <c r="AA100" s="554"/>
      <c r="AB100" s="554"/>
      <c r="AC100" s="554"/>
    </row>
    <row r="101" spans="1:68" x14ac:dyDescent="0.2">
      <c r="A101" s="561"/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9"/>
      <c r="P101" s="555" t="s">
        <v>71</v>
      </c>
      <c r="Q101" s="556"/>
      <c r="R101" s="556"/>
      <c r="S101" s="556"/>
      <c r="T101" s="556"/>
      <c r="U101" s="556"/>
      <c r="V101" s="557"/>
      <c r="W101" s="37" t="s">
        <v>69</v>
      </c>
      <c r="X101" s="553">
        <f>IFERROR(SUM(X95:X99),"0")</f>
        <v>80</v>
      </c>
      <c r="Y101" s="553">
        <f>IFERROR(SUM(Y95:Y99),"0")</f>
        <v>91.62</v>
      </c>
      <c r="Z101" s="37"/>
      <c r="AA101" s="554"/>
      <c r="AB101" s="554"/>
      <c r="AC101" s="554"/>
    </row>
    <row r="102" spans="1:68" ht="16.5" hidden="1" customHeight="1" x14ac:dyDescent="0.25">
      <c r="A102" s="617" t="s">
        <v>203</v>
      </c>
      <c r="B102" s="561"/>
      <c r="C102" s="561"/>
      <c r="D102" s="561"/>
      <c r="E102" s="561"/>
      <c r="F102" s="561"/>
      <c r="G102" s="561"/>
      <c r="H102" s="561"/>
      <c r="I102" s="561"/>
      <c r="J102" s="561"/>
      <c r="K102" s="561"/>
      <c r="L102" s="561"/>
      <c r="M102" s="561"/>
      <c r="N102" s="561"/>
      <c r="O102" s="561"/>
      <c r="P102" s="561"/>
      <c r="Q102" s="561"/>
      <c r="R102" s="561"/>
      <c r="S102" s="561"/>
      <c r="T102" s="561"/>
      <c r="U102" s="561"/>
      <c r="V102" s="561"/>
      <c r="W102" s="561"/>
      <c r="X102" s="561"/>
      <c r="Y102" s="561"/>
      <c r="Z102" s="561"/>
      <c r="AA102" s="546"/>
      <c r="AB102" s="546"/>
      <c r="AC102" s="546"/>
    </row>
    <row r="103" spans="1:68" ht="14.25" hidden="1" customHeight="1" x14ac:dyDescent="0.25">
      <c r="A103" s="560" t="s">
        <v>103</v>
      </c>
      <c r="B103" s="561"/>
      <c r="C103" s="561"/>
      <c r="D103" s="561"/>
      <c r="E103" s="561"/>
      <c r="F103" s="561"/>
      <c r="G103" s="561"/>
      <c r="H103" s="561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1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44</v>
      </c>
      <c r="Y104" s="552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45.772222222222219</v>
      </c>
      <c r="BN104" s="64">
        <f>IFERROR(Y104*I104/H104,"0")</f>
        <v>56.17499999999999</v>
      </c>
      <c r="BO104" s="64">
        <f>IFERROR(1/J104*(X104/H104),"0")</f>
        <v>6.3657407407407399E-2</v>
      </c>
      <c r="BP104" s="64">
        <f>IFERROR(1/J104*(Y104/H104),"0")</f>
        <v>7.8125E-2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3"/>
      <c r="R105" s="563"/>
      <c r="S105" s="563"/>
      <c r="T105" s="564"/>
      <c r="U105" s="34"/>
      <c r="V105" s="34"/>
      <c r="W105" s="35" t="s">
        <v>69</v>
      </c>
      <c r="X105" s="551">
        <v>104</v>
      </c>
      <c r="Y105" s="552">
        <f>IFERROR(IF(X105="",0,CEILING((X105/$H105),1)*$H105),"")</f>
        <v>105</v>
      </c>
      <c r="Z105" s="36">
        <f>IFERROR(IF(Y105=0,"",ROUNDUP(Y105/H105,0)*0.00902),"")</f>
        <v>0.25256000000000001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109.824</v>
      </c>
      <c r="BN105" s="64">
        <f>IFERROR(Y105*I105/H105,"0")</f>
        <v>110.88000000000001</v>
      </c>
      <c r="BO105" s="64">
        <f>IFERROR(1/J105*(X105/H105),"0")</f>
        <v>0.21010101010101012</v>
      </c>
      <c r="BP105" s="64">
        <f>IFERROR(1/J105*(Y105/H105),"0")</f>
        <v>0.21212121212121213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3"/>
      <c r="R106" s="563"/>
      <c r="S106" s="563"/>
      <c r="T106" s="564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3"/>
      <c r="R107" s="563"/>
      <c r="S107" s="563"/>
      <c r="T107" s="564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9"/>
      <c r="P108" s="555" t="s">
        <v>71</v>
      </c>
      <c r="Q108" s="556"/>
      <c r="R108" s="556"/>
      <c r="S108" s="556"/>
      <c r="T108" s="556"/>
      <c r="U108" s="556"/>
      <c r="V108" s="557"/>
      <c r="W108" s="37" t="s">
        <v>72</v>
      </c>
      <c r="X108" s="553">
        <f>IFERROR(X104/H104,"0")+IFERROR(X105/H105,"0")+IFERROR(X106/H106,"0")+IFERROR(X107/H107,"0")</f>
        <v>31.807407407407407</v>
      </c>
      <c r="Y108" s="553">
        <f>IFERROR(Y104/H104,"0")+IFERROR(Y105/H105,"0")+IFERROR(Y106/H106,"0")+IFERROR(Y107/H107,"0")</f>
        <v>33</v>
      </c>
      <c r="Z108" s="553">
        <f>IFERROR(IF(Z104="",0,Z104),"0")+IFERROR(IF(Z105="",0,Z105),"0")+IFERROR(IF(Z106="",0,Z106),"0")+IFERROR(IF(Z107="",0,Z107),"0")</f>
        <v>0.34745999999999999</v>
      </c>
      <c r="AA108" s="554"/>
      <c r="AB108" s="554"/>
      <c r="AC108" s="554"/>
    </row>
    <row r="109" spans="1:68" x14ac:dyDescent="0.2">
      <c r="A109" s="561"/>
      <c r="B109" s="561"/>
      <c r="C109" s="561"/>
      <c r="D109" s="561"/>
      <c r="E109" s="561"/>
      <c r="F109" s="561"/>
      <c r="G109" s="561"/>
      <c r="H109" s="561"/>
      <c r="I109" s="561"/>
      <c r="J109" s="561"/>
      <c r="K109" s="561"/>
      <c r="L109" s="561"/>
      <c r="M109" s="561"/>
      <c r="N109" s="561"/>
      <c r="O109" s="569"/>
      <c r="P109" s="555" t="s">
        <v>71</v>
      </c>
      <c r="Q109" s="556"/>
      <c r="R109" s="556"/>
      <c r="S109" s="556"/>
      <c r="T109" s="556"/>
      <c r="U109" s="556"/>
      <c r="V109" s="557"/>
      <c r="W109" s="37" t="s">
        <v>69</v>
      </c>
      <c r="X109" s="553">
        <f>IFERROR(SUM(X104:X107),"0")</f>
        <v>148</v>
      </c>
      <c r="Y109" s="553">
        <f>IFERROR(SUM(Y104:Y107),"0")</f>
        <v>159</v>
      </c>
      <c r="Z109" s="37"/>
      <c r="AA109" s="554"/>
      <c r="AB109" s="554"/>
      <c r="AC109" s="554"/>
    </row>
    <row r="110" spans="1:68" ht="14.25" hidden="1" customHeight="1" x14ac:dyDescent="0.25">
      <c r="A110" s="560" t="s">
        <v>139</v>
      </c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561"/>
      <c r="V110" s="561"/>
      <c r="W110" s="561"/>
      <c r="X110" s="561"/>
      <c r="Y110" s="561"/>
      <c r="Z110" s="561"/>
      <c r="AA110" s="547"/>
      <c r="AB110" s="547"/>
      <c r="AC110" s="54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3"/>
      <c r="R111" s="563"/>
      <c r="S111" s="563"/>
      <c r="T111" s="564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3"/>
      <c r="R112" s="563"/>
      <c r="S112" s="563"/>
      <c r="T112" s="564"/>
      <c r="U112" s="34"/>
      <c r="V112" s="34"/>
      <c r="W112" s="35" t="s">
        <v>69</v>
      </c>
      <c r="X112" s="551">
        <v>10</v>
      </c>
      <c r="Y112" s="552">
        <f>IFERROR(IF(X112="",0,CEILING((X112/$H112),1)*$H112),"")</f>
        <v>12</v>
      </c>
      <c r="Z112" s="36">
        <f>IFERROR(IF(Y112=0,"",ROUNDUP(Y112/H112,0)*0.00502),"")</f>
        <v>2.5100000000000001E-2</v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10.416666666666668</v>
      </c>
      <c r="BN112" s="64">
        <f>IFERROR(Y112*I112/H112,"0")</f>
        <v>12.5</v>
      </c>
      <c r="BO112" s="64">
        <f>IFERROR(1/J112*(X112/H112),"0")</f>
        <v>1.780626780626781E-2</v>
      </c>
      <c r="BP112" s="64">
        <f>IFERROR(1/J112*(Y112/H112),"0")</f>
        <v>2.1367521367521368E-2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3"/>
      <c r="R113" s="563"/>
      <c r="S113" s="563"/>
      <c r="T113" s="564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9"/>
      <c r="P114" s="555" t="s">
        <v>71</v>
      </c>
      <c r="Q114" s="556"/>
      <c r="R114" s="556"/>
      <c r="S114" s="556"/>
      <c r="T114" s="556"/>
      <c r="U114" s="556"/>
      <c r="V114" s="557"/>
      <c r="W114" s="37" t="s">
        <v>72</v>
      </c>
      <c r="X114" s="553">
        <f>IFERROR(X111/H111,"0")+IFERROR(X112/H112,"0")+IFERROR(X113/H113,"0")</f>
        <v>4.166666666666667</v>
      </c>
      <c r="Y114" s="553">
        <f>IFERROR(Y111/H111,"0")+IFERROR(Y112/H112,"0")+IFERROR(Y113/H113,"0")</f>
        <v>5</v>
      </c>
      <c r="Z114" s="553">
        <f>IFERROR(IF(Z111="",0,Z111),"0")+IFERROR(IF(Z112="",0,Z112),"0")+IFERROR(IF(Z113="",0,Z113),"0")</f>
        <v>2.5100000000000001E-2</v>
      </c>
      <c r="AA114" s="554"/>
      <c r="AB114" s="554"/>
      <c r="AC114" s="554"/>
    </row>
    <row r="115" spans="1:68" x14ac:dyDescent="0.2">
      <c r="A115" s="561"/>
      <c r="B115" s="561"/>
      <c r="C115" s="561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9"/>
      <c r="P115" s="555" t="s">
        <v>71</v>
      </c>
      <c r="Q115" s="556"/>
      <c r="R115" s="556"/>
      <c r="S115" s="556"/>
      <c r="T115" s="556"/>
      <c r="U115" s="556"/>
      <c r="V115" s="557"/>
      <c r="W115" s="37" t="s">
        <v>69</v>
      </c>
      <c r="X115" s="553">
        <f>IFERROR(SUM(X111:X113),"0")</f>
        <v>10</v>
      </c>
      <c r="Y115" s="553">
        <f>IFERROR(SUM(Y111:Y113),"0")</f>
        <v>12</v>
      </c>
      <c r="Z115" s="37"/>
      <c r="AA115" s="554"/>
      <c r="AB115" s="554"/>
      <c r="AC115" s="554"/>
    </row>
    <row r="116" spans="1:68" ht="14.25" hidden="1" customHeight="1" x14ac:dyDescent="0.25">
      <c r="A116" s="560" t="s">
        <v>73</v>
      </c>
      <c r="B116" s="561"/>
      <c r="C116" s="561"/>
      <c r="D116" s="561"/>
      <c r="E116" s="561"/>
      <c r="F116" s="561"/>
      <c r="G116" s="561"/>
      <c r="H116" s="561"/>
      <c r="I116" s="561"/>
      <c r="J116" s="561"/>
      <c r="K116" s="561"/>
      <c r="L116" s="561"/>
      <c r="M116" s="561"/>
      <c r="N116" s="561"/>
      <c r="O116" s="561"/>
      <c r="P116" s="561"/>
      <c r="Q116" s="561"/>
      <c r="R116" s="561"/>
      <c r="S116" s="561"/>
      <c r="T116" s="561"/>
      <c r="U116" s="561"/>
      <c r="V116" s="561"/>
      <c r="W116" s="561"/>
      <c r="X116" s="561"/>
      <c r="Y116" s="561"/>
      <c r="Z116" s="561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8</v>
      </c>
      <c r="Y117" s="552">
        <f>IFERROR(IF(X117="",0,CEILING((X117/$H117),1)*$H117),"")</f>
        <v>8.1</v>
      </c>
      <c r="Z117" s="36">
        <f>IFERROR(IF(Y117=0,"",ROUNDUP(Y117/H117,0)*0.01898),"")</f>
        <v>1.898E-2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8.5066666666666659</v>
      </c>
      <c r="BN117" s="64">
        <f>IFERROR(Y117*I117/H117,"0")</f>
        <v>8.6129999999999995</v>
      </c>
      <c r="BO117" s="64">
        <f>IFERROR(1/J117*(X117/H117),"0")</f>
        <v>1.54320987654321E-2</v>
      </c>
      <c r="BP117" s="64">
        <f>IFERROR(1/J117*(Y117/H117),"0")</f>
        <v>1.5625E-2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3"/>
      <c r="R118" s="563"/>
      <c r="S118" s="563"/>
      <c r="T118" s="564"/>
      <c r="U118" s="34"/>
      <c r="V118" s="34"/>
      <c r="W118" s="35" t="s">
        <v>69</v>
      </c>
      <c r="X118" s="551">
        <v>95</v>
      </c>
      <c r="Y118" s="552">
        <f>IFERROR(IF(X118="",0,CEILING((X118/$H118),1)*$H118),"")</f>
        <v>95.039999999999992</v>
      </c>
      <c r="Z118" s="36">
        <f>IFERROR(IF(Y118=0,"",ROUNDUP(Y118/H118,0)*0.00651),"")</f>
        <v>0.31247999999999998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106.8030303030303</v>
      </c>
      <c r="BN118" s="64">
        <f>IFERROR(Y118*I118/H118,"0")</f>
        <v>106.84799999999998</v>
      </c>
      <c r="BO118" s="64">
        <f>IFERROR(1/J118*(X118/H118),"0")</f>
        <v>0.26362526362526362</v>
      </c>
      <c r="BP118" s="64">
        <f>IFERROR(1/J118*(Y118/H118),"0")</f>
        <v>0.26373626373626374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3"/>
      <c r="R119" s="563"/>
      <c r="S119" s="563"/>
      <c r="T119" s="564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3"/>
      <c r="R120" s="563"/>
      <c r="S120" s="563"/>
      <c r="T120" s="564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55" t="s">
        <v>71</v>
      </c>
      <c r="Q121" s="556"/>
      <c r="R121" s="556"/>
      <c r="S121" s="556"/>
      <c r="T121" s="556"/>
      <c r="U121" s="556"/>
      <c r="V121" s="557"/>
      <c r="W121" s="37" t="s">
        <v>72</v>
      </c>
      <c r="X121" s="553">
        <f>IFERROR(X117/H117,"0")+IFERROR(X118/H118,"0")+IFERROR(X119/H119,"0")+IFERROR(X120/H120,"0")</f>
        <v>48.967452300785631</v>
      </c>
      <c r="Y121" s="553">
        <f>IFERROR(Y117/H117,"0")+IFERROR(Y118/H118,"0")+IFERROR(Y119/H119,"0")+IFERROR(Y120/H120,"0")</f>
        <v>48.999999999999993</v>
      </c>
      <c r="Z121" s="553">
        <f>IFERROR(IF(Z117="",0,Z117),"0")+IFERROR(IF(Z118="",0,Z118),"0")+IFERROR(IF(Z119="",0,Z119),"0")+IFERROR(IF(Z120="",0,Z120),"0")</f>
        <v>0.33145999999999998</v>
      </c>
      <c r="AA121" s="554"/>
      <c r="AB121" s="554"/>
      <c r="AC121" s="554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55" t="s">
        <v>71</v>
      </c>
      <c r="Q122" s="556"/>
      <c r="R122" s="556"/>
      <c r="S122" s="556"/>
      <c r="T122" s="556"/>
      <c r="U122" s="556"/>
      <c r="V122" s="557"/>
      <c r="W122" s="37" t="s">
        <v>69</v>
      </c>
      <c r="X122" s="553">
        <f>IFERROR(SUM(X117:X120),"0")</f>
        <v>103</v>
      </c>
      <c r="Y122" s="553">
        <f>IFERROR(SUM(Y117:Y120),"0")</f>
        <v>103.13999999999999</v>
      </c>
      <c r="Z122" s="37"/>
      <c r="AA122" s="554"/>
      <c r="AB122" s="554"/>
      <c r="AC122" s="554"/>
    </row>
    <row r="123" spans="1:68" ht="14.25" hidden="1" customHeight="1" x14ac:dyDescent="0.25">
      <c r="A123" s="560" t="s">
        <v>174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7"/>
      <c r="AB123" s="547"/>
      <c r="AC123" s="54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3"/>
      <c r="R124" s="563"/>
      <c r="S124" s="563"/>
      <c r="T124" s="564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3"/>
      <c r="R125" s="563"/>
      <c r="S125" s="563"/>
      <c r="T125" s="564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9"/>
      <c r="P126" s="555" t="s">
        <v>71</v>
      </c>
      <c r="Q126" s="556"/>
      <c r="R126" s="556"/>
      <c r="S126" s="556"/>
      <c r="T126" s="556"/>
      <c r="U126" s="556"/>
      <c r="V126" s="557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1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55" t="s">
        <v>71</v>
      </c>
      <c r="Q127" s="556"/>
      <c r="R127" s="556"/>
      <c r="S127" s="556"/>
      <c r="T127" s="556"/>
      <c r="U127" s="556"/>
      <c r="V127" s="557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617" t="s">
        <v>236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1"/>
      <c r="P128" s="561"/>
      <c r="Q128" s="561"/>
      <c r="R128" s="561"/>
      <c r="S128" s="561"/>
      <c r="T128" s="561"/>
      <c r="U128" s="561"/>
      <c r="V128" s="561"/>
      <c r="W128" s="561"/>
      <c r="X128" s="561"/>
      <c r="Y128" s="561"/>
      <c r="Z128" s="561"/>
      <c r="AA128" s="546"/>
      <c r="AB128" s="546"/>
      <c r="AC128" s="546"/>
    </row>
    <row r="129" spans="1:68" ht="14.25" hidden="1" customHeight="1" x14ac:dyDescent="0.25">
      <c r="A129" s="560" t="s">
        <v>103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3"/>
      <c r="R130" s="563"/>
      <c r="S130" s="563"/>
      <c r="T130" s="564"/>
      <c r="U130" s="34"/>
      <c r="V130" s="34"/>
      <c r="W130" s="35" t="s">
        <v>69</v>
      </c>
      <c r="X130" s="551">
        <v>36</v>
      </c>
      <c r="Y130" s="552">
        <f>IFERROR(IF(X130="",0,CEILING((X130/$H130),1)*$H130),"")</f>
        <v>38.400000000000006</v>
      </c>
      <c r="Z130" s="36">
        <f>IFERROR(IF(Y130=0,"",ROUNDUP(Y130/H130,0)*0.00651),"")</f>
        <v>7.8119999999999995E-2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38.024999999999999</v>
      </c>
      <c r="BN130" s="64">
        <f>IFERROR(Y130*I130/H130,"0")</f>
        <v>40.559999999999995</v>
      </c>
      <c r="BO130" s="64">
        <f>IFERROR(1/J130*(X130/H130),"0")</f>
        <v>6.1813186813186816E-2</v>
      </c>
      <c r="BP130" s="64">
        <f>IFERROR(1/J130*(Y130/H130),"0")</f>
        <v>6.593406593406595E-2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3"/>
      <c r="R131" s="563"/>
      <c r="S131" s="563"/>
      <c r="T131" s="564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55" t="s">
        <v>71</v>
      </c>
      <c r="Q132" s="556"/>
      <c r="R132" s="556"/>
      <c r="S132" s="556"/>
      <c r="T132" s="556"/>
      <c r="U132" s="556"/>
      <c r="V132" s="557"/>
      <c r="W132" s="37" t="s">
        <v>72</v>
      </c>
      <c r="X132" s="553">
        <f>IFERROR(X130/H130,"0")+IFERROR(X131/H131,"0")</f>
        <v>11.25</v>
      </c>
      <c r="Y132" s="553">
        <f>IFERROR(Y130/H130,"0")+IFERROR(Y131/H131,"0")</f>
        <v>12.000000000000002</v>
      </c>
      <c r="Z132" s="553">
        <f>IFERROR(IF(Z130="",0,Z130),"0")+IFERROR(IF(Z131="",0,Z131),"0")</f>
        <v>7.8119999999999995E-2</v>
      </c>
      <c r="AA132" s="554"/>
      <c r="AB132" s="554"/>
      <c r="AC132" s="554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55" t="s">
        <v>71</v>
      </c>
      <c r="Q133" s="556"/>
      <c r="R133" s="556"/>
      <c r="S133" s="556"/>
      <c r="T133" s="556"/>
      <c r="U133" s="556"/>
      <c r="V133" s="557"/>
      <c r="W133" s="37" t="s">
        <v>69</v>
      </c>
      <c r="X133" s="553">
        <f>IFERROR(SUM(X130:X131),"0")</f>
        <v>36</v>
      </c>
      <c r="Y133" s="553">
        <f>IFERROR(SUM(Y130:Y131),"0")</f>
        <v>38.400000000000006</v>
      </c>
      <c r="Z133" s="37"/>
      <c r="AA133" s="554"/>
      <c r="AB133" s="554"/>
      <c r="AC133" s="554"/>
    </row>
    <row r="134" spans="1:68" ht="14.25" hidden="1" customHeight="1" x14ac:dyDescent="0.25">
      <c r="A134" s="560" t="s">
        <v>64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7"/>
      <c r="AB134" s="547"/>
      <c r="AC134" s="54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3"/>
      <c r="R135" s="563"/>
      <c r="S135" s="563"/>
      <c r="T135" s="564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3"/>
      <c r="R136" s="563"/>
      <c r="S136" s="563"/>
      <c r="T136" s="564"/>
      <c r="U136" s="34"/>
      <c r="V136" s="34"/>
      <c r="W136" s="35" t="s">
        <v>69</v>
      </c>
      <c r="X136" s="551">
        <v>37</v>
      </c>
      <c r="Y136" s="552">
        <f>IFERROR(IF(X136="",0,CEILING((X136/$H136),1)*$H136),"")</f>
        <v>39.199999999999996</v>
      </c>
      <c r="Z136" s="36">
        <f>IFERROR(IF(Y136=0,"",ROUNDUP(Y136/H136,0)*0.00651),"")</f>
        <v>9.1139999999999999E-2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40.541428571428575</v>
      </c>
      <c r="BN136" s="64">
        <f>IFERROR(Y136*I136/H136,"0")</f>
        <v>42.951999999999998</v>
      </c>
      <c r="BO136" s="64">
        <f>IFERROR(1/J136*(X136/H136),"0")</f>
        <v>7.2605965463108338E-2</v>
      </c>
      <c r="BP136" s="64">
        <f>IFERROR(1/J136*(Y136/H136),"0")</f>
        <v>7.6923076923076927E-2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55" t="s">
        <v>71</v>
      </c>
      <c r="Q137" s="556"/>
      <c r="R137" s="556"/>
      <c r="S137" s="556"/>
      <c r="T137" s="556"/>
      <c r="U137" s="556"/>
      <c r="V137" s="557"/>
      <c r="W137" s="37" t="s">
        <v>72</v>
      </c>
      <c r="X137" s="553">
        <f>IFERROR(X135/H135,"0")+IFERROR(X136/H136,"0")</f>
        <v>13.214285714285715</v>
      </c>
      <c r="Y137" s="553">
        <f>IFERROR(Y135/H135,"0")+IFERROR(Y136/H136,"0")</f>
        <v>14</v>
      </c>
      <c r="Z137" s="553">
        <f>IFERROR(IF(Z135="",0,Z135),"0")+IFERROR(IF(Z136="",0,Z136),"0")</f>
        <v>9.1139999999999999E-2</v>
      </c>
      <c r="AA137" s="554"/>
      <c r="AB137" s="554"/>
      <c r="AC137" s="554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55" t="s">
        <v>71</v>
      </c>
      <c r="Q138" s="556"/>
      <c r="R138" s="556"/>
      <c r="S138" s="556"/>
      <c r="T138" s="556"/>
      <c r="U138" s="556"/>
      <c r="V138" s="557"/>
      <c r="W138" s="37" t="s">
        <v>69</v>
      </c>
      <c r="X138" s="553">
        <f>IFERROR(SUM(X135:X136),"0")</f>
        <v>37</v>
      </c>
      <c r="Y138" s="553">
        <f>IFERROR(SUM(Y135:Y136),"0")</f>
        <v>39.199999999999996</v>
      </c>
      <c r="Z138" s="37"/>
      <c r="AA138" s="554"/>
      <c r="AB138" s="554"/>
      <c r="AC138" s="554"/>
    </row>
    <row r="139" spans="1:68" ht="14.25" hidden="1" customHeight="1" x14ac:dyDescent="0.25">
      <c r="A139" s="560" t="s">
        <v>73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7"/>
      <c r="AB139" s="547"/>
      <c r="AC139" s="54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3"/>
      <c r="R140" s="563"/>
      <c r="S140" s="563"/>
      <c r="T140" s="564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3"/>
      <c r="R141" s="563"/>
      <c r="S141" s="563"/>
      <c r="T141" s="564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9"/>
      <c r="P142" s="555" t="s">
        <v>71</v>
      </c>
      <c r="Q142" s="556"/>
      <c r="R142" s="556"/>
      <c r="S142" s="556"/>
      <c r="T142" s="556"/>
      <c r="U142" s="556"/>
      <c r="V142" s="557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hidden="1" x14ac:dyDescent="0.2">
      <c r="A143" s="561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55" t="s">
        <v>71</v>
      </c>
      <c r="Q143" s="556"/>
      <c r="R143" s="556"/>
      <c r="S143" s="556"/>
      <c r="T143" s="556"/>
      <c r="U143" s="556"/>
      <c r="V143" s="557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hidden="1" customHeight="1" x14ac:dyDescent="0.25">
      <c r="A144" s="617" t="s">
        <v>101</v>
      </c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1"/>
      <c r="P144" s="561"/>
      <c r="Q144" s="561"/>
      <c r="R144" s="561"/>
      <c r="S144" s="561"/>
      <c r="T144" s="561"/>
      <c r="U144" s="561"/>
      <c r="V144" s="561"/>
      <c r="W144" s="561"/>
      <c r="X144" s="561"/>
      <c r="Y144" s="561"/>
      <c r="Z144" s="561"/>
      <c r="AA144" s="546"/>
      <c r="AB144" s="546"/>
      <c r="AC144" s="546"/>
    </row>
    <row r="145" spans="1:68" ht="14.25" hidden="1" customHeight="1" x14ac:dyDescent="0.25">
      <c r="A145" s="560" t="s">
        <v>103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3"/>
      <c r="R146" s="563"/>
      <c r="S146" s="563"/>
      <c r="T146" s="564"/>
      <c r="U146" s="34"/>
      <c r="V146" s="34"/>
      <c r="W146" s="35" t="s">
        <v>69</v>
      </c>
      <c r="X146" s="551">
        <v>160</v>
      </c>
      <c r="Y146" s="552">
        <f>IFERROR(IF(X146="",0,CEILING((X146/$H146),1)*$H146),"")</f>
        <v>160</v>
      </c>
      <c r="Z146" s="36">
        <f>IFERROR(IF(Y146=0,"",ROUNDUP(Y146/H146,0)*0.00902),"")</f>
        <v>0.36080000000000001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168.4</v>
      </c>
      <c r="BN146" s="64">
        <f>IFERROR(Y146*I146/H146,"0")</f>
        <v>168.4</v>
      </c>
      <c r="BO146" s="64">
        <f>IFERROR(1/J146*(X146/H146),"0")</f>
        <v>0.30303030303030304</v>
      </c>
      <c r="BP146" s="64">
        <f>IFERROR(1/J146*(Y146/H146),"0")</f>
        <v>0.30303030303030304</v>
      </c>
    </row>
    <row r="147" spans="1:68" x14ac:dyDescent="0.2">
      <c r="A147" s="568"/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9"/>
      <c r="P147" s="555" t="s">
        <v>71</v>
      </c>
      <c r="Q147" s="556"/>
      <c r="R147" s="556"/>
      <c r="S147" s="556"/>
      <c r="T147" s="556"/>
      <c r="U147" s="556"/>
      <c r="V147" s="557"/>
      <c r="W147" s="37" t="s">
        <v>72</v>
      </c>
      <c r="X147" s="553">
        <f>IFERROR(X146/H146,"0")</f>
        <v>40</v>
      </c>
      <c r="Y147" s="553">
        <f>IFERROR(Y146/H146,"0")</f>
        <v>40</v>
      </c>
      <c r="Z147" s="553">
        <f>IFERROR(IF(Z146="",0,Z146),"0")</f>
        <v>0.36080000000000001</v>
      </c>
      <c r="AA147" s="554"/>
      <c r="AB147" s="554"/>
      <c r="AC147" s="554"/>
    </row>
    <row r="148" spans="1:68" x14ac:dyDescent="0.2">
      <c r="A148" s="561"/>
      <c r="B148" s="561"/>
      <c r="C148" s="561"/>
      <c r="D148" s="561"/>
      <c r="E148" s="561"/>
      <c r="F148" s="561"/>
      <c r="G148" s="561"/>
      <c r="H148" s="561"/>
      <c r="I148" s="561"/>
      <c r="J148" s="561"/>
      <c r="K148" s="561"/>
      <c r="L148" s="561"/>
      <c r="M148" s="561"/>
      <c r="N148" s="561"/>
      <c r="O148" s="569"/>
      <c r="P148" s="555" t="s">
        <v>71</v>
      </c>
      <c r="Q148" s="556"/>
      <c r="R148" s="556"/>
      <c r="S148" s="556"/>
      <c r="T148" s="556"/>
      <c r="U148" s="556"/>
      <c r="V148" s="557"/>
      <c r="W148" s="37" t="s">
        <v>69</v>
      </c>
      <c r="X148" s="553">
        <f>IFERROR(SUM(X146:X146),"0")</f>
        <v>160</v>
      </c>
      <c r="Y148" s="553">
        <f>IFERROR(SUM(Y146:Y146),"0")</f>
        <v>160</v>
      </c>
      <c r="Z148" s="37"/>
      <c r="AA148" s="554"/>
      <c r="AB148" s="554"/>
      <c r="AC148" s="554"/>
    </row>
    <row r="149" spans="1:68" ht="14.25" hidden="1" customHeight="1" x14ac:dyDescent="0.25">
      <c r="A149" s="560" t="s">
        <v>64</v>
      </c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1"/>
      <c r="P149" s="561"/>
      <c r="Q149" s="561"/>
      <c r="R149" s="561"/>
      <c r="S149" s="561"/>
      <c r="T149" s="561"/>
      <c r="U149" s="561"/>
      <c r="V149" s="561"/>
      <c r="W149" s="561"/>
      <c r="X149" s="561"/>
      <c r="Y149" s="561"/>
      <c r="Z149" s="561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69</v>
      </c>
      <c r="X150" s="551">
        <v>16</v>
      </c>
      <c r="Y150" s="552">
        <f>IFERROR(IF(X150="",0,CEILING((X150/$H150),1)*$H150),"")</f>
        <v>18</v>
      </c>
      <c r="Z150" s="36">
        <f>IFERROR(IF(Y150=0,"",ROUNDUP(Y150/H150,0)*0.01898),"")</f>
        <v>3.7960000000000001E-2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17.040000000000003</v>
      </c>
      <c r="BN150" s="64">
        <f>IFERROR(Y150*I150/H150,"0")</f>
        <v>19.170000000000002</v>
      </c>
      <c r="BO150" s="64">
        <f>IFERROR(1/J150*(X150/H150),"0")</f>
        <v>2.7777777777777776E-2</v>
      </c>
      <c r="BP150" s="64">
        <f>IFERROR(1/J150*(Y150/H150),"0")</f>
        <v>3.125E-2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3"/>
      <c r="R151" s="563"/>
      <c r="S151" s="563"/>
      <c r="T151" s="564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3"/>
      <c r="R152" s="563"/>
      <c r="S152" s="563"/>
      <c r="T152" s="564"/>
      <c r="U152" s="34"/>
      <c r="V152" s="34"/>
      <c r="W152" s="35" t="s">
        <v>69</v>
      </c>
      <c r="X152" s="551">
        <v>0</v>
      </c>
      <c r="Y152" s="55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9"/>
      <c r="P153" s="555" t="s">
        <v>71</v>
      </c>
      <c r="Q153" s="556"/>
      <c r="R153" s="556"/>
      <c r="S153" s="556"/>
      <c r="T153" s="556"/>
      <c r="U153" s="556"/>
      <c r="V153" s="557"/>
      <c r="W153" s="37" t="s">
        <v>72</v>
      </c>
      <c r="X153" s="553">
        <f>IFERROR(X150/H150,"0")+IFERROR(X151/H151,"0")+IFERROR(X152/H152,"0")</f>
        <v>1.7777777777777777</v>
      </c>
      <c r="Y153" s="553">
        <f>IFERROR(Y150/H150,"0")+IFERROR(Y151/H151,"0")+IFERROR(Y152/H152,"0")</f>
        <v>2</v>
      </c>
      <c r="Z153" s="553">
        <f>IFERROR(IF(Z150="",0,Z150),"0")+IFERROR(IF(Z151="",0,Z151),"0")+IFERROR(IF(Z152="",0,Z152),"0")</f>
        <v>3.7960000000000001E-2</v>
      </c>
      <c r="AA153" s="554"/>
      <c r="AB153" s="554"/>
      <c r="AC153" s="554"/>
    </row>
    <row r="154" spans="1:68" x14ac:dyDescent="0.2">
      <c r="A154" s="561"/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9"/>
      <c r="P154" s="555" t="s">
        <v>71</v>
      </c>
      <c r="Q154" s="556"/>
      <c r="R154" s="556"/>
      <c r="S154" s="556"/>
      <c r="T154" s="556"/>
      <c r="U154" s="556"/>
      <c r="V154" s="557"/>
      <c r="W154" s="37" t="s">
        <v>69</v>
      </c>
      <c r="X154" s="553">
        <f>IFERROR(SUM(X150:X152),"0")</f>
        <v>16</v>
      </c>
      <c r="Y154" s="553">
        <f>IFERROR(SUM(Y150:Y152),"0")</f>
        <v>18</v>
      </c>
      <c r="Z154" s="37"/>
      <c r="AA154" s="554"/>
      <c r="AB154" s="554"/>
      <c r="AC154" s="554"/>
    </row>
    <row r="155" spans="1:68" ht="27.75" hidden="1" customHeight="1" x14ac:dyDescent="0.2">
      <c r="A155" s="618" t="s">
        <v>260</v>
      </c>
      <c r="B155" s="619"/>
      <c r="C155" s="619"/>
      <c r="D155" s="619"/>
      <c r="E155" s="619"/>
      <c r="F155" s="619"/>
      <c r="G155" s="619"/>
      <c r="H155" s="619"/>
      <c r="I155" s="619"/>
      <c r="J155" s="619"/>
      <c r="K155" s="619"/>
      <c r="L155" s="619"/>
      <c r="M155" s="619"/>
      <c r="N155" s="619"/>
      <c r="O155" s="619"/>
      <c r="P155" s="619"/>
      <c r="Q155" s="619"/>
      <c r="R155" s="619"/>
      <c r="S155" s="619"/>
      <c r="T155" s="619"/>
      <c r="U155" s="619"/>
      <c r="V155" s="619"/>
      <c r="W155" s="619"/>
      <c r="X155" s="619"/>
      <c r="Y155" s="619"/>
      <c r="Z155" s="619"/>
      <c r="AA155" s="48"/>
      <c r="AB155" s="48"/>
      <c r="AC155" s="48"/>
    </row>
    <row r="156" spans="1:68" ht="16.5" hidden="1" customHeight="1" x14ac:dyDescent="0.25">
      <c r="A156" s="617" t="s">
        <v>261</v>
      </c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1"/>
      <c r="P156" s="561"/>
      <c r="Q156" s="561"/>
      <c r="R156" s="561"/>
      <c r="S156" s="561"/>
      <c r="T156" s="561"/>
      <c r="U156" s="561"/>
      <c r="V156" s="561"/>
      <c r="W156" s="561"/>
      <c r="X156" s="561"/>
      <c r="Y156" s="561"/>
      <c r="Z156" s="561"/>
      <c r="AA156" s="546"/>
      <c r="AB156" s="546"/>
      <c r="AC156" s="546"/>
    </row>
    <row r="157" spans="1:68" ht="14.25" hidden="1" customHeight="1" x14ac:dyDescent="0.25">
      <c r="A157" s="560" t="s">
        <v>139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7"/>
      <c r="AB157" s="547"/>
      <c r="AC157" s="54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3"/>
      <c r="R158" s="563"/>
      <c r="S158" s="563"/>
      <c r="T158" s="564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9"/>
      <c r="P159" s="555" t="s">
        <v>71</v>
      </c>
      <c r="Q159" s="556"/>
      <c r="R159" s="556"/>
      <c r="S159" s="556"/>
      <c r="T159" s="556"/>
      <c r="U159" s="556"/>
      <c r="V159" s="557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1"/>
      <c r="B160" s="561"/>
      <c r="C160" s="561"/>
      <c r="D160" s="561"/>
      <c r="E160" s="561"/>
      <c r="F160" s="561"/>
      <c r="G160" s="561"/>
      <c r="H160" s="561"/>
      <c r="I160" s="561"/>
      <c r="J160" s="561"/>
      <c r="K160" s="561"/>
      <c r="L160" s="561"/>
      <c r="M160" s="561"/>
      <c r="N160" s="561"/>
      <c r="O160" s="569"/>
      <c r="P160" s="555" t="s">
        <v>71</v>
      </c>
      <c r="Q160" s="556"/>
      <c r="R160" s="556"/>
      <c r="S160" s="556"/>
      <c r="T160" s="556"/>
      <c r="U160" s="556"/>
      <c r="V160" s="557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60" t="s">
        <v>64</v>
      </c>
      <c r="B161" s="561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561"/>
      <c r="AA161" s="547"/>
      <c r="AB161" s="547"/>
      <c r="AC161" s="54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171</v>
      </c>
      <c r="Y165" s="552">
        <f t="shared" si="16"/>
        <v>172.20000000000002</v>
      </c>
      <c r="Z165" s="36">
        <f>IFERROR(IF(Y165=0,"",ROUNDUP(Y165/H165,0)*0.00502),"")</f>
        <v>0.41164000000000001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181.58571428571426</v>
      </c>
      <c r="BN165" s="64">
        <f t="shared" si="18"/>
        <v>182.86</v>
      </c>
      <c r="BO165" s="64">
        <f t="shared" si="19"/>
        <v>0.34798534798534803</v>
      </c>
      <c r="BP165" s="64">
        <f t="shared" si="20"/>
        <v>0.35042735042735046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110</v>
      </c>
      <c r="Y166" s="552">
        <f t="shared" si="16"/>
        <v>111.30000000000001</v>
      </c>
      <c r="Z166" s="36">
        <f>IFERROR(IF(Y166=0,"",ROUNDUP(Y166/H166,0)*0.00502),"")</f>
        <v>0.26606000000000002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116.80952380952381</v>
      </c>
      <c r="BN166" s="64">
        <f t="shared" si="18"/>
        <v>118.19</v>
      </c>
      <c r="BO166" s="64">
        <f t="shared" si="19"/>
        <v>0.22385022385022388</v>
      </c>
      <c r="BP166" s="64">
        <f t="shared" si="20"/>
        <v>0.22649572649572652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3"/>
      <c r="R168" s="563"/>
      <c r="S168" s="563"/>
      <c r="T168" s="564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3"/>
      <c r="R169" s="563"/>
      <c r="S169" s="563"/>
      <c r="T169" s="564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3"/>
      <c r="R170" s="563"/>
      <c r="S170" s="563"/>
      <c r="T170" s="564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9"/>
      <c r="P171" s="555" t="s">
        <v>71</v>
      </c>
      <c r="Q171" s="556"/>
      <c r="R171" s="556"/>
      <c r="S171" s="556"/>
      <c r="T171" s="556"/>
      <c r="U171" s="556"/>
      <c r="V171" s="557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133.8095238095238</v>
      </c>
      <c r="Y171" s="553">
        <f>IFERROR(Y162/H162,"0")+IFERROR(Y163/H163,"0")+IFERROR(Y164/H164,"0")+IFERROR(Y165/H165,"0")+IFERROR(Y166/H166,"0")+IFERROR(Y167/H167,"0")+IFERROR(Y168/H168,"0")+IFERROR(Y169/H169,"0")+IFERROR(Y170/H170,"0")</f>
        <v>135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0.67769999999999997</v>
      </c>
      <c r="AA171" s="554"/>
      <c r="AB171" s="554"/>
      <c r="AC171" s="554"/>
    </row>
    <row r="172" spans="1:68" x14ac:dyDescent="0.2">
      <c r="A172" s="561"/>
      <c r="B172" s="561"/>
      <c r="C172" s="561"/>
      <c r="D172" s="561"/>
      <c r="E172" s="561"/>
      <c r="F172" s="561"/>
      <c r="G172" s="561"/>
      <c r="H172" s="561"/>
      <c r="I172" s="561"/>
      <c r="J172" s="561"/>
      <c r="K172" s="561"/>
      <c r="L172" s="561"/>
      <c r="M172" s="561"/>
      <c r="N172" s="561"/>
      <c r="O172" s="569"/>
      <c r="P172" s="555" t="s">
        <v>71</v>
      </c>
      <c r="Q172" s="556"/>
      <c r="R172" s="556"/>
      <c r="S172" s="556"/>
      <c r="T172" s="556"/>
      <c r="U172" s="556"/>
      <c r="V172" s="557"/>
      <c r="W172" s="37" t="s">
        <v>69</v>
      </c>
      <c r="X172" s="553">
        <f>IFERROR(SUM(X162:X170),"0")</f>
        <v>281</v>
      </c>
      <c r="Y172" s="553">
        <f>IFERROR(SUM(Y162:Y170),"0")</f>
        <v>283.5</v>
      </c>
      <c r="Z172" s="37"/>
      <c r="AA172" s="554"/>
      <c r="AB172" s="554"/>
      <c r="AC172" s="554"/>
    </row>
    <row r="173" spans="1:68" ht="14.25" hidden="1" customHeight="1" x14ac:dyDescent="0.25">
      <c r="A173" s="560" t="s">
        <v>95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561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69</v>
      </c>
      <c r="X174" s="551">
        <v>7</v>
      </c>
      <c r="Y174" s="552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2.5720164609053495E-2</v>
      </c>
      <c r="BP174" s="64">
        <f>IFERROR(1/J174*(Y174/H174),"0")</f>
        <v>2.7777777777777776E-2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3"/>
      <c r="R175" s="563"/>
      <c r="S175" s="563"/>
      <c r="T175" s="564"/>
      <c r="U175" s="34"/>
      <c r="V175" s="34"/>
      <c r="W175" s="35" t="s">
        <v>69</v>
      </c>
      <c r="X175" s="551">
        <v>1</v>
      </c>
      <c r="Y175" s="552">
        <f>IFERROR(IF(X175="",0,CEILING((X175/$H175),1)*$H175),"")</f>
        <v>1.26</v>
      </c>
      <c r="Z175" s="36">
        <f>IFERROR(IF(Y175=0,"",ROUNDUP(Y175/H175,0)*0.0059),"")</f>
        <v>5.8999999999999999E-3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1.1507936507936507</v>
      </c>
      <c r="BN175" s="64">
        <f>IFERROR(Y175*I175/H175,"0")</f>
        <v>1.45</v>
      </c>
      <c r="BO175" s="64">
        <f>IFERROR(1/J175*(X175/H175),"0")</f>
        <v>3.6743092298647849E-3</v>
      </c>
      <c r="BP175" s="64">
        <f>IFERROR(1/J175*(Y175/H175),"0")</f>
        <v>4.6296296296296294E-3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3"/>
      <c r="R176" s="563"/>
      <c r="S176" s="563"/>
      <c r="T176" s="564"/>
      <c r="U176" s="34"/>
      <c r="V176" s="34"/>
      <c r="W176" s="35" t="s">
        <v>69</v>
      </c>
      <c r="X176" s="551">
        <v>11</v>
      </c>
      <c r="Y176" s="552">
        <f>IFERROR(IF(X176="",0,CEILING((X176/$H176),1)*$H176),"")</f>
        <v>11.34</v>
      </c>
      <c r="Z176" s="36">
        <f>IFERROR(IF(Y176=0,"",ROUNDUP(Y176/H176,0)*0.0059),"")</f>
        <v>5.3100000000000001E-2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12.658730158730158</v>
      </c>
      <c r="BN176" s="64">
        <f>IFERROR(Y176*I176/H176,"0")</f>
        <v>13.049999999999999</v>
      </c>
      <c r="BO176" s="64">
        <f>IFERROR(1/J176*(X176/H176),"0")</f>
        <v>4.0417401528512635E-2</v>
      </c>
      <c r="BP176" s="64">
        <f>IFERROR(1/J176*(Y176/H176),"0")</f>
        <v>4.1666666666666664E-2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55" t="s">
        <v>71</v>
      </c>
      <c r="Q177" s="556"/>
      <c r="R177" s="556"/>
      <c r="S177" s="556"/>
      <c r="T177" s="556"/>
      <c r="U177" s="556"/>
      <c r="V177" s="557"/>
      <c r="W177" s="37" t="s">
        <v>72</v>
      </c>
      <c r="X177" s="553">
        <f>IFERROR(X174/H174,"0")+IFERROR(X175/H175,"0")+IFERROR(X176/H176,"0")</f>
        <v>15.079365079365079</v>
      </c>
      <c r="Y177" s="553">
        <f>IFERROR(Y174/H174,"0")+IFERROR(Y175/H175,"0")+IFERROR(Y176/H176,"0")</f>
        <v>16</v>
      </c>
      <c r="Z177" s="553">
        <f>IFERROR(IF(Z174="",0,Z174),"0")+IFERROR(IF(Z175="",0,Z175),"0")+IFERROR(IF(Z176="",0,Z176),"0")</f>
        <v>9.4400000000000012E-2</v>
      </c>
      <c r="AA177" s="554"/>
      <c r="AB177" s="554"/>
      <c r="AC177" s="554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55" t="s">
        <v>71</v>
      </c>
      <c r="Q178" s="556"/>
      <c r="R178" s="556"/>
      <c r="S178" s="556"/>
      <c r="T178" s="556"/>
      <c r="U178" s="556"/>
      <c r="V178" s="557"/>
      <c r="W178" s="37" t="s">
        <v>69</v>
      </c>
      <c r="X178" s="553">
        <f>IFERROR(SUM(X174:X176),"0")</f>
        <v>19</v>
      </c>
      <c r="Y178" s="553">
        <f>IFERROR(SUM(Y174:Y176),"0")</f>
        <v>20.16</v>
      </c>
      <c r="Z178" s="37"/>
      <c r="AA178" s="554"/>
      <c r="AB178" s="554"/>
      <c r="AC178" s="554"/>
    </row>
    <row r="179" spans="1:68" ht="14.25" hidden="1" customHeight="1" x14ac:dyDescent="0.25">
      <c r="A179" s="560" t="s">
        <v>298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3"/>
      <c r="R180" s="563"/>
      <c r="S180" s="563"/>
      <c r="T180" s="564"/>
      <c r="U180" s="34"/>
      <c r="V180" s="34"/>
      <c r="W180" s="35" t="s">
        <v>69</v>
      </c>
      <c r="X180" s="551">
        <v>14</v>
      </c>
      <c r="Y180" s="552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16.111111111111111</v>
      </c>
      <c r="BN180" s="64">
        <f>IFERROR(Y180*I180/H180,"0")</f>
        <v>17.399999999999999</v>
      </c>
      <c r="BO180" s="64">
        <f>IFERROR(1/J180*(X180/H180),"0")</f>
        <v>5.1440329218106991E-2</v>
      </c>
      <c r="BP180" s="64">
        <f>IFERROR(1/J180*(Y180/H180),"0")</f>
        <v>5.5555555555555552E-2</v>
      </c>
    </row>
    <row r="181" spans="1:68" x14ac:dyDescent="0.2">
      <c r="A181" s="568"/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9"/>
      <c r="P181" s="555" t="s">
        <v>71</v>
      </c>
      <c r="Q181" s="556"/>
      <c r="R181" s="556"/>
      <c r="S181" s="556"/>
      <c r="T181" s="556"/>
      <c r="U181" s="556"/>
      <c r="V181" s="557"/>
      <c r="W181" s="37" t="s">
        <v>72</v>
      </c>
      <c r="X181" s="553">
        <f>IFERROR(X180/H180,"0")</f>
        <v>11.111111111111111</v>
      </c>
      <c r="Y181" s="553">
        <f>IFERROR(Y180/H180,"0")</f>
        <v>12</v>
      </c>
      <c r="Z181" s="553">
        <f>IFERROR(IF(Z180="",0,Z180),"0")</f>
        <v>7.0800000000000002E-2</v>
      </c>
      <c r="AA181" s="554"/>
      <c r="AB181" s="554"/>
      <c r="AC181" s="554"/>
    </row>
    <row r="182" spans="1:68" x14ac:dyDescent="0.2">
      <c r="A182" s="561"/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9"/>
      <c r="P182" s="555" t="s">
        <v>71</v>
      </c>
      <c r="Q182" s="556"/>
      <c r="R182" s="556"/>
      <c r="S182" s="556"/>
      <c r="T182" s="556"/>
      <c r="U182" s="556"/>
      <c r="V182" s="557"/>
      <c r="W182" s="37" t="s">
        <v>69</v>
      </c>
      <c r="X182" s="553">
        <f>IFERROR(SUM(X180:X180),"0")</f>
        <v>14</v>
      </c>
      <c r="Y182" s="553">
        <f>IFERROR(SUM(Y180:Y180),"0")</f>
        <v>15.120000000000001</v>
      </c>
      <c r="Z182" s="37"/>
      <c r="AA182" s="554"/>
      <c r="AB182" s="554"/>
      <c r="AC182" s="554"/>
    </row>
    <row r="183" spans="1:68" ht="16.5" hidden="1" customHeight="1" x14ac:dyDescent="0.25">
      <c r="A183" s="617" t="s">
        <v>301</v>
      </c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1"/>
      <c r="P183" s="561"/>
      <c r="Q183" s="561"/>
      <c r="R183" s="561"/>
      <c r="S183" s="561"/>
      <c r="T183" s="561"/>
      <c r="U183" s="561"/>
      <c r="V183" s="561"/>
      <c r="W183" s="561"/>
      <c r="X183" s="561"/>
      <c r="Y183" s="561"/>
      <c r="Z183" s="561"/>
      <c r="AA183" s="546"/>
      <c r="AB183" s="546"/>
      <c r="AC183" s="546"/>
    </row>
    <row r="184" spans="1:68" ht="14.25" hidden="1" customHeight="1" x14ac:dyDescent="0.25">
      <c r="A184" s="560" t="s">
        <v>103</v>
      </c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1"/>
      <c r="P184" s="561"/>
      <c r="Q184" s="561"/>
      <c r="R184" s="561"/>
      <c r="S184" s="561"/>
      <c r="T184" s="561"/>
      <c r="U184" s="561"/>
      <c r="V184" s="561"/>
      <c r="W184" s="561"/>
      <c r="X184" s="561"/>
      <c r="Y184" s="561"/>
      <c r="Z184" s="561"/>
      <c r="AA184" s="547"/>
      <c r="AB184" s="547"/>
      <c r="AC184" s="54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3"/>
      <c r="R185" s="563"/>
      <c r="S185" s="563"/>
      <c r="T185" s="564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3"/>
      <c r="R186" s="563"/>
      <c r="S186" s="563"/>
      <c r="T186" s="564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9"/>
      <c r="P187" s="555" t="s">
        <v>71</v>
      </c>
      <c r="Q187" s="556"/>
      <c r="R187" s="556"/>
      <c r="S187" s="556"/>
      <c r="T187" s="556"/>
      <c r="U187" s="556"/>
      <c r="V187" s="557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1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55" t="s">
        <v>71</v>
      </c>
      <c r="Q188" s="556"/>
      <c r="R188" s="556"/>
      <c r="S188" s="556"/>
      <c r="T188" s="556"/>
      <c r="U188" s="556"/>
      <c r="V188" s="557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60" t="s">
        <v>139</v>
      </c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1"/>
      <c r="P189" s="561"/>
      <c r="Q189" s="561"/>
      <c r="R189" s="561"/>
      <c r="S189" s="561"/>
      <c r="T189" s="561"/>
      <c r="U189" s="561"/>
      <c r="V189" s="561"/>
      <c r="W189" s="561"/>
      <c r="X189" s="561"/>
      <c r="Y189" s="561"/>
      <c r="Z189" s="561"/>
      <c r="AA189" s="547"/>
      <c r="AB189" s="547"/>
      <c r="AC189" s="54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3"/>
      <c r="R190" s="563"/>
      <c r="S190" s="563"/>
      <c r="T190" s="564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3"/>
      <c r="R191" s="563"/>
      <c r="S191" s="563"/>
      <c r="T191" s="564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9"/>
      <c r="P192" s="555" t="s">
        <v>71</v>
      </c>
      <c r="Q192" s="556"/>
      <c r="R192" s="556"/>
      <c r="S192" s="556"/>
      <c r="T192" s="556"/>
      <c r="U192" s="556"/>
      <c r="V192" s="557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1"/>
      <c r="B193" s="561"/>
      <c r="C193" s="561"/>
      <c r="D193" s="561"/>
      <c r="E193" s="561"/>
      <c r="F193" s="561"/>
      <c r="G193" s="561"/>
      <c r="H193" s="561"/>
      <c r="I193" s="561"/>
      <c r="J193" s="561"/>
      <c r="K193" s="561"/>
      <c r="L193" s="561"/>
      <c r="M193" s="561"/>
      <c r="N193" s="561"/>
      <c r="O193" s="569"/>
      <c r="P193" s="555" t="s">
        <v>71</v>
      </c>
      <c r="Q193" s="556"/>
      <c r="R193" s="556"/>
      <c r="S193" s="556"/>
      <c r="T193" s="556"/>
      <c r="U193" s="556"/>
      <c r="V193" s="557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60" t="s">
        <v>64</v>
      </c>
      <c r="B194" s="561"/>
      <c r="C194" s="561"/>
      <c r="D194" s="561"/>
      <c r="E194" s="561"/>
      <c r="F194" s="561"/>
      <c r="G194" s="561"/>
      <c r="H194" s="561"/>
      <c r="I194" s="561"/>
      <c r="J194" s="561"/>
      <c r="K194" s="561"/>
      <c r="L194" s="561"/>
      <c r="M194" s="561"/>
      <c r="N194" s="561"/>
      <c r="O194" s="561"/>
      <c r="P194" s="561"/>
      <c r="Q194" s="561"/>
      <c r="R194" s="561"/>
      <c r="S194" s="561"/>
      <c r="T194" s="561"/>
      <c r="U194" s="561"/>
      <c r="V194" s="561"/>
      <c r="W194" s="561"/>
      <c r="X194" s="561"/>
      <c r="Y194" s="561"/>
      <c r="Z194" s="561"/>
      <c r="AA194" s="547"/>
      <c r="AB194" s="547"/>
      <c r="AC194" s="54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135</v>
      </c>
      <c r="Y197" s="552">
        <f t="shared" si="21"/>
        <v>135</v>
      </c>
      <c r="Z197" s="36">
        <f>IFERROR(IF(Y197=0,"",ROUNDUP(Y197/H197,0)*0.00902),"")</f>
        <v>0.22550000000000001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140.25</v>
      </c>
      <c r="BN197" s="64">
        <f t="shared" si="23"/>
        <v>140.25</v>
      </c>
      <c r="BO197" s="64">
        <f t="shared" si="24"/>
        <v>0.18939393939393939</v>
      </c>
      <c r="BP197" s="64">
        <f t="shared" si="25"/>
        <v>0.18939393939393939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22</v>
      </c>
      <c r="Y199" s="552">
        <f t="shared" si="21"/>
        <v>23.400000000000002</v>
      </c>
      <c r="Z199" s="36">
        <f>IFERROR(IF(Y199=0,"",ROUNDUP(Y199/H199,0)*0.00502),"")</f>
        <v>6.5259999999999999E-2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23.588888888888889</v>
      </c>
      <c r="BN199" s="64">
        <f t="shared" si="23"/>
        <v>25.090000000000003</v>
      </c>
      <c r="BO199" s="64">
        <f t="shared" si="24"/>
        <v>5.2231718898385564E-2</v>
      </c>
      <c r="BP199" s="64">
        <f t="shared" si="25"/>
        <v>5.5555555555555559E-2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69</v>
      </c>
      <c r="X200" s="551">
        <v>43</v>
      </c>
      <c r="Y200" s="552">
        <f t="shared" si="21"/>
        <v>43.2</v>
      </c>
      <c r="Z200" s="36">
        <f>IFERROR(IF(Y200=0,"",ROUNDUP(Y200/H200,0)*0.00502),"")</f>
        <v>0.12048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45.388888888888893</v>
      </c>
      <c r="BN200" s="64">
        <f t="shared" si="23"/>
        <v>45.6</v>
      </c>
      <c r="BO200" s="64">
        <f t="shared" si="24"/>
        <v>0.10208926875593544</v>
      </c>
      <c r="BP200" s="64">
        <f t="shared" si="25"/>
        <v>0.10256410256410257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3"/>
      <c r="R201" s="563"/>
      <c r="S201" s="563"/>
      <c r="T201" s="564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3"/>
      <c r="R202" s="563"/>
      <c r="S202" s="563"/>
      <c r="T202" s="564"/>
      <c r="U202" s="34"/>
      <c r="V202" s="34"/>
      <c r="W202" s="35" t="s">
        <v>69</v>
      </c>
      <c r="X202" s="551">
        <v>45</v>
      </c>
      <c r="Y202" s="552">
        <f t="shared" si="21"/>
        <v>45</v>
      </c>
      <c r="Z202" s="36">
        <f>IFERROR(IF(Y202=0,"",ROUNDUP(Y202/H202,0)*0.00502),"")</f>
        <v>0.1255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47.5</v>
      </c>
      <c r="BN202" s="64">
        <f t="shared" si="23"/>
        <v>47.5</v>
      </c>
      <c r="BO202" s="64">
        <f t="shared" si="24"/>
        <v>0.10683760683760685</v>
      </c>
      <c r="BP202" s="64">
        <f t="shared" si="25"/>
        <v>0.10683760683760685</v>
      </c>
    </row>
    <row r="203" spans="1:68" x14ac:dyDescent="0.2">
      <c r="A203" s="568"/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9"/>
      <c r="P203" s="555" t="s">
        <v>71</v>
      </c>
      <c r="Q203" s="556"/>
      <c r="R203" s="556"/>
      <c r="S203" s="556"/>
      <c r="T203" s="556"/>
      <c r="U203" s="556"/>
      <c r="V203" s="557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86.111111111111114</v>
      </c>
      <c r="Y203" s="553">
        <f>IFERROR(Y195/H195,"0")+IFERROR(Y196/H196,"0")+IFERROR(Y197/H197,"0")+IFERROR(Y198/H198,"0")+IFERROR(Y199/H199,"0")+IFERROR(Y200/H200,"0")+IFERROR(Y201/H201,"0")+IFERROR(Y202/H202,"0")</f>
        <v>87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0.53673999999999999</v>
      </c>
      <c r="AA203" s="554"/>
      <c r="AB203" s="554"/>
      <c r="AC203" s="554"/>
    </row>
    <row r="204" spans="1:68" x14ac:dyDescent="0.2">
      <c r="A204" s="561"/>
      <c r="B204" s="561"/>
      <c r="C204" s="561"/>
      <c r="D204" s="561"/>
      <c r="E204" s="561"/>
      <c r="F204" s="561"/>
      <c r="G204" s="561"/>
      <c r="H204" s="561"/>
      <c r="I204" s="561"/>
      <c r="J204" s="561"/>
      <c r="K204" s="561"/>
      <c r="L204" s="561"/>
      <c r="M204" s="561"/>
      <c r="N204" s="561"/>
      <c r="O204" s="569"/>
      <c r="P204" s="555" t="s">
        <v>71</v>
      </c>
      <c r="Q204" s="556"/>
      <c r="R204" s="556"/>
      <c r="S204" s="556"/>
      <c r="T204" s="556"/>
      <c r="U204" s="556"/>
      <c r="V204" s="557"/>
      <c r="W204" s="37" t="s">
        <v>69</v>
      </c>
      <c r="X204" s="553">
        <f>IFERROR(SUM(X195:X202),"0")</f>
        <v>245</v>
      </c>
      <c r="Y204" s="553">
        <f>IFERROR(SUM(Y195:Y202),"0")</f>
        <v>246.60000000000002</v>
      </c>
      <c r="Z204" s="37"/>
      <c r="AA204" s="554"/>
      <c r="AB204" s="554"/>
      <c r="AC204" s="554"/>
    </row>
    <row r="205" spans="1:68" ht="14.25" hidden="1" customHeight="1" x14ac:dyDescent="0.25">
      <c r="A205" s="560" t="s">
        <v>73</v>
      </c>
      <c r="B205" s="561"/>
      <c r="C205" s="561"/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  <c r="S205" s="561"/>
      <c r="T205" s="561"/>
      <c r="U205" s="561"/>
      <c r="V205" s="561"/>
      <c r="W205" s="561"/>
      <c r="X205" s="561"/>
      <c r="Y205" s="561"/>
      <c r="Z205" s="561"/>
      <c r="AA205" s="547"/>
      <c r="AB205" s="547"/>
      <c r="AC205" s="54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131</v>
      </c>
      <c r="Y209" s="552">
        <f t="shared" si="26"/>
        <v>132</v>
      </c>
      <c r="Z209" s="36">
        <f t="shared" ref="Z209:Z214" si="31">IFERROR(IF(Y209=0,"",ROUNDUP(Y209/H209,0)*0.00651),"")</f>
        <v>0.35805000000000003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145.73750000000001</v>
      </c>
      <c r="BN209" s="64">
        <f t="shared" si="28"/>
        <v>146.85</v>
      </c>
      <c r="BO209" s="64">
        <f t="shared" si="29"/>
        <v>0.29990842490842495</v>
      </c>
      <c r="BP209" s="64">
        <f t="shared" si="30"/>
        <v>0.30219780219780223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250</v>
      </c>
      <c r="Y211" s="552">
        <f t="shared" si="26"/>
        <v>252</v>
      </c>
      <c r="Z211" s="36">
        <f t="shared" si="31"/>
        <v>0.68354999999999999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276.25</v>
      </c>
      <c r="BN211" s="64">
        <f t="shared" si="28"/>
        <v>278.46000000000004</v>
      </c>
      <c r="BO211" s="64">
        <f t="shared" si="29"/>
        <v>0.57234432234432242</v>
      </c>
      <c r="BP211" s="64">
        <f t="shared" si="30"/>
        <v>0.57692307692307698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69</v>
      </c>
      <c r="X212" s="551">
        <v>210</v>
      </c>
      <c r="Y212" s="552">
        <f t="shared" si="26"/>
        <v>211.2</v>
      </c>
      <c r="Z212" s="36">
        <f t="shared" si="31"/>
        <v>0.57288000000000006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232.05000000000004</v>
      </c>
      <c r="BN212" s="64">
        <f t="shared" si="28"/>
        <v>233.376</v>
      </c>
      <c r="BO212" s="64">
        <f t="shared" si="29"/>
        <v>0.48076923076923078</v>
      </c>
      <c r="BP212" s="64">
        <f t="shared" si="30"/>
        <v>0.48351648351648358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3"/>
      <c r="R213" s="563"/>
      <c r="S213" s="563"/>
      <c r="T213" s="564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3"/>
      <c r="R214" s="563"/>
      <c r="S214" s="563"/>
      <c r="T214" s="564"/>
      <c r="U214" s="34"/>
      <c r="V214" s="34"/>
      <c r="W214" s="35" t="s">
        <v>69</v>
      </c>
      <c r="X214" s="551">
        <v>137</v>
      </c>
      <c r="Y214" s="552">
        <f t="shared" si="26"/>
        <v>139.19999999999999</v>
      </c>
      <c r="Z214" s="36">
        <f t="shared" si="31"/>
        <v>0.37758000000000003</v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151.72750000000002</v>
      </c>
      <c r="BN214" s="64">
        <f t="shared" si="28"/>
        <v>154.16399999999999</v>
      </c>
      <c r="BO214" s="64">
        <f t="shared" si="29"/>
        <v>0.3136446886446887</v>
      </c>
      <c r="BP214" s="64">
        <f t="shared" si="30"/>
        <v>0.31868131868131871</v>
      </c>
    </row>
    <row r="215" spans="1:68" x14ac:dyDescent="0.2">
      <c r="A215" s="568"/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9"/>
      <c r="P215" s="555" t="s">
        <v>71</v>
      </c>
      <c r="Q215" s="556"/>
      <c r="R215" s="556"/>
      <c r="S215" s="556"/>
      <c r="T215" s="556"/>
      <c r="U215" s="556"/>
      <c r="V215" s="557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303.33333333333331</v>
      </c>
      <c r="Y215" s="553">
        <f>IFERROR(Y206/H206,"0")+IFERROR(Y207/H207,"0")+IFERROR(Y208/H208,"0")+IFERROR(Y209/H209,"0")+IFERROR(Y210/H210,"0")+IFERROR(Y211/H211,"0")+IFERROR(Y212/H212,"0")+IFERROR(Y213/H213,"0")+IFERROR(Y214/H214,"0")</f>
        <v>306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1.9920600000000002</v>
      </c>
      <c r="AA215" s="554"/>
      <c r="AB215" s="554"/>
      <c r="AC215" s="554"/>
    </row>
    <row r="216" spans="1:68" x14ac:dyDescent="0.2">
      <c r="A216" s="561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55" t="s">
        <v>71</v>
      </c>
      <c r="Q216" s="556"/>
      <c r="R216" s="556"/>
      <c r="S216" s="556"/>
      <c r="T216" s="556"/>
      <c r="U216" s="556"/>
      <c r="V216" s="557"/>
      <c r="W216" s="37" t="s">
        <v>69</v>
      </c>
      <c r="X216" s="553">
        <f>IFERROR(SUM(X206:X214),"0")</f>
        <v>728</v>
      </c>
      <c r="Y216" s="553">
        <f>IFERROR(SUM(Y206:Y214),"0")</f>
        <v>734.40000000000009</v>
      </c>
      <c r="Z216" s="37"/>
      <c r="AA216" s="554"/>
      <c r="AB216" s="554"/>
      <c r="AC216" s="554"/>
    </row>
    <row r="217" spans="1:68" ht="14.25" hidden="1" customHeight="1" x14ac:dyDescent="0.25">
      <c r="A217" s="560" t="s">
        <v>174</v>
      </c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1"/>
      <c r="P217" s="561"/>
      <c r="Q217" s="561"/>
      <c r="R217" s="561"/>
      <c r="S217" s="561"/>
      <c r="T217" s="561"/>
      <c r="U217" s="561"/>
      <c r="V217" s="561"/>
      <c r="W217" s="561"/>
      <c r="X217" s="561"/>
      <c r="Y217" s="561"/>
      <c r="Z217" s="561"/>
      <c r="AA217" s="547"/>
      <c r="AB217" s="547"/>
      <c r="AC217" s="54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3"/>
      <c r="R218" s="563"/>
      <c r="S218" s="563"/>
      <c r="T218" s="564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3"/>
      <c r="R219" s="563"/>
      <c r="S219" s="563"/>
      <c r="T219" s="564"/>
      <c r="U219" s="34"/>
      <c r="V219" s="34"/>
      <c r="W219" s="35" t="s">
        <v>69</v>
      </c>
      <c r="X219" s="551">
        <v>6</v>
      </c>
      <c r="Y219" s="552">
        <f>IFERROR(IF(X219="",0,CEILING((X219/$H219),1)*$H219),"")</f>
        <v>7.1999999999999993</v>
      </c>
      <c r="Z219" s="36">
        <f>IFERROR(IF(Y219=0,"",ROUNDUP(Y219/H219,0)*0.00651),"")</f>
        <v>1.9529999999999999E-2</v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6.6300000000000008</v>
      </c>
      <c r="BN219" s="64">
        <f>IFERROR(Y219*I219/H219,"0")</f>
        <v>7.9560000000000004</v>
      </c>
      <c r="BO219" s="64">
        <f>IFERROR(1/J219*(X219/H219),"0")</f>
        <v>1.3736263736263738E-2</v>
      </c>
      <c r="BP219" s="64">
        <f>IFERROR(1/J219*(Y219/H219),"0")</f>
        <v>1.6483516483516484E-2</v>
      </c>
    </row>
    <row r="220" spans="1:68" x14ac:dyDescent="0.2">
      <c r="A220" s="568"/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9"/>
      <c r="P220" s="555" t="s">
        <v>71</v>
      </c>
      <c r="Q220" s="556"/>
      <c r="R220" s="556"/>
      <c r="S220" s="556"/>
      <c r="T220" s="556"/>
      <c r="U220" s="556"/>
      <c r="V220" s="557"/>
      <c r="W220" s="37" t="s">
        <v>72</v>
      </c>
      <c r="X220" s="553">
        <f>IFERROR(X218/H218,"0")+IFERROR(X219/H219,"0")</f>
        <v>2.5</v>
      </c>
      <c r="Y220" s="553">
        <f>IFERROR(Y218/H218,"0")+IFERROR(Y219/H219,"0")</f>
        <v>3</v>
      </c>
      <c r="Z220" s="553">
        <f>IFERROR(IF(Z218="",0,Z218),"0")+IFERROR(IF(Z219="",0,Z219),"0")</f>
        <v>1.9529999999999999E-2</v>
      </c>
      <c r="AA220" s="554"/>
      <c r="AB220" s="554"/>
      <c r="AC220" s="554"/>
    </row>
    <row r="221" spans="1:68" x14ac:dyDescent="0.2">
      <c r="A221" s="561"/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9"/>
      <c r="P221" s="555" t="s">
        <v>71</v>
      </c>
      <c r="Q221" s="556"/>
      <c r="R221" s="556"/>
      <c r="S221" s="556"/>
      <c r="T221" s="556"/>
      <c r="U221" s="556"/>
      <c r="V221" s="557"/>
      <c r="W221" s="37" t="s">
        <v>69</v>
      </c>
      <c r="X221" s="553">
        <f>IFERROR(SUM(X218:X219),"0")</f>
        <v>6</v>
      </c>
      <c r="Y221" s="553">
        <f>IFERROR(SUM(Y218:Y219),"0")</f>
        <v>7.1999999999999993</v>
      </c>
      <c r="Z221" s="37"/>
      <c r="AA221" s="554"/>
      <c r="AB221" s="554"/>
      <c r="AC221" s="554"/>
    </row>
    <row r="222" spans="1:68" ht="16.5" hidden="1" customHeight="1" x14ac:dyDescent="0.25">
      <c r="A222" s="617" t="s">
        <v>361</v>
      </c>
      <c r="B222" s="561"/>
      <c r="C222" s="561"/>
      <c r="D222" s="561"/>
      <c r="E222" s="561"/>
      <c r="F222" s="561"/>
      <c r="G222" s="561"/>
      <c r="H222" s="561"/>
      <c r="I222" s="561"/>
      <c r="J222" s="561"/>
      <c r="K222" s="561"/>
      <c r="L222" s="561"/>
      <c r="M222" s="561"/>
      <c r="N222" s="561"/>
      <c r="O222" s="561"/>
      <c r="P222" s="561"/>
      <c r="Q222" s="561"/>
      <c r="R222" s="561"/>
      <c r="S222" s="561"/>
      <c r="T222" s="561"/>
      <c r="U222" s="561"/>
      <c r="V222" s="561"/>
      <c r="W222" s="561"/>
      <c r="X222" s="561"/>
      <c r="Y222" s="561"/>
      <c r="Z222" s="561"/>
      <c r="AA222" s="546"/>
      <c r="AB222" s="546"/>
      <c r="AC222" s="546"/>
    </row>
    <row r="223" spans="1:68" ht="14.25" hidden="1" customHeight="1" x14ac:dyDescent="0.25">
      <c r="A223" s="560" t="s">
        <v>103</v>
      </c>
      <c r="B223" s="561"/>
      <c r="C223" s="561"/>
      <c r="D223" s="561"/>
      <c r="E223" s="561"/>
      <c r="F223" s="561"/>
      <c r="G223" s="561"/>
      <c r="H223" s="561"/>
      <c r="I223" s="561"/>
      <c r="J223" s="561"/>
      <c r="K223" s="561"/>
      <c r="L223" s="561"/>
      <c r="M223" s="561"/>
      <c r="N223" s="561"/>
      <c r="O223" s="561"/>
      <c r="P223" s="561"/>
      <c r="Q223" s="561"/>
      <c r="R223" s="561"/>
      <c r="S223" s="561"/>
      <c r="T223" s="561"/>
      <c r="U223" s="561"/>
      <c r="V223" s="561"/>
      <c r="W223" s="561"/>
      <c r="X223" s="561"/>
      <c r="Y223" s="561"/>
      <c r="Z223" s="561"/>
      <c r="AA223" s="547"/>
      <c r="AB223" s="547"/>
      <c r="AC223" s="54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7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3"/>
      <c r="R230" s="563"/>
      <c r="S230" s="563"/>
      <c r="T230" s="564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55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9"/>
      <c r="P232" s="555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0" t="s">
        <v>139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7"/>
      <c r="AB233" s="547"/>
      <c r="AC233" s="54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55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9"/>
      <c r="P236" s="555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0" t="s">
        <v>384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22" t="s">
        <v>387</v>
      </c>
      <c r="Q238" s="563"/>
      <c r="R238" s="563"/>
      <c r="S238" s="563"/>
      <c r="T238" s="564"/>
      <c r="U238" s="34"/>
      <c r="V238" s="34"/>
      <c r="W238" s="35" t="s">
        <v>69</v>
      </c>
      <c r="X238" s="551">
        <v>9</v>
      </c>
      <c r="Y238" s="552">
        <f>IFERROR(IF(X238="",0,CEILING((X238/$H238),1)*$H238),"")</f>
        <v>9</v>
      </c>
      <c r="Z238" s="36">
        <f>IFERROR(IF(Y238=0,"",ROUNDUP(Y238/H238,0)*0.0059),"")</f>
        <v>2.9499999999999998E-2</v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9.8750000000000018</v>
      </c>
      <c r="BN238" s="64">
        <f>IFERROR(Y238*I238/H238,"0")</f>
        <v>9.8750000000000018</v>
      </c>
      <c r="BO238" s="64">
        <f>IFERROR(1/J238*(X238/H238),"0")</f>
        <v>2.3148148148148147E-2</v>
      </c>
      <c r="BP238" s="64">
        <f>IFERROR(1/J238*(Y238/H238),"0")</f>
        <v>2.3148148148148147E-2</v>
      </c>
    </row>
    <row r="239" spans="1:68" x14ac:dyDescent="0.2">
      <c r="A239" s="568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55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5</v>
      </c>
      <c r="Y239" s="553">
        <f>IFERROR(Y238/H238,"0")</f>
        <v>5</v>
      </c>
      <c r="Z239" s="553">
        <f>IFERROR(IF(Z238="",0,Z238),"0")</f>
        <v>2.9499999999999998E-2</v>
      </c>
      <c r="AA239" s="554"/>
      <c r="AB239" s="554"/>
      <c r="AC239" s="554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9"/>
      <c r="P240" s="555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9</v>
      </c>
      <c r="Y240" s="553">
        <f>IFERROR(SUM(Y238:Y238),"0")</f>
        <v>9</v>
      </c>
      <c r="Z240" s="37"/>
      <c r="AA240" s="554"/>
      <c r="AB240" s="554"/>
      <c r="AC240" s="554"/>
    </row>
    <row r="241" spans="1:68" ht="14.25" hidden="1" customHeight="1" x14ac:dyDescent="0.25">
      <c r="A241" s="560" t="s">
        <v>389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3</v>
      </c>
      <c r="Y242" s="552">
        <f>IFERROR(IF(X242="",0,CEILING((X242/$H242),1)*$H242),"")</f>
        <v>3.96</v>
      </c>
      <c r="Z242" s="36">
        <f>IFERROR(IF(Y242=0,"",ROUNDUP(Y242/H242,0)*0.0059),"")</f>
        <v>2.3599999999999999E-2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3.5757575757575757</v>
      </c>
      <c r="BN242" s="64">
        <f>IFERROR(Y242*I242/H242,"0")</f>
        <v>4.72</v>
      </c>
      <c r="BO242" s="64">
        <f>IFERROR(1/J242*(X242/H242),"0")</f>
        <v>1.4029180695847361E-2</v>
      </c>
      <c r="BP242" s="64">
        <f>IFERROR(1/J242*(Y242/H242),"0")</f>
        <v>1.8518518518518517E-2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59" t="s">
        <v>395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14</v>
      </c>
      <c r="Y243" s="552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69</v>
      </c>
      <c r="X244" s="551">
        <v>9</v>
      </c>
      <c r="Y244" s="552">
        <f>IFERROR(IF(X244="",0,CEILING((X244/$H244),1)*$H244),"")</f>
        <v>9</v>
      </c>
      <c r="Z244" s="36">
        <f>IFERROR(IF(Y244=0,"",ROUNDUP(Y244/H244,0)*0.0059),"")</f>
        <v>5.8999999999999997E-2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10.9</v>
      </c>
      <c r="BN244" s="64">
        <f>IFERROR(Y244*I244/H244,"0")</f>
        <v>10.9</v>
      </c>
      <c r="BO244" s="64">
        <f>IFERROR(1/J244*(X244/H244),"0")</f>
        <v>4.6296296296296294E-2</v>
      </c>
      <c r="BP244" s="64">
        <f>IFERROR(1/J244*(Y244/H244),"0")</f>
        <v>4.6296296296296294E-2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7</v>
      </c>
      <c r="Y245" s="552">
        <f>IFERROR(IF(X245="",0,CEILING((X245/$H245),1)*$H245),"")</f>
        <v>7.92</v>
      </c>
      <c r="Z245" s="36">
        <f>IFERROR(IF(Y245=0,"",ROUNDUP(Y245/H245,0)*0.0059),"")</f>
        <v>4.7199999999999999E-2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8.3434343434343425</v>
      </c>
      <c r="BN245" s="64">
        <f>IFERROR(Y245*I245/H245,"0")</f>
        <v>9.44</v>
      </c>
      <c r="BO245" s="64">
        <f>IFERROR(1/J245*(X245/H245),"0")</f>
        <v>3.2734754956977176E-2</v>
      </c>
      <c r="BP245" s="64">
        <f>IFERROR(1/J245*(Y245/H245),"0")</f>
        <v>3.7037037037037035E-2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5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27.878787878787882</v>
      </c>
      <c r="Y246" s="553">
        <f>IFERROR(Y242/H242,"0")+IFERROR(Y243/H243,"0")+IFERROR(Y244/H244,"0")+IFERROR(Y245/H245,"0")</f>
        <v>30</v>
      </c>
      <c r="Z246" s="553">
        <f>IFERROR(IF(Z242="",0,Z242),"0")+IFERROR(IF(Z243="",0,Z243),"0")+IFERROR(IF(Z244="",0,Z244),"0")+IFERROR(IF(Z245="",0,Z245),"0")</f>
        <v>0.17699999999999999</v>
      </c>
      <c r="AA246" s="554"/>
      <c r="AB246" s="554"/>
      <c r="AC246" s="554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5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33</v>
      </c>
      <c r="Y247" s="553">
        <f>IFERROR(SUM(Y242:Y245),"0")</f>
        <v>35.28</v>
      </c>
      <c r="Z247" s="37"/>
      <c r="AA247" s="554"/>
      <c r="AB247" s="554"/>
      <c r="AC247" s="554"/>
    </row>
    <row r="248" spans="1:68" ht="16.5" hidden="1" customHeight="1" x14ac:dyDescent="0.25">
      <c r="A248" s="617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72</v>
      </c>
      <c r="Y250" s="552">
        <f>IFERROR(IF(X250="",0,CEILING((X250/$H250),1)*$H250),"")</f>
        <v>75.600000000000009</v>
      </c>
      <c r="Z250" s="36">
        <f>IFERROR(IF(Y250=0,"",ROUNDUP(Y250/H250,0)*0.01898),"")</f>
        <v>0.13286000000000001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74.899999999999991</v>
      </c>
      <c r="BN250" s="64">
        <f>IFERROR(Y250*I250/H250,"0")</f>
        <v>78.64500000000001</v>
      </c>
      <c r="BO250" s="64">
        <f>IFERROR(1/J250*(X250/H250),"0")</f>
        <v>0.10416666666666666</v>
      </c>
      <c r="BP250" s="64">
        <f>IFERROR(1/J250*(Y250/H250),"0")</f>
        <v>0.109375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5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6.6666666666666661</v>
      </c>
      <c r="Y255" s="553">
        <f>IFERROR(Y250/H250,"0")+IFERROR(Y251/H251,"0")+IFERROR(Y252/H252,"0")+IFERROR(Y253/H253,"0")+IFERROR(Y254/H254,"0")</f>
        <v>7</v>
      </c>
      <c r="Z255" s="553">
        <f>IFERROR(IF(Z250="",0,Z250),"0")+IFERROR(IF(Z251="",0,Z251),"0")+IFERROR(IF(Z252="",0,Z252),"0")+IFERROR(IF(Z253="",0,Z253),"0")+IFERROR(IF(Z254="",0,Z254),"0")</f>
        <v>0.13286000000000001</v>
      </c>
      <c r="AA255" s="554"/>
      <c r="AB255" s="554"/>
      <c r="AC255" s="554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5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72</v>
      </c>
      <c r="Y256" s="553">
        <f>IFERROR(SUM(Y250:Y254),"0")</f>
        <v>75.600000000000009</v>
      </c>
      <c r="Z256" s="37"/>
      <c r="AA256" s="554"/>
      <c r="AB256" s="554"/>
      <c r="AC256" s="554"/>
    </row>
    <row r="257" spans="1:68" ht="16.5" hidden="1" customHeight="1" x14ac:dyDescent="0.25">
      <c r="A257" s="617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5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19" t="s">
        <v>421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65" t="s">
        <v>428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5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5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7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10</v>
      </c>
      <c r="Y268" s="552">
        <f>IFERROR(IF(X268="",0,CEILING((X268/$H268),1)*$H268),"")</f>
        <v>12</v>
      </c>
      <c r="Z268" s="36">
        <f>IFERROR(IF(Y268=0,"",ROUNDUP(Y268/H268,0)*0.00651),"")</f>
        <v>3.2550000000000003E-2</v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11.050000000000002</v>
      </c>
      <c r="BN268" s="64">
        <f>IFERROR(Y268*I268/H268,"0")</f>
        <v>13.260000000000002</v>
      </c>
      <c r="BO268" s="64">
        <f>IFERROR(1/J268*(X268/H268),"0")</f>
        <v>2.2893772893772896E-2</v>
      </c>
      <c r="BP268" s="64">
        <f>IFERROR(1/J268*(Y268/H268),"0")</f>
        <v>2.7472527472527476E-2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5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4.166666666666667</v>
      </c>
      <c r="Y270" s="553">
        <f>IFERROR(Y267/H267,"0")+IFERROR(Y268/H268,"0")+IFERROR(Y269/H269,"0")</f>
        <v>5</v>
      </c>
      <c r="Z270" s="553">
        <f>IFERROR(IF(Z267="",0,Z267),"0")+IFERROR(IF(Z268="",0,Z268),"0")+IFERROR(IF(Z269="",0,Z269),"0")</f>
        <v>3.2550000000000003E-2</v>
      </c>
      <c r="AA270" s="554"/>
      <c r="AB270" s="554"/>
      <c r="AC270" s="554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5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10</v>
      </c>
      <c r="Y271" s="553">
        <f>IFERROR(SUM(Y267:Y269),"0")</f>
        <v>12</v>
      </c>
      <c r="Z271" s="37"/>
      <c r="AA271" s="554"/>
      <c r="AB271" s="554"/>
      <c r="AC271" s="554"/>
    </row>
    <row r="272" spans="1:68" ht="16.5" hidden="1" customHeight="1" x14ac:dyDescent="0.25">
      <c r="A272" s="617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5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5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5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5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7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5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5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7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7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0</v>
      </c>
      <c r="Y289" s="552">
        <f t="shared" si="37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0</v>
      </c>
      <c r="BN289" s="64">
        <f t="shared" si="39"/>
        <v>0</v>
      </c>
      <c r="BO289" s="64">
        <f t="shared" si="40"/>
        <v>0</v>
      </c>
      <c r="BP289" s="64">
        <f t="shared" si="41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30</v>
      </c>
      <c r="Y290" s="552">
        <f t="shared" si="37"/>
        <v>32.400000000000006</v>
      </c>
      <c r="Z290" s="36">
        <f>IFERROR(IF(Y290=0,"",ROUNDUP(Y290/H290,0)*0.01898),"")</f>
        <v>5.6940000000000004E-2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31.208333333333329</v>
      </c>
      <c r="BN290" s="64">
        <f t="shared" si="39"/>
        <v>33.705000000000005</v>
      </c>
      <c r="BO290" s="64">
        <f t="shared" si="40"/>
        <v>4.3402777777777776E-2</v>
      </c>
      <c r="BP290" s="64">
        <f t="shared" si="41"/>
        <v>4.6875000000000007E-2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942</v>
      </c>
      <c r="Y291" s="552">
        <f t="shared" si="37"/>
        <v>950.40000000000009</v>
      </c>
      <c r="Z291" s="36">
        <f>IFERROR(IF(Y291=0,"",ROUNDUP(Y291/H291,0)*0.01898),"")</f>
        <v>1.6702399999999999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979.94166666666649</v>
      </c>
      <c r="BN291" s="64">
        <f t="shared" si="39"/>
        <v>988.68</v>
      </c>
      <c r="BO291" s="64">
        <f t="shared" si="40"/>
        <v>1.3628472222222221</v>
      </c>
      <c r="BP291" s="64">
        <f t="shared" si="41"/>
        <v>1.375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0</v>
      </c>
      <c r="Y292" s="552">
        <f t="shared" si="37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7</v>
      </c>
      <c r="Y293" s="552">
        <f t="shared" si="37"/>
        <v>8</v>
      </c>
      <c r="Z293" s="36">
        <f>IFERROR(IF(Y293=0,"",ROUNDUP(Y293/H293,0)*0.00902),"")</f>
        <v>1.804E-2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7.3674999999999997</v>
      </c>
      <c r="BN293" s="64">
        <f t="shared" si="39"/>
        <v>8.42</v>
      </c>
      <c r="BO293" s="64">
        <f t="shared" si="40"/>
        <v>1.3257575757575758E-2</v>
      </c>
      <c r="BP293" s="64">
        <f t="shared" si="41"/>
        <v>1.5151515151515152E-2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5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91.749999999999986</v>
      </c>
      <c r="Y294" s="553">
        <f>IFERROR(Y288/H288,"0")+IFERROR(Y289/H289,"0")+IFERROR(Y290/H290,"0")+IFERROR(Y291/H291,"0")+IFERROR(Y292/H292,"0")+IFERROR(Y293/H293,"0")</f>
        <v>93</v>
      </c>
      <c r="Z294" s="553">
        <f>IFERROR(IF(Z288="",0,Z288),"0")+IFERROR(IF(Z289="",0,Z289),"0")+IFERROR(IF(Z290="",0,Z290),"0")+IFERROR(IF(Z291="",0,Z291),"0")+IFERROR(IF(Z292="",0,Z292),"0")+IFERROR(IF(Z293="",0,Z293),"0")</f>
        <v>1.74522</v>
      </c>
      <c r="AA294" s="554"/>
      <c r="AB294" s="554"/>
      <c r="AC294" s="554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5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979</v>
      </c>
      <c r="Y295" s="553">
        <f>IFERROR(SUM(Y288:Y293),"0")</f>
        <v>990.80000000000007</v>
      </c>
      <c r="Z295" s="37"/>
      <c r="AA295" s="554"/>
      <c r="AB295" s="554"/>
      <c r="AC295" s="55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134</v>
      </c>
      <c r="Y297" s="552">
        <f t="shared" ref="Y297:Y303" si="42">IFERROR(IF(X297="",0,CEILING((X297/$H297),1)*$H297),"")</f>
        <v>134.4</v>
      </c>
      <c r="Z297" s="36">
        <f>IFERROR(IF(Y297=0,"",ROUNDUP(Y297/H297,0)*0.00902),"")</f>
        <v>0.28864000000000001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142.6142857142857</v>
      </c>
      <c r="BN297" s="64">
        <f t="shared" ref="BN297:BN303" si="44">IFERROR(Y297*I297/H297,"0")</f>
        <v>143.04</v>
      </c>
      <c r="BO297" s="64">
        <f t="shared" ref="BO297:BO303" si="45">IFERROR(1/J297*(X297/H297),"0")</f>
        <v>0.24170274170274172</v>
      </c>
      <c r="BP297" s="64">
        <f t="shared" ref="BP297:BP303" si="46">IFERROR(1/J297*(Y297/H297),"0")</f>
        <v>0.24242424242424243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0</v>
      </c>
      <c r="Y298" s="552">
        <f t="shared" si="42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3</v>
      </c>
      <c r="Y300" s="552">
        <f t="shared" si="42"/>
        <v>4.2</v>
      </c>
      <c r="Z300" s="36">
        <f>IFERROR(IF(Y300=0,"",ROUNDUP(Y300/H300,0)*0.00502),"")</f>
        <v>1.004E-2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3.1857142857142855</v>
      </c>
      <c r="BN300" s="64">
        <f t="shared" si="44"/>
        <v>4.46</v>
      </c>
      <c r="BO300" s="64">
        <f t="shared" si="45"/>
        <v>6.1050061050061059E-3</v>
      </c>
      <c r="BP300" s="64">
        <f t="shared" si="46"/>
        <v>8.5470085470085479E-3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76</v>
      </c>
      <c r="Y303" s="552">
        <f t="shared" si="42"/>
        <v>77.400000000000006</v>
      </c>
      <c r="Z303" s="36">
        <f>IFERROR(IF(Y303=0,"",ROUNDUP(Y303/H303,0)*0.00651),"")</f>
        <v>0.27993000000000001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85.626666666666679</v>
      </c>
      <c r="BN303" s="64">
        <f t="shared" si="44"/>
        <v>87.204000000000008</v>
      </c>
      <c r="BO303" s="64">
        <f t="shared" si="45"/>
        <v>0.231990231990232</v>
      </c>
      <c r="BP303" s="64">
        <f t="shared" si="46"/>
        <v>0.23626373626373628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5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75.555555555555557</v>
      </c>
      <c r="Y304" s="553">
        <f>IFERROR(Y297/H297,"0")+IFERROR(Y298/H298,"0")+IFERROR(Y299/H299,"0")+IFERROR(Y300/H300,"0")+IFERROR(Y301/H301,"0")+IFERROR(Y302/H302,"0")+IFERROR(Y303/H303,"0")</f>
        <v>77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0.57861000000000007</v>
      </c>
      <c r="AA304" s="554"/>
      <c r="AB304" s="554"/>
      <c r="AC304" s="554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5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213</v>
      </c>
      <c r="Y305" s="553">
        <f>IFERROR(SUM(Y297:Y303),"0")</f>
        <v>216</v>
      </c>
      <c r="Z305" s="37"/>
      <c r="AA305" s="554"/>
      <c r="AB305" s="554"/>
      <c r="AC305" s="55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485</v>
      </c>
      <c r="Y307" s="552">
        <f>IFERROR(IF(X307="",0,CEILING((X307/$H307),1)*$H307),"")</f>
        <v>491.4</v>
      </c>
      <c r="Z307" s="36">
        <f>IFERROR(IF(Y307=0,"",ROUNDUP(Y307/H307,0)*0.01898),"")</f>
        <v>1.19574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516.89807692307693</v>
      </c>
      <c r="BN307" s="64">
        <f>IFERROR(Y307*I307/H307,"0")</f>
        <v>523.71900000000005</v>
      </c>
      <c r="BO307" s="64">
        <f>IFERROR(1/J307*(X307/H307),"0")</f>
        <v>0.97155448717948723</v>
      </c>
      <c r="BP307" s="64">
        <f>IFERROR(1/J307*(Y307/H307),"0")</f>
        <v>0.984375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107</v>
      </c>
      <c r="Y310" s="552">
        <f>IFERROR(IF(X310="",0,CEILING((X310/$H310),1)*$H310),"")</f>
        <v>108</v>
      </c>
      <c r="Z310" s="36">
        <f>IFERROR(IF(Y310=0,"",ROUNDUP(Y310/H310,0)*0.00651),"")</f>
        <v>0.23436000000000001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115.774</v>
      </c>
      <c r="BN310" s="64">
        <f>IFERROR(Y310*I310/H310,"0")</f>
        <v>116.85599999999999</v>
      </c>
      <c r="BO310" s="64">
        <f>IFERROR(1/J310*(X310/H310),"0")</f>
        <v>0.19597069597069597</v>
      </c>
      <c r="BP310" s="64">
        <f>IFERROR(1/J310*(Y310/H310),"0")</f>
        <v>0.19780219780219782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5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97.84615384615384</v>
      </c>
      <c r="Y312" s="553">
        <f>IFERROR(Y307/H307,"0")+IFERROR(Y308/H308,"0")+IFERROR(Y309/H309,"0")+IFERROR(Y310/H310,"0")+IFERROR(Y311/H311,"0")</f>
        <v>99</v>
      </c>
      <c r="Z312" s="553">
        <f>IFERROR(IF(Z307="",0,Z307),"0")+IFERROR(IF(Z308="",0,Z308),"0")+IFERROR(IF(Z309="",0,Z309),"0")+IFERROR(IF(Z310="",0,Z310),"0")+IFERROR(IF(Z311="",0,Z311),"0")</f>
        <v>1.4300999999999999</v>
      </c>
      <c r="AA312" s="554"/>
      <c r="AB312" s="554"/>
      <c r="AC312" s="554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5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592</v>
      </c>
      <c r="Y313" s="553">
        <f>IFERROR(SUM(Y307:Y311),"0")</f>
        <v>599.4</v>
      </c>
      <c r="Z313" s="37"/>
      <c r="AA313" s="554"/>
      <c r="AB313" s="554"/>
      <c r="AC313" s="554"/>
    </row>
    <row r="314" spans="1:68" ht="14.25" hidden="1" customHeight="1" x14ac:dyDescent="0.25">
      <c r="A314" s="560" t="s">
        <v>174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5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63</v>
      </c>
      <c r="Y317" s="552">
        <f>IFERROR(IF(X317="",0,CEILING((X317/$H317),1)*$H317),"")</f>
        <v>67.2</v>
      </c>
      <c r="Z317" s="36">
        <f>IFERROR(IF(Y317=0,"",ROUNDUP(Y317/H317,0)*0.01898),"")</f>
        <v>0.15184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66.892499999999998</v>
      </c>
      <c r="BN317" s="64">
        <f>IFERROR(Y317*I317/H317,"0")</f>
        <v>71.352000000000004</v>
      </c>
      <c r="BO317" s="64">
        <f>IFERROR(1/J317*(X317/H317),"0")</f>
        <v>0.1171875</v>
      </c>
      <c r="BP317" s="64">
        <f>IFERROR(1/J317*(Y317/H317),"0")</f>
        <v>0.125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5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7.5</v>
      </c>
      <c r="Y318" s="553">
        <f>IFERROR(Y315/H315,"0")+IFERROR(Y316/H316,"0")+IFERROR(Y317/H317,"0")</f>
        <v>8</v>
      </c>
      <c r="Z318" s="553">
        <f>IFERROR(IF(Z315="",0,Z315),"0")+IFERROR(IF(Z316="",0,Z316),"0")+IFERROR(IF(Z317="",0,Z317),"0")</f>
        <v>0.15184</v>
      </c>
      <c r="AA318" s="554"/>
      <c r="AB318" s="554"/>
      <c r="AC318" s="554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5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63</v>
      </c>
      <c r="Y319" s="553">
        <f>IFERROR(SUM(Y315:Y317),"0")</f>
        <v>67.2</v>
      </c>
      <c r="Z319" s="37"/>
      <c r="AA319" s="554"/>
      <c r="AB319" s="554"/>
      <c r="AC319" s="55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47" t="s">
        <v>515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18" t="s">
        <v>519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21</v>
      </c>
      <c r="Y323" s="552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24.335294117647059</v>
      </c>
      <c r="BN323" s="64">
        <f>IFERROR(Y323*I323/H323,"0")</f>
        <v>26.595000000000002</v>
      </c>
      <c r="BO323" s="64">
        <f>IFERROR(1/J323*(X323/H323),"0")</f>
        <v>4.5248868778280549E-2</v>
      </c>
      <c r="BP323" s="64">
        <f>IFERROR(1/J323*(Y323/H323),"0")</f>
        <v>4.9450549450549455E-2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32</v>
      </c>
      <c r="Y324" s="552">
        <f>IFERROR(IF(X324="",0,CEILING((X324/$H324),1)*$H324),"")</f>
        <v>33.15</v>
      </c>
      <c r="Z324" s="36">
        <f>IFERROR(IF(Y324=0,"",ROUNDUP(Y324/H324,0)*0.00651),"")</f>
        <v>8.4629999999999997E-2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36.141176470588235</v>
      </c>
      <c r="BN324" s="64">
        <f>IFERROR(Y324*I324/H324,"0")</f>
        <v>37.44</v>
      </c>
      <c r="BO324" s="64">
        <f>IFERROR(1/J324*(X324/H324),"0")</f>
        <v>6.8950657185951322E-2</v>
      </c>
      <c r="BP324" s="64">
        <f>IFERROR(1/J324*(Y324/H324),"0")</f>
        <v>7.1428571428571438E-2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5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20.7843137254902</v>
      </c>
      <c r="Y325" s="553">
        <f>IFERROR(Y321/H321,"0")+IFERROR(Y322/H322,"0")+IFERROR(Y323/H323,"0")+IFERROR(Y324/H324,"0")</f>
        <v>22</v>
      </c>
      <c r="Z325" s="553">
        <f>IFERROR(IF(Z321="",0,Z321),"0")+IFERROR(IF(Z322="",0,Z322),"0")+IFERROR(IF(Z323="",0,Z323),"0")+IFERROR(IF(Z324="",0,Z324),"0")</f>
        <v>0.14322000000000001</v>
      </c>
      <c r="AA325" s="554"/>
      <c r="AB325" s="554"/>
      <c r="AC325" s="554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5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53</v>
      </c>
      <c r="Y326" s="553">
        <f>IFERROR(SUM(Y321:Y324),"0")</f>
        <v>56.099999999999994</v>
      </c>
      <c r="Z326" s="37"/>
      <c r="AA326" s="554"/>
      <c r="AB326" s="554"/>
      <c r="AC326" s="55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100</v>
      </c>
      <c r="Y328" s="552">
        <f>IFERROR(IF(X328="",0,CEILING((X328/$H328),1)*$H328),"")</f>
        <v>100</v>
      </c>
      <c r="Z328" s="36">
        <f>IFERROR(IF(Y328=0,"",ROUNDUP(Y328/H328,0)*0.00474),"")</f>
        <v>0.23700000000000002</v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112.00000000000001</v>
      </c>
      <c r="BN328" s="64">
        <f>IFERROR(Y328*I328/H328,"0")</f>
        <v>112.00000000000001</v>
      </c>
      <c r="BO328" s="64">
        <f>IFERROR(1/J328*(X328/H328),"0")</f>
        <v>0.21008403361344538</v>
      </c>
      <c r="BP328" s="64">
        <f>IFERROR(1/J328*(Y328/H328),"0")</f>
        <v>0.21008403361344538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50</v>
      </c>
      <c r="Y329" s="552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100</v>
      </c>
      <c r="Y330" s="552">
        <f>IFERROR(IF(X330="",0,CEILING((X330/$H330),1)*$H330),"")</f>
        <v>100</v>
      </c>
      <c r="Z330" s="36">
        <f>IFERROR(IF(Y330=0,"",ROUNDUP(Y330/H330,0)*0.00474),"")</f>
        <v>0.23700000000000002</v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112.00000000000001</v>
      </c>
      <c r="BN330" s="64">
        <f>IFERROR(Y330*I330/H330,"0")</f>
        <v>112.00000000000001</v>
      </c>
      <c r="BO330" s="64">
        <f>IFERROR(1/J330*(X330/H330),"0")</f>
        <v>0.21008403361344538</v>
      </c>
      <c r="BP330" s="64">
        <f>IFERROR(1/J330*(Y330/H330),"0")</f>
        <v>0.21008403361344538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5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125</v>
      </c>
      <c r="Y331" s="553">
        <f>IFERROR(Y328/H328,"0")+IFERROR(Y329/H329,"0")+IFERROR(Y330/H330,"0")</f>
        <v>125</v>
      </c>
      <c r="Z331" s="553">
        <f>IFERROR(IF(Z328="",0,Z328),"0")+IFERROR(IF(Z329="",0,Z329),"0")+IFERROR(IF(Z330="",0,Z330),"0")</f>
        <v>0.59250000000000003</v>
      </c>
      <c r="AA331" s="554"/>
      <c r="AB331" s="554"/>
      <c r="AC331" s="554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5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250</v>
      </c>
      <c r="Y332" s="553">
        <f>IFERROR(SUM(Y328:Y330),"0")</f>
        <v>250</v>
      </c>
      <c r="Z332" s="37"/>
      <c r="AA332" s="554"/>
      <c r="AB332" s="554"/>
      <c r="AC332" s="554"/>
    </row>
    <row r="333" spans="1:68" ht="16.5" hidden="1" customHeight="1" x14ac:dyDescent="0.25">
      <c r="A333" s="617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74</v>
      </c>
      <c r="Y336" s="552">
        <f>IFERROR(IF(X336="",0,CEILING((X336/$H336),1)*$H336),"")</f>
        <v>75.600000000000009</v>
      </c>
      <c r="Z336" s="36">
        <f>IFERROR(IF(Y336=0,"",ROUNDUP(Y336/H336,0)*0.00651),"")</f>
        <v>0.23436000000000001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82.88</v>
      </c>
      <c r="BN336" s="64">
        <f>IFERROR(Y336*I336/H336,"0")</f>
        <v>84.671999999999997</v>
      </c>
      <c r="BO336" s="64">
        <f>IFERROR(1/J336*(X336/H336),"0")</f>
        <v>0.19361590790162217</v>
      </c>
      <c r="BP336" s="64">
        <f>IFERROR(1/J336*(Y336/H336),"0")</f>
        <v>0.19780219780219782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51</v>
      </c>
      <c r="Y337" s="552">
        <f>IFERROR(IF(X337="",0,CEILING((X337/$H337),1)*$H337),"")</f>
        <v>52.5</v>
      </c>
      <c r="Z337" s="36">
        <f>IFERROR(IF(Y337=0,"",ROUNDUP(Y337/H337,0)*0.00651),"")</f>
        <v>0.16275000000000001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56.828571428571422</v>
      </c>
      <c r="BN337" s="64">
        <f>IFERROR(Y337*I337/H337,"0")</f>
        <v>58.499999999999993</v>
      </c>
      <c r="BO337" s="64">
        <f>IFERROR(1/J337*(X337/H337),"0")</f>
        <v>0.13343799058084774</v>
      </c>
      <c r="BP337" s="64">
        <f>IFERROR(1/J337*(Y337/H337),"0")</f>
        <v>0.13736263736263737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5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59.523809523809518</v>
      </c>
      <c r="Y338" s="553">
        <f>IFERROR(Y335/H335,"0")+IFERROR(Y336/H336,"0")+IFERROR(Y337/H337,"0")</f>
        <v>61</v>
      </c>
      <c r="Z338" s="553">
        <f>IFERROR(IF(Z335="",0,Z335),"0")+IFERROR(IF(Z336="",0,Z336),"0")+IFERROR(IF(Z337="",0,Z337),"0")</f>
        <v>0.39711000000000002</v>
      </c>
      <c r="AA338" s="554"/>
      <c r="AB338" s="554"/>
      <c r="AC338" s="55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5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125</v>
      </c>
      <c r="Y339" s="553">
        <f>IFERROR(SUM(Y335:Y337),"0")</f>
        <v>128.10000000000002</v>
      </c>
      <c r="Z339" s="37"/>
      <c r="AA339" s="554"/>
      <c r="AB339" s="554"/>
      <c r="AC339" s="554"/>
    </row>
    <row r="340" spans="1:68" ht="27.75" hidden="1" customHeight="1" x14ac:dyDescent="0.2">
      <c r="A340" s="618" t="s">
        <v>544</v>
      </c>
      <c r="B340" s="619"/>
      <c r="C340" s="619"/>
      <c r="D340" s="619"/>
      <c r="E340" s="619"/>
      <c r="F340" s="619"/>
      <c r="G340" s="619"/>
      <c r="H340" s="619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19"/>
      <c r="Y340" s="619"/>
      <c r="Z340" s="619"/>
      <c r="AA340" s="48"/>
      <c r="AB340" s="48"/>
      <c r="AC340" s="48"/>
    </row>
    <row r="341" spans="1:68" ht="16.5" hidden="1" customHeight="1" x14ac:dyDescent="0.25">
      <c r="A341" s="617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251</v>
      </c>
      <c r="Y343" s="552">
        <f t="shared" ref="Y343:Y349" si="47">IFERROR(IF(X343="",0,CEILING((X343/$H343),1)*$H343),"")</f>
        <v>255</v>
      </c>
      <c r="Z343" s="36">
        <f>IFERROR(IF(Y343=0,"",ROUNDUP(Y343/H343,0)*0.02175),"")</f>
        <v>0.36974999999999997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259.03199999999998</v>
      </c>
      <c r="BN343" s="64">
        <f t="shared" ref="BN343:BN349" si="49">IFERROR(Y343*I343/H343,"0")</f>
        <v>263.16000000000003</v>
      </c>
      <c r="BO343" s="64">
        <f t="shared" ref="BO343:BO349" si="50">IFERROR(1/J343*(X343/H343),"0")</f>
        <v>0.34861111111111109</v>
      </c>
      <c r="BP343" s="64">
        <f t="shared" ref="BP343:BP349" si="51">IFERROR(1/J343*(Y343/H343),"0")</f>
        <v>0.35416666666666663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444</v>
      </c>
      <c r="Y344" s="552">
        <f t="shared" si="47"/>
        <v>450</v>
      </c>
      <c r="Z344" s="36">
        <f>IFERROR(IF(Y344=0,"",ROUNDUP(Y344/H344,0)*0.02175),"")</f>
        <v>0.65249999999999997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458.20799999999997</v>
      </c>
      <c r="BN344" s="64">
        <f t="shared" si="49"/>
        <v>464.4</v>
      </c>
      <c r="BO344" s="64">
        <f t="shared" si="50"/>
        <v>0.6166666666666667</v>
      </c>
      <c r="BP344" s="64">
        <f t="shared" si="51"/>
        <v>0.625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2883</v>
      </c>
      <c r="Y345" s="552">
        <f t="shared" si="47"/>
        <v>2895</v>
      </c>
      <c r="Z345" s="36">
        <f>IFERROR(IF(Y345=0,"",ROUNDUP(Y345/H345,0)*0.02175),"")</f>
        <v>4.1977500000000001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2975.2560000000003</v>
      </c>
      <c r="BN345" s="64">
        <f t="shared" si="49"/>
        <v>2987.64</v>
      </c>
      <c r="BO345" s="64">
        <f t="shared" si="50"/>
        <v>4.0041666666666664</v>
      </c>
      <c r="BP345" s="64">
        <f t="shared" si="51"/>
        <v>4.020833333333333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5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238.53333333333333</v>
      </c>
      <c r="Y350" s="553">
        <f>IFERROR(Y343/H343,"0")+IFERROR(Y344/H344,"0")+IFERROR(Y345/H345,"0")+IFERROR(Y346/H346,"0")+IFERROR(Y347/H347,"0")+IFERROR(Y348/H348,"0")+IFERROR(Y349/H349,"0")</f>
        <v>240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5.22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5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3578</v>
      </c>
      <c r="Y351" s="553">
        <f>IFERROR(SUM(Y343:Y349),"0")</f>
        <v>3600</v>
      </c>
      <c r="Z351" s="37"/>
      <c r="AA351" s="554"/>
      <c r="AB351" s="554"/>
      <c r="AC351" s="55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4710</v>
      </c>
      <c r="Y353" s="552">
        <f>IFERROR(IF(X353="",0,CEILING((X353/$H353),1)*$H353),"")</f>
        <v>4710</v>
      </c>
      <c r="Z353" s="36">
        <f>IFERROR(IF(Y353=0,"",ROUNDUP(Y353/H353,0)*0.02175),"")</f>
        <v>6.8294999999999995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4860.72</v>
      </c>
      <c r="BN353" s="64">
        <f>IFERROR(Y353*I353/H353,"0")</f>
        <v>4860.72</v>
      </c>
      <c r="BO353" s="64">
        <f>IFERROR(1/J353*(X353/H353),"0")</f>
        <v>6.5416666666666661</v>
      </c>
      <c r="BP353" s="64">
        <f>IFERROR(1/J353*(Y353/H353),"0")</f>
        <v>6.5416666666666661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4</v>
      </c>
      <c r="Y354" s="552">
        <f>IFERROR(IF(X354="",0,CEILING((X354/$H354),1)*$H354),"")</f>
        <v>4</v>
      </c>
      <c r="Z354" s="36">
        <f>IFERROR(IF(Y354=0,"",ROUNDUP(Y354/H354,0)*0.00902),"")</f>
        <v>9.0200000000000002E-3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4.21</v>
      </c>
      <c r="BN354" s="64">
        <f>IFERROR(Y354*I354/H354,"0")</f>
        <v>4.21</v>
      </c>
      <c r="BO354" s="64">
        <f>IFERROR(1/J354*(X354/H354),"0")</f>
        <v>7.575757575757576E-3</v>
      </c>
      <c r="BP354" s="64">
        <f>IFERROR(1/J354*(Y354/H354),"0")</f>
        <v>7.575757575757576E-3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5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315</v>
      </c>
      <c r="Y355" s="553">
        <f>IFERROR(Y353/H353,"0")+IFERROR(Y354/H354,"0")</f>
        <v>315</v>
      </c>
      <c r="Z355" s="553">
        <f>IFERROR(IF(Z353="",0,Z353),"0")+IFERROR(IF(Z354="",0,Z354),"0")</f>
        <v>6.838519999999999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5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4714</v>
      </c>
      <c r="Y356" s="553">
        <f>IFERROR(SUM(Y353:Y354),"0")</f>
        <v>4714</v>
      </c>
      <c r="Z356" s="37"/>
      <c r="AA356" s="554"/>
      <c r="AB356" s="554"/>
      <c r="AC356" s="55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5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5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0" t="s">
        <v>174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64" t="s">
        <v>578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5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5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7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5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5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8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9"/>
      <c r="P375" s="55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5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29</v>
      </c>
      <c r="Y379" s="552">
        <f>IFERROR(IF(X379="",0,CEILING((X379/$H379),1)*$H379),"")</f>
        <v>31.2</v>
      </c>
      <c r="Z379" s="36">
        <f>IFERROR(IF(Y379=0,"",ROUNDUP(Y379/H379,0)*0.00651),"")</f>
        <v>8.4629999999999997E-2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32.190000000000005</v>
      </c>
      <c r="BN379" s="64">
        <f>IFERROR(Y379*I379/H379,"0")</f>
        <v>34.631999999999998</v>
      </c>
      <c r="BO379" s="64">
        <f>IFERROR(1/J379*(X379/H379),"0")</f>
        <v>6.6391941391941406E-2</v>
      </c>
      <c r="BP379" s="64">
        <f>IFERROR(1/J379*(Y379/H379),"0")</f>
        <v>7.1428571428571438E-2</v>
      </c>
    </row>
    <row r="380" spans="1:68" x14ac:dyDescent="0.2">
      <c r="A380" s="568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9"/>
      <c r="P380" s="55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12.083333333333334</v>
      </c>
      <c r="Y380" s="553">
        <f>IFERROR(Y378/H378,"0")+IFERROR(Y379/H379,"0")</f>
        <v>13</v>
      </c>
      <c r="Z380" s="553">
        <f>IFERROR(IF(Z378="",0,Z378),"0")+IFERROR(IF(Z379="",0,Z379),"0")</f>
        <v>8.4629999999999997E-2</v>
      </c>
      <c r="AA380" s="554"/>
      <c r="AB380" s="554"/>
      <c r="AC380" s="554"/>
    </row>
    <row r="381" spans="1:68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5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29</v>
      </c>
      <c r="Y381" s="553">
        <f>IFERROR(SUM(Y378:Y379),"0")</f>
        <v>31.2</v>
      </c>
      <c r="Z381" s="37"/>
      <c r="AA381" s="554"/>
      <c r="AB381" s="554"/>
      <c r="AC381" s="554"/>
    </row>
    <row r="382" spans="1:68" ht="14.25" hidden="1" customHeight="1" x14ac:dyDescent="0.25">
      <c r="A382" s="560" t="s">
        <v>174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8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9"/>
      <c r="P384" s="55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5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8" t="s">
        <v>600</v>
      </c>
      <c r="B386" s="619"/>
      <c r="C386" s="619"/>
      <c r="D386" s="619"/>
      <c r="E386" s="619"/>
      <c r="F386" s="619"/>
      <c r="G386" s="619"/>
      <c r="H386" s="619"/>
      <c r="I386" s="619"/>
      <c r="J386" s="619"/>
      <c r="K386" s="619"/>
      <c r="L386" s="619"/>
      <c r="M386" s="619"/>
      <c r="N386" s="619"/>
      <c r="O386" s="619"/>
      <c r="P386" s="619"/>
      <c r="Q386" s="619"/>
      <c r="R386" s="619"/>
      <c r="S386" s="619"/>
      <c r="T386" s="619"/>
      <c r="U386" s="619"/>
      <c r="V386" s="619"/>
      <c r="W386" s="619"/>
      <c r="X386" s="619"/>
      <c r="Y386" s="619"/>
      <c r="Z386" s="619"/>
      <c r="AA386" s="48"/>
      <c r="AB386" s="48"/>
      <c r="AC386" s="48"/>
    </row>
    <row r="387" spans="1:68" ht="16.5" hidden="1" customHeight="1" x14ac:dyDescent="0.25">
      <c r="A387" s="617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2</v>
      </c>
      <c r="Y394" s="552">
        <f t="shared" si="52"/>
        <v>2.1</v>
      </c>
      <c r="Z394" s="36">
        <f t="shared" si="57"/>
        <v>5.0200000000000002E-3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2.1238095238095238</v>
      </c>
      <c r="BN394" s="64">
        <f t="shared" si="54"/>
        <v>2.23</v>
      </c>
      <c r="BO394" s="64">
        <f t="shared" si="55"/>
        <v>4.0700040700040706E-3</v>
      </c>
      <c r="BP394" s="64">
        <f t="shared" si="56"/>
        <v>4.2735042735042739E-3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2</v>
      </c>
      <c r="Y395" s="552">
        <f t="shared" si="52"/>
        <v>2.1</v>
      </c>
      <c r="Z395" s="36">
        <f t="shared" si="57"/>
        <v>5.0200000000000002E-3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2.1238095238095238</v>
      </c>
      <c r="BN395" s="64">
        <f t="shared" si="54"/>
        <v>2.23</v>
      </c>
      <c r="BO395" s="64">
        <f t="shared" si="55"/>
        <v>4.0700040700040706E-3</v>
      </c>
      <c r="BP395" s="64">
        <f t="shared" si="56"/>
        <v>4.2735042735042739E-3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6</v>
      </c>
      <c r="Y397" s="552">
        <f t="shared" si="52"/>
        <v>6.3000000000000007</v>
      </c>
      <c r="Z397" s="36">
        <f t="shared" si="57"/>
        <v>1.506E-2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6.371428571428571</v>
      </c>
      <c r="BN397" s="64">
        <f t="shared" si="54"/>
        <v>6.69</v>
      </c>
      <c r="BO397" s="64">
        <f t="shared" si="55"/>
        <v>1.2210012210012212E-2</v>
      </c>
      <c r="BP397" s="64">
        <f t="shared" si="56"/>
        <v>1.2820512820512822E-2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68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9"/>
      <c r="P399" s="55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4.7619047619047619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5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2.5100000000000001E-2</v>
      </c>
      <c r="AA399" s="554"/>
      <c r="AB399" s="554"/>
      <c r="AC399" s="554"/>
    </row>
    <row r="400" spans="1:68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5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10</v>
      </c>
      <c r="Y400" s="553">
        <f>IFERROR(SUM(Y389:Y398),"0")</f>
        <v>10.5</v>
      </c>
      <c r="Z400" s="37"/>
      <c r="AA400" s="554"/>
      <c r="AB400" s="554"/>
      <c r="AC400" s="55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8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9"/>
      <c r="P404" s="55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5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7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8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9"/>
      <c r="P409" s="55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5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8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9"/>
      <c r="P416" s="55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5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7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8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9"/>
      <c r="P421" s="55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5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7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8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9"/>
      <c r="P426" s="55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9"/>
      <c r="P427" s="55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8" t="s">
        <v>656</v>
      </c>
      <c r="B428" s="619"/>
      <c r="C428" s="619"/>
      <c r="D428" s="619"/>
      <c r="E428" s="619"/>
      <c r="F428" s="619"/>
      <c r="G428" s="619"/>
      <c r="H428" s="619"/>
      <c r="I428" s="619"/>
      <c r="J428" s="619"/>
      <c r="K428" s="619"/>
      <c r="L428" s="619"/>
      <c r="M428" s="619"/>
      <c r="N428" s="619"/>
      <c r="O428" s="619"/>
      <c r="P428" s="619"/>
      <c r="Q428" s="619"/>
      <c r="R428" s="619"/>
      <c r="S428" s="619"/>
      <c r="T428" s="619"/>
      <c r="U428" s="619"/>
      <c r="V428" s="619"/>
      <c r="W428" s="619"/>
      <c r="X428" s="619"/>
      <c r="Y428" s="619"/>
      <c r="Z428" s="619"/>
      <c r="AA428" s="48"/>
      <c r="AB428" s="48"/>
      <c r="AC428" s="48"/>
    </row>
    <row r="429" spans="1:68" ht="16.5" hidden="1" customHeight="1" x14ac:dyDescent="0.25">
      <c r="A429" s="617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30</v>
      </c>
      <c r="Y431" s="552">
        <f t="shared" ref="Y431:Y443" si="58">IFERROR(IF(X431="",0,CEILING((X431/$H431),1)*$H431),"")</f>
        <v>31.68</v>
      </c>
      <c r="Z431" s="36">
        <f t="shared" ref="Z431:Z437" si="59">IFERROR(IF(Y431=0,"",ROUNDUP(Y431/H431,0)*0.01196),"")</f>
        <v>7.1760000000000004E-2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32.04545454545454</v>
      </c>
      <c r="BN431" s="64">
        <f t="shared" ref="BN431:BN443" si="61">IFERROR(Y431*I431/H431,"0")</f>
        <v>33.839999999999996</v>
      </c>
      <c r="BO431" s="64">
        <f t="shared" ref="BO431:BO443" si="62">IFERROR(1/J431*(X431/H431),"0")</f>
        <v>5.4632867132867136E-2</v>
      </c>
      <c r="BP431" s="64">
        <f t="shared" ref="BP431:BP443" si="63">IFERROR(1/J431*(Y431/H431),"0")</f>
        <v>5.7692307692307696E-2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6" t="s">
        <v>668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15</v>
      </c>
      <c r="Y436" s="552">
        <f t="shared" si="58"/>
        <v>15.84</v>
      </c>
      <c r="Z436" s="36">
        <f t="shared" si="59"/>
        <v>3.5880000000000002E-2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16.02272727272727</v>
      </c>
      <c r="BN436" s="64">
        <f t="shared" si="61"/>
        <v>16.919999999999998</v>
      </c>
      <c r="BO436" s="64">
        <f t="shared" si="62"/>
        <v>2.7316433566433568E-2</v>
      </c>
      <c r="BP436" s="64">
        <f t="shared" si="63"/>
        <v>2.8846153846153848E-2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698" t="s">
        <v>685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2</v>
      </c>
      <c r="Y442" s="552">
        <f t="shared" si="58"/>
        <v>2.4</v>
      </c>
      <c r="Z442" s="36">
        <f>IFERROR(IF(Y442=0,"",ROUNDUP(Y442/H442,0)*0.00651),"")</f>
        <v>6.5100000000000002E-3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2.1500000000000004</v>
      </c>
      <c r="BN442" s="64">
        <f t="shared" si="61"/>
        <v>2.58</v>
      </c>
      <c r="BO442" s="64">
        <f t="shared" si="62"/>
        <v>4.578754578754579E-3</v>
      </c>
      <c r="BP442" s="64">
        <f t="shared" si="63"/>
        <v>5.4945054945054949E-3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8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9"/>
      <c r="P444" s="55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9.3560606060606073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0.11415000000000002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5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47</v>
      </c>
      <c r="Y445" s="553">
        <f>IFERROR(SUM(Y431:Y443),"0")</f>
        <v>49.919999999999995</v>
      </c>
      <c r="Z445" s="37"/>
      <c r="AA445" s="554"/>
      <c r="AB445" s="554"/>
      <c r="AC445" s="55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59</v>
      </c>
      <c r="Y447" s="552">
        <f>IFERROR(IF(X447="",0,CEILING((X447/$H447),1)*$H447),"")</f>
        <v>63.36</v>
      </c>
      <c r="Z447" s="36">
        <f>IFERROR(IF(Y447=0,"",ROUNDUP(Y447/H447,0)*0.01196),"")</f>
        <v>0.14352000000000001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63.022727272727266</v>
      </c>
      <c r="BN447" s="64">
        <f>IFERROR(Y447*I447/H447,"0")</f>
        <v>67.679999999999993</v>
      </c>
      <c r="BO447" s="64">
        <f>IFERROR(1/J447*(X447/H447),"0")</f>
        <v>0.1074446386946387</v>
      </c>
      <c r="BP447" s="64">
        <f>IFERROR(1/J447*(Y447/H447),"0")</f>
        <v>0.11538461538461539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8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9"/>
      <c r="P450" s="55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11.174242424242424</v>
      </c>
      <c r="Y450" s="553">
        <f>IFERROR(Y447/H447,"0")+IFERROR(Y448/H448,"0")+IFERROR(Y449/H449,"0")</f>
        <v>12</v>
      </c>
      <c r="Z450" s="553">
        <f>IFERROR(IF(Z447="",0,Z447),"0")+IFERROR(IF(Z448="",0,Z448),"0")+IFERROR(IF(Z449="",0,Z449),"0")</f>
        <v>0.14352000000000001</v>
      </c>
      <c r="AA450" s="554"/>
      <c r="AB450" s="554"/>
      <c r="AC450" s="554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9"/>
      <c r="P451" s="55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59</v>
      </c>
      <c r="Y451" s="553">
        <f>IFERROR(SUM(Y447:Y449),"0")</f>
        <v>63.36</v>
      </c>
      <c r="Z451" s="37"/>
      <c r="AA451" s="554"/>
      <c r="AB451" s="554"/>
      <c r="AC451" s="55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16</v>
      </c>
      <c r="Y453" s="552">
        <f t="shared" ref="Y453:Y458" si="64">IFERROR(IF(X453="",0,CEILING((X453/$H453),1)*$H453),"")</f>
        <v>21.12</v>
      </c>
      <c r="Z453" s="36">
        <f>IFERROR(IF(Y453=0,"",ROUNDUP(Y453/H453,0)*0.01196),"")</f>
        <v>4.7840000000000001E-2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17.09090909090909</v>
      </c>
      <c r="BN453" s="64">
        <f t="shared" ref="BN453:BN458" si="66">IFERROR(Y453*I453/H453,"0")</f>
        <v>22.56</v>
      </c>
      <c r="BO453" s="64">
        <f t="shared" ref="BO453:BO458" si="67">IFERROR(1/J453*(X453/H453),"0")</f>
        <v>2.913752913752914E-2</v>
      </c>
      <c r="BP453" s="64">
        <f t="shared" ref="BP453:BP458" si="68">IFERROR(1/J453*(Y453/H453),"0")</f>
        <v>3.8461538461538464E-2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0</v>
      </c>
      <c r="Y454" s="552">
        <f t="shared" si="64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0</v>
      </c>
      <c r="BN454" s="64">
        <f t="shared" si="66"/>
        <v>0</v>
      </c>
      <c r="BO454" s="64">
        <f t="shared" si="67"/>
        <v>0</v>
      </c>
      <c r="BP454" s="64">
        <f t="shared" si="68"/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0</v>
      </c>
      <c r="Y455" s="552">
        <f t="shared" si="64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0</v>
      </c>
      <c r="BN455" s="64">
        <f t="shared" si="66"/>
        <v>0</v>
      </c>
      <c r="BO455" s="64">
        <f t="shared" si="67"/>
        <v>0</v>
      </c>
      <c r="BP455" s="64">
        <f t="shared" si="68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8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9"/>
      <c r="P459" s="55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3.0303030303030303</v>
      </c>
      <c r="Y459" s="553">
        <f>IFERROR(Y453/H453,"0")+IFERROR(Y454/H454,"0")+IFERROR(Y455/H455,"0")+IFERROR(Y456/H456,"0")+IFERROR(Y457/H457,"0")+IFERROR(Y458/H458,"0")</f>
        <v>4</v>
      </c>
      <c r="Z459" s="553">
        <f>IFERROR(IF(Z453="",0,Z453),"0")+IFERROR(IF(Z454="",0,Z454),"0")+IFERROR(IF(Z455="",0,Z455),"0")+IFERROR(IF(Z456="",0,Z456),"0")+IFERROR(IF(Z457="",0,Z457),"0")+IFERROR(IF(Z458="",0,Z458),"0")</f>
        <v>4.7840000000000001E-2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5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16</v>
      </c>
      <c r="Y460" s="553">
        <f>IFERROR(SUM(Y453:Y458),"0")</f>
        <v>21.12</v>
      </c>
      <c r="Z460" s="37"/>
      <c r="AA460" s="554"/>
      <c r="AB460" s="554"/>
      <c r="AC460" s="55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8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9"/>
      <c r="P465" s="55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9"/>
      <c r="P466" s="55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8" t="s">
        <v>723</v>
      </c>
      <c r="B467" s="619"/>
      <c r="C467" s="619"/>
      <c r="D467" s="619"/>
      <c r="E467" s="619"/>
      <c r="F467" s="619"/>
      <c r="G467" s="619"/>
      <c r="H467" s="619"/>
      <c r="I467" s="619"/>
      <c r="J467" s="619"/>
      <c r="K467" s="619"/>
      <c r="L467" s="619"/>
      <c r="M467" s="619"/>
      <c r="N467" s="619"/>
      <c r="O467" s="619"/>
      <c r="P467" s="619"/>
      <c r="Q467" s="619"/>
      <c r="R467" s="619"/>
      <c r="S467" s="619"/>
      <c r="T467" s="619"/>
      <c r="U467" s="619"/>
      <c r="V467" s="619"/>
      <c r="W467" s="619"/>
      <c r="X467" s="619"/>
      <c r="Y467" s="619"/>
      <c r="Z467" s="619"/>
      <c r="AA467" s="48"/>
      <c r="AB467" s="48"/>
      <c r="AC467" s="48"/>
    </row>
    <row r="468" spans="1:68" ht="16.5" hidden="1" customHeight="1" x14ac:dyDescent="0.25">
      <c r="A468" s="617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56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3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8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9"/>
      <c r="P474" s="55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5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2" t="s">
        <v>740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4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5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5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184</v>
      </c>
      <c r="Y484" s="552">
        <f>IFERROR(IF(X484="",0,CEILING((X484/$H484),1)*$H484),"")</f>
        <v>184.8</v>
      </c>
      <c r="Z484" s="36">
        <f>IFERROR(IF(Y484=0,"",ROUNDUP(Y484/H484,0)*0.00902),"")</f>
        <v>0.39688000000000001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195.82857142857139</v>
      </c>
      <c r="BN484" s="64">
        <f>IFERROR(Y484*I484/H484,"0")</f>
        <v>196.68</v>
      </c>
      <c r="BO484" s="64">
        <f>IFERROR(1/J484*(X484/H484),"0")</f>
        <v>0.3318903318903319</v>
      </c>
      <c r="BP484" s="64">
        <f>IFERROR(1/J484*(Y484/H484),"0")</f>
        <v>0.33333333333333337</v>
      </c>
    </row>
    <row r="485" spans="1:68" x14ac:dyDescent="0.2">
      <c r="A485" s="568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5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43.80952380952381</v>
      </c>
      <c r="Y485" s="553">
        <f>IFERROR(Y483/H483,"0")+IFERROR(Y484/H484,"0")</f>
        <v>44</v>
      </c>
      <c r="Z485" s="553">
        <f>IFERROR(IF(Z483="",0,Z483),"0")+IFERROR(IF(Z484="",0,Z484),"0")</f>
        <v>0.39688000000000001</v>
      </c>
      <c r="AA485" s="554"/>
      <c r="AB485" s="554"/>
      <c r="AC485" s="554"/>
    </row>
    <row r="486" spans="1:68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9"/>
      <c r="P486" s="55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184</v>
      </c>
      <c r="Y486" s="553">
        <f>IFERROR(SUM(Y483:Y484),"0")</f>
        <v>184.8</v>
      </c>
      <c r="Z486" s="37"/>
      <c r="AA486" s="554"/>
      <c r="AB486" s="554"/>
      <c r="AC486" s="55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1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8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5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9"/>
      <c r="P491" s="55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0" t="s">
        <v>174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8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5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9"/>
      <c r="P496" s="55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7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55" t="s">
        <v>765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8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9"/>
      <c r="P500" s="55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9"/>
      <c r="P501" s="55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44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45"/>
      <c r="P502" s="582" t="s">
        <v>767</v>
      </c>
      <c r="Q502" s="583"/>
      <c r="R502" s="583"/>
      <c r="S502" s="583"/>
      <c r="T502" s="583"/>
      <c r="U502" s="583"/>
      <c r="V502" s="584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15044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15189.820000000002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45"/>
      <c r="P503" s="582" t="s">
        <v>768</v>
      </c>
      <c r="Q503" s="583"/>
      <c r="R503" s="583"/>
      <c r="S503" s="583"/>
      <c r="T503" s="583"/>
      <c r="U503" s="583"/>
      <c r="V503" s="584"/>
      <c r="W503" s="37" t="s">
        <v>69</v>
      </c>
      <c r="X503" s="553">
        <f>IFERROR(SUM(BM22:BM499),"0")</f>
        <v>15753.526711291979</v>
      </c>
      <c r="Y503" s="553">
        <f>IFERROR(SUM(BN22:BN499),"0")</f>
        <v>15908.680999999999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45"/>
      <c r="P504" s="582" t="s">
        <v>769</v>
      </c>
      <c r="Q504" s="583"/>
      <c r="R504" s="583"/>
      <c r="S504" s="583"/>
      <c r="T504" s="583"/>
      <c r="U504" s="583"/>
      <c r="V504" s="584"/>
      <c r="W504" s="37" t="s">
        <v>770</v>
      </c>
      <c r="X504" s="38">
        <f>ROUNDUP(SUM(BO22:BO499),0)</f>
        <v>25</v>
      </c>
      <c r="Y504" s="38">
        <f>ROUNDUP(SUM(BP22:BP499),0)</f>
        <v>25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45"/>
      <c r="P505" s="582" t="s">
        <v>771</v>
      </c>
      <c r="Q505" s="583"/>
      <c r="R505" s="583"/>
      <c r="S505" s="583"/>
      <c r="T505" s="583"/>
      <c r="U505" s="583"/>
      <c r="V505" s="584"/>
      <c r="W505" s="37" t="s">
        <v>69</v>
      </c>
      <c r="X505" s="553">
        <f>GrossWeightTotal+PalletQtyTotal*25</f>
        <v>16378.526711291979</v>
      </c>
      <c r="Y505" s="553">
        <f>GrossWeightTotalR+PalletQtyTotalR*25</f>
        <v>16533.680999999997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45"/>
      <c r="P506" s="582" t="s">
        <v>772</v>
      </c>
      <c r="Q506" s="583"/>
      <c r="R506" s="583"/>
      <c r="S506" s="583"/>
      <c r="T506" s="583"/>
      <c r="U506" s="583"/>
      <c r="V506" s="584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2274.6286558031657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2307</v>
      </c>
      <c r="Z506" s="37"/>
      <c r="AA506" s="554"/>
      <c r="AB506" s="554"/>
      <c r="AC506" s="55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45"/>
      <c r="P507" s="582" t="s">
        <v>773</v>
      </c>
      <c r="Q507" s="583"/>
      <c r="R507" s="583"/>
      <c r="S507" s="583"/>
      <c r="T507" s="583"/>
      <c r="U507" s="583"/>
      <c r="V507" s="584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27.421809999999994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7"/>
      <c r="E509" s="647"/>
      <c r="F509" s="647"/>
      <c r="G509" s="647"/>
      <c r="H509" s="581"/>
      <c r="I509" s="573" t="s">
        <v>260</v>
      </c>
      <c r="J509" s="647"/>
      <c r="K509" s="647"/>
      <c r="L509" s="647"/>
      <c r="M509" s="647"/>
      <c r="N509" s="647"/>
      <c r="O509" s="647"/>
      <c r="P509" s="647"/>
      <c r="Q509" s="647"/>
      <c r="R509" s="647"/>
      <c r="S509" s="581"/>
      <c r="T509" s="573" t="s">
        <v>544</v>
      </c>
      <c r="U509" s="581"/>
      <c r="V509" s="573" t="s">
        <v>600</v>
      </c>
      <c r="W509" s="647"/>
      <c r="X509" s="647"/>
      <c r="Y509" s="581"/>
      <c r="Z509" s="548" t="s">
        <v>656</v>
      </c>
      <c r="AA509" s="573" t="s">
        <v>723</v>
      </c>
      <c r="AB509" s="581"/>
      <c r="AC509" s="52"/>
      <c r="AF509" s="549"/>
    </row>
    <row r="510" spans="1:68" ht="14.25" customHeight="1" thickTop="1" x14ac:dyDescent="0.2">
      <c r="A510" s="748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49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308.39999999999998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1446.3000000000002</v>
      </c>
      <c r="E512" s="46">
        <f>IFERROR(Y89*1,"0")+IFERROR(Y90*1,"0")+IFERROR(Y91*1,"0")+IFERROR(Y95*1,"0")+IFERROR(Y96*1,"0")+IFERROR(Y97*1,"0")+IFERROR(Y98*1,"0")+IFERROR(Y99*1,"0")</f>
        <v>484.02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274.14</v>
      </c>
      <c r="G512" s="46">
        <f>IFERROR(Y130*1,"0")+IFERROR(Y131*1,"0")+IFERROR(Y135*1,"0")+IFERROR(Y136*1,"0")+IFERROR(Y140*1,"0")+IFERROR(Y141*1,"0")</f>
        <v>77.599999999999994</v>
      </c>
      <c r="H512" s="46">
        <f>IFERROR(Y146*1,"0")+IFERROR(Y150*1,"0")+IFERROR(Y151*1,"0")+IFERROR(Y152*1,"0")</f>
        <v>178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318.77999999999997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988.2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44.28</v>
      </c>
      <c r="L512" s="46">
        <f>IFERROR(Y250*1,"0")+IFERROR(Y251*1,"0")+IFERROR(Y252*1,"0")+IFERROR(Y253*1,"0")+IFERROR(Y254*1,"0")</f>
        <v>75.600000000000009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12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2179.5000000000005</v>
      </c>
      <c r="S512" s="46">
        <f>IFERROR(Y335*1,"0")+IFERROR(Y336*1,"0")+IFERROR(Y337*1,"0")</f>
        <v>128.10000000000002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8314</v>
      </c>
      <c r="U512" s="46">
        <f>IFERROR(Y368*1,"0")+IFERROR(Y369*1,"0")+IFERROR(Y370*1,"0")+IFERROR(Y374*1,"0")+IFERROR(Y378*1,"0")+IFERROR(Y379*1,"0")+IFERROR(Y383*1,"0")</f>
        <v>31.2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10.5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134.4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184.8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78"/>
        <filter val="10,00"/>
        <filter val="100,00"/>
        <filter val="103,00"/>
        <filter val="104,00"/>
        <filter val="107,00"/>
        <filter val="11,00"/>
        <filter val="11,11"/>
        <filter val="11,17"/>
        <filter val="11,25"/>
        <filter val="110,00"/>
        <filter val="12,08"/>
        <filter val="125,00"/>
        <filter val="13,21"/>
        <filter val="131,00"/>
        <filter val="133,81"/>
        <filter val="134,00"/>
        <filter val="135,00"/>
        <filter val="137,00"/>
        <filter val="14,00"/>
        <filter val="148,00"/>
        <filter val="15 044,00"/>
        <filter val="15 753,53"/>
        <filter val="15,00"/>
        <filter val="15,08"/>
        <filter val="157,96"/>
        <filter val="16 378,53"/>
        <filter val="16,00"/>
        <filter val="160,00"/>
        <filter val="171,00"/>
        <filter val="184,00"/>
        <filter val="187,00"/>
        <filter val="19,00"/>
        <filter val="194,00"/>
        <filter val="2 274,63"/>
        <filter val="2 883,00"/>
        <filter val="2,00"/>
        <filter val="2,50"/>
        <filter val="20,78"/>
        <filter val="21,00"/>
        <filter val="210,00"/>
        <filter val="213,00"/>
        <filter val="22,00"/>
        <filter val="238,53"/>
        <filter val="245,00"/>
        <filter val="25"/>
        <filter val="250,00"/>
        <filter val="251,00"/>
        <filter val="26,33"/>
        <filter val="27,88"/>
        <filter val="275,00"/>
        <filter val="277,00"/>
        <filter val="281,00"/>
        <filter val="287,00"/>
        <filter val="29,00"/>
        <filter val="3 578,00"/>
        <filter val="3,00"/>
        <filter val="3,03"/>
        <filter val="30,00"/>
        <filter val="303,33"/>
        <filter val="307,00"/>
        <filter val="31,81"/>
        <filter val="315,00"/>
        <filter val="32,00"/>
        <filter val="33,00"/>
        <filter val="36,00"/>
        <filter val="37,00"/>
        <filter val="381,00"/>
        <filter val="4 710,00"/>
        <filter val="4 714,00"/>
        <filter val="4,00"/>
        <filter val="4,17"/>
        <filter val="4,76"/>
        <filter val="40,00"/>
        <filter val="43,00"/>
        <filter val="43,81"/>
        <filter val="44,00"/>
        <filter val="444,00"/>
        <filter val="45,00"/>
        <filter val="47,00"/>
        <filter val="48,97"/>
        <filter val="485,00"/>
        <filter val="5,00"/>
        <filter val="50,00"/>
        <filter val="51,00"/>
        <filter val="53,00"/>
        <filter val="558,00"/>
        <filter val="59,00"/>
        <filter val="59,52"/>
        <filter val="592,00"/>
        <filter val="6,00"/>
        <filter val="6,67"/>
        <filter val="60,43"/>
        <filter val="63,00"/>
        <filter val="7,00"/>
        <filter val="7,50"/>
        <filter val="71,71"/>
        <filter val="72,00"/>
        <filter val="728,00"/>
        <filter val="74,00"/>
        <filter val="75,56"/>
        <filter val="76,00"/>
        <filter val="8,00"/>
        <filter val="80,00"/>
        <filter val="845,00"/>
        <filter val="86,11"/>
        <filter val="9,00"/>
        <filter val="9,36"/>
        <filter val="91,75"/>
        <filter val="942,00"/>
        <filter val="95,00"/>
        <filter val="95,65"/>
        <filter val="97,85"/>
        <filter val="979,00"/>
      </filters>
    </filterColumn>
    <filterColumn colId="29" showButton="0"/>
    <filterColumn colId="30" showButton="0"/>
  </autoFilter>
  <mergeCells count="896"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A44:O45"/>
    <mergeCell ref="A58:O59"/>
    <mergeCell ref="P199:T199"/>
    <mergeCell ref="A450:O451"/>
    <mergeCell ref="P171:V171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66:V66"/>
    <mergeCell ref="P383:T383"/>
    <mergeCell ref="A142:O143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D163:E163"/>
    <mergeCell ref="D107:E107"/>
    <mergeCell ref="P136:T136"/>
    <mergeCell ref="D170:E170"/>
    <mergeCell ref="P132:V132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P308:T308"/>
    <mergeCell ref="P185:T185"/>
    <mergeCell ref="D106:E106"/>
    <mergeCell ref="P283:T283"/>
    <mergeCell ref="D391:E391"/>
    <mergeCell ref="D328:E328"/>
    <mergeCell ref="P263:V263"/>
    <mergeCell ref="D251:E251"/>
    <mergeCell ref="D330:E330"/>
    <mergeCell ref="P304:V304"/>
    <mergeCell ref="P181:V181"/>
    <mergeCell ref="D96:E96"/>
    <mergeCell ref="D347:E347"/>
    <mergeCell ref="D176:E176"/>
    <mergeCell ref="D412:E4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D456:E456"/>
    <mergeCell ref="D454:E454"/>
    <mergeCell ref="A424:Z424"/>
    <mergeCell ref="P448:T448"/>
    <mergeCell ref="P220:V220"/>
    <mergeCell ref="D455:E455"/>
    <mergeCell ref="D458:E4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2025-09-02T10:46:32Z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