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B75560-5E4E-4FD9-BD64-B9B03DB318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P478" i="1" s="1"/>
  <c r="BO477" i="1"/>
  <c r="BM477" i="1"/>
  <c r="Y477" i="1"/>
  <c r="BP477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BP402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X365" i="1"/>
  <c r="X364" i="1"/>
  <c r="BO363" i="1"/>
  <c r="BM363" i="1"/>
  <c r="Y363" i="1"/>
  <c r="Y365" i="1" s="1"/>
  <c r="X361" i="1"/>
  <c r="X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BP349" i="1" s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BP337" i="1" s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N308" i="1"/>
  <c r="BM308" i="1"/>
  <c r="Z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17" i="1" l="1"/>
  <c r="BN117" i="1"/>
  <c r="Z117" i="1"/>
  <c r="BP167" i="1"/>
  <c r="BN167" i="1"/>
  <c r="Z167" i="1"/>
  <c r="BP202" i="1"/>
  <c r="BN202" i="1"/>
  <c r="Z202" i="1"/>
  <c r="BP228" i="1"/>
  <c r="BN228" i="1"/>
  <c r="Z228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X502" i="1"/>
  <c r="Y32" i="1"/>
  <c r="Z42" i="1"/>
  <c r="BN42" i="1"/>
  <c r="D512" i="1"/>
  <c r="Y65" i="1"/>
  <c r="Z75" i="1"/>
  <c r="BN75" i="1"/>
  <c r="BP105" i="1"/>
  <c r="BN105" i="1"/>
  <c r="Z105" i="1"/>
  <c r="BP136" i="1"/>
  <c r="BN136" i="1"/>
  <c r="Z136" i="1"/>
  <c r="BP140" i="1"/>
  <c r="BN140" i="1"/>
  <c r="Z140" i="1"/>
  <c r="BP190" i="1"/>
  <c r="BN190" i="1"/>
  <c r="Z190" i="1"/>
  <c r="BP211" i="1"/>
  <c r="BN211" i="1"/>
  <c r="Z211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2" i="1"/>
  <c r="Y459" i="1"/>
  <c r="F9" i="1"/>
  <c r="F10" i="1"/>
  <c r="Z22" i="1"/>
  <c r="Z23" i="1" s="1"/>
  <c r="BN22" i="1"/>
  <c r="BP22" i="1"/>
  <c r="Z26" i="1"/>
  <c r="BN26" i="1"/>
  <c r="BP26" i="1"/>
  <c r="Z30" i="1"/>
  <c r="BN30" i="1"/>
  <c r="Z53" i="1"/>
  <c r="BN53" i="1"/>
  <c r="Z57" i="1"/>
  <c r="BN57" i="1"/>
  <c r="Y270" i="1"/>
  <c r="BP316" i="1"/>
  <c r="BN316" i="1"/>
  <c r="Z316" i="1"/>
  <c r="BP322" i="1"/>
  <c r="BN322" i="1"/>
  <c r="Z322" i="1"/>
  <c r="J9" i="1"/>
  <c r="Z55" i="1"/>
  <c r="BN55" i="1"/>
  <c r="Z61" i="1"/>
  <c r="BN61" i="1"/>
  <c r="BP61" i="1"/>
  <c r="Z69" i="1"/>
  <c r="BN69" i="1"/>
  <c r="Y81" i="1"/>
  <c r="Z77" i="1"/>
  <c r="BN77" i="1"/>
  <c r="Z83" i="1"/>
  <c r="BN83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Z209" i="1"/>
  <c r="BN209" i="1"/>
  <c r="Z213" i="1"/>
  <c r="BN213" i="1"/>
  <c r="Z226" i="1"/>
  <c r="BN226" i="1"/>
  <c r="Z230" i="1"/>
  <c r="BN230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Z337" i="1"/>
  <c r="BN337" i="1"/>
  <c r="Z345" i="1"/>
  <c r="BN345" i="1"/>
  <c r="Z349" i="1"/>
  <c r="BN349" i="1"/>
  <c r="Z358" i="1"/>
  <c r="BN358" i="1"/>
  <c r="Z363" i="1"/>
  <c r="Z364" i="1" s="1"/>
  <c r="BN363" i="1"/>
  <c r="BP363" i="1"/>
  <c r="Y364" i="1"/>
  <c r="Z368" i="1"/>
  <c r="BN368" i="1"/>
  <c r="Z374" i="1"/>
  <c r="Z375" i="1" s="1"/>
  <c r="BN374" i="1"/>
  <c r="BP374" i="1"/>
  <c r="Y375" i="1"/>
  <c r="Z378" i="1"/>
  <c r="BN378" i="1"/>
  <c r="BP378" i="1"/>
  <c r="Z392" i="1"/>
  <c r="BN392" i="1"/>
  <c r="Z396" i="1"/>
  <c r="BN396" i="1"/>
  <c r="Z402" i="1"/>
  <c r="BN402" i="1"/>
  <c r="Z415" i="1"/>
  <c r="BN415" i="1"/>
  <c r="Z433" i="1"/>
  <c r="BN433" i="1"/>
  <c r="Z434" i="1"/>
  <c r="BN434" i="1"/>
  <c r="Z438" i="1"/>
  <c r="BN438" i="1"/>
  <c r="Z441" i="1"/>
  <c r="BN441" i="1"/>
  <c r="Z447" i="1"/>
  <c r="BN447" i="1"/>
  <c r="Z453" i="1"/>
  <c r="BN453" i="1"/>
  <c r="BP453" i="1"/>
  <c r="Z457" i="1"/>
  <c r="BN457" i="1"/>
  <c r="Z471" i="1"/>
  <c r="BN471" i="1"/>
  <c r="Z477" i="1"/>
  <c r="BN477" i="1"/>
  <c r="Z478" i="1"/>
  <c r="BN478" i="1"/>
  <c r="Z488" i="1"/>
  <c r="BN488" i="1"/>
  <c r="BP488" i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BP225" i="1"/>
  <c r="BN225" i="1"/>
  <c r="Z225" i="1"/>
  <c r="Y231" i="1"/>
  <c r="BP229" i="1"/>
  <c r="BN229" i="1"/>
  <c r="Z229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BP369" i="1"/>
  <c r="BN369" i="1"/>
  <c r="Z369" i="1"/>
  <c r="Z371" i="1" s="1"/>
  <c r="Y371" i="1"/>
  <c r="F512" i="1"/>
  <c r="H9" i="1"/>
  <c r="B512" i="1"/>
  <c r="X503" i="1"/>
  <c r="X504" i="1"/>
  <c r="X50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Z85" i="1" s="1"/>
  <c r="BN84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43" i="1"/>
  <c r="BN243" i="1"/>
  <c r="Z243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BP329" i="1"/>
  <c r="BN329" i="1"/>
  <c r="Z329" i="1"/>
  <c r="Z331" i="1" s="1"/>
  <c r="S512" i="1"/>
  <c r="BP344" i="1"/>
  <c r="BN344" i="1"/>
  <c r="Z344" i="1"/>
  <c r="Z350" i="1" s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Z450" i="1" l="1"/>
  <c r="Z404" i="1"/>
  <c r="Z203" i="1"/>
  <c r="Z132" i="1"/>
  <c r="Z121" i="1"/>
  <c r="Z71" i="1"/>
  <c r="Z58" i="1"/>
  <c r="Z325" i="1"/>
  <c r="Z459" i="1"/>
  <c r="Z444" i="1"/>
  <c r="Z312" i="1"/>
  <c r="Z246" i="1"/>
  <c r="Z215" i="1"/>
  <c r="Y503" i="1"/>
  <c r="Z231" i="1"/>
  <c r="Z65" i="1"/>
  <c r="Y506" i="1"/>
  <c r="Y504" i="1"/>
  <c r="Y505" i="1" s="1"/>
  <c r="Z32" i="1"/>
  <c r="Z294" i="1"/>
  <c r="Z474" i="1"/>
  <c r="Z399" i="1"/>
  <c r="Z171" i="1"/>
  <c r="X505" i="1"/>
  <c r="Z304" i="1"/>
  <c r="Z153" i="1"/>
  <c r="Z416" i="1"/>
  <c r="Z255" i="1"/>
  <c r="Z80" i="1"/>
  <c r="Z44" i="1"/>
  <c r="Y502" i="1"/>
  <c r="Z108" i="1"/>
  <c r="Z100" i="1"/>
  <c r="Z507" i="1" l="1"/>
</calcChain>
</file>

<file path=xl/sharedStrings.xml><?xml version="1.0" encoding="utf-8"?>
<sst xmlns="http://schemas.openxmlformats.org/spreadsheetml/2006/main" count="2215" uniqueCount="794">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</sst>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92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4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8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2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6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27" sqref="AA27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814" t="s">
        <v>0</v>
      </c>
      <c r="E1" s="599"/>
      <c r="F1" s="599"/>
      <c r="G1" s="12" t="s">
        <v>1</v>
      </c>
      <c r="H1" s="814" t="s">
        <v>2</v>
      </c>
      <c r="I1" s="599"/>
      <c r="J1" s="599"/>
      <c r="K1" s="599"/>
      <c r="L1" s="599"/>
      <c r="M1" s="599"/>
      <c r="N1" s="599"/>
      <c r="O1" s="599"/>
      <c r="P1" s="599"/>
      <c r="Q1" s="599"/>
      <c r="R1" s="865" t="s">
        <v>3</v>
      </c>
      <c r="S1" s="599"/>
      <c r="T1" s="5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772" t="s">
        <v>8</v>
      </c>
      <c r="B5" s="707"/>
      <c r="C5" s="582"/>
      <c r="D5" s="678"/>
      <c r="E5" s="680"/>
      <c r="F5" s="616" t="s">
        <v>9</v>
      </c>
      <c r="G5" s="582"/>
      <c r="H5" s="678" t="s">
        <v>793</v>
      </c>
      <c r="I5" s="679"/>
      <c r="J5" s="679"/>
      <c r="K5" s="679"/>
      <c r="L5" s="679"/>
      <c r="M5" s="680"/>
      <c r="N5" s="58"/>
      <c r="P5" s="24" t="s">
        <v>10</v>
      </c>
      <c r="Q5" s="643">
        <v>45904</v>
      </c>
      <c r="R5" s="644"/>
      <c r="T5" s="735" t="s">
        <v>11</v>
      </c>
      <c r="U5" s="736"/>
      <c r="V5" s="738" t="s">
        <v>12</v>
      </c>
      <c r="W5" s="644"/>
      <c r="AB5" s="51"/>
      <c r="AC5" s="51"/>
      <c r="AD5" s="51"/>
      <c r="AE5" s="51"/>
    </row>
    <row r="6" spans="1:32" s="548" customFormat="1" ht="24" customHeight="1" x14ac:dyDescent="0.2">
      <c r="A6" s="772" t="s">
        <v>13</v>
      </c>
      <c r="B6" s="707"/>
      <c r="C6" s="582"/>
      <c r="D6" s="683" t="s">
        <v>14</v>
      </c>
      <c r="E6" s="684"/>
      <c r="F6" s="684"/>
      <c r="G6" s="684"/>
      <c r="H6" s="684"/>
      <c r="I6" s="684"/>
      <c r="J6" s="684"/>
      <c r="K6" s="684"/>
      <c r="L6" s="684"/>
      <c r="M6" s="644"/>
      <c r="N6" s="59"/>
      <c r="P6" s="24" t="s">
        <v>15</v>
      </c>
      <c r="Q6" s="593" t="str">
        <f>IF(Q5=0," ",CHOOSE(WEEKDAY(Q5,2),"Понедельник","Вторник","Среда","Четверг","Пятница","Суббота","Воскресенье"))</f>
        <v>Четверг</v>
      </c>
      <c r="R6" s="563"/>
      <c r="T6" s="748" t="s">
        <v>16</v>
      </c>
      <c r="U6" s="736"/>
      <c r="V6" s="666" t="s">
        <v>17</v>
      </c>
      <c r="W6" s="667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833" t="str">
        <f>IFERROR(VLOOKUP(DeliveryAddress,Table,3,0),1)</f>
        <v>1</v>
      </c>
      <c r="E7" s="834"/>
      <c r="F7" s="834"/>
      <c r="G7" s="834"/>
      <c r="H7" s="834"/>
      <c r="I7" s="834"/>
      <c r="J7" s="834"/>
      <c r="K7" s="834"/>
      <c r="L7" s="834"/>
      <c r="M7" s="741"/>
      <c r="N7" s="60"/>
      <c r="P7" s="24"/>
      <c r="Q7" s="42"/>
      <c r="R7" s="42"/>
      <c r="T7" s="566"/>
      <c r="U7" s="736"/>
      <c r="V7" s="668"/>
      <c r="W7" s="669"/>
      <c r="AB7" s="51"/>
      <c r="AC7" s="51"/>
      <c r="AD7" s="51"/>
      <c r="AE7" s="51"/>
    </row>
    <row r="8" spans="1:32" s="548" customFormat="1" ht="25.5" customHeight="1" x14ac:dyDescent="0.2">
      <c r="A8" s="555" t="s">
        <v>18</v>
      </c>
      <c r="B8" s="556"/>
      <c r="C8" s="557"/>
      <c r="D8" s="837" t="s">
        <v>19</v>
      </c>
      <c r="E8" s="838"/>
      <c r="F8" s="838"/>
      <c r="G8" s="838"/>
      <c r="H8" s="838"/>
      <c r="I8" s="838"/>
      <c r="J8" s="838"/>
      <c r="K8" s="838"/>
      <c r="L8" s="838"/>
      <c r="M8" s="839"/>
      <c r="N8" s="61"/>
      <c r="P8" s="24" t="s">
        <v>20</v>
      </c>
      <c r="Q8" s="740">
        <v>0.5</v>
      </c>
      <c r="R8" s="741"/>
      <c r="T8" s="566"/>
      <c r="U8" s="736"/>
      <c r="V8" s="668"/>
      <c r="W8" s="669"/>
      <c r="AB8" s="51"/>
      <c r="AC8" s="51"/>
      <c r="AD8" s="51"/>
      <c r="AE8" s="51"/>
    </row>
    <row r="9" spans="1:32" s="548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26"/>
      <c r="E9" s="627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714" t="str">
        <f>IF(AND($A$9="Тип доверенности/получателя при получении в адресе перегруза:",$D$9="Разовая доверенность"),"Введите ФИО","")</f>
        <v/>
      </c>
      <c r="I9" s="627"/>
      <c r="J9" s="7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7"/>
      <c r="L9" s="627"/>
      <c r="M9" s="627"/>
      <c r="N9" s="549"/>
      <c r="P9" s="26" t="s">
        <v>21</v>
      </c>
      <c r="Q9" s="790"/>
      <c r="R9" s="620"/>
      <c r="T9" s="566"/>
      <c r="U9" s="736"/>
      <c r="V9" s="670"/>
      <c r="W9" s="671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26"/>
      <c r="E10" s="627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699" t="str">
        <f>IFERROR(VLOOKUP($D$10,Proxy,2,FALSE),"")</f>
        <v/>
      </c>
      <c r="I10" s="566"/>
      <c r="J10" s="566"/>
      <c r="K10" s="566"/>
      <c r="L10" s="566"/>
      <c r="M10" s="566"/>
      <c r="N10" s="547"/>
      <c r="P10" s="26" t="s">
        <v>22</v>
      </c>
      <c r="Q10" s="749"/>
      <c r="R10" s="750"/>
      <c r="U10" s="24" t="s">
        <v>23</v>
      </c>
      <c r="V10" s="877" t="s">
        <v>24</v>
      </c>
      <c r="W10" s="667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2"/>
      <c r="R11" s="644"/>
      <c r="U11" s="24" t="s">
        <v>27</v>
      </c>
      <c r="V11" s="619" t="s">
        <v>28</v>
      </c>
      <c r="W11" s="620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20" t="s">
        <v>29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582"/>
      <c r="N12" s="62"/>
      <c r="P12" s="24" t="s">
        <v>30</v>
      </c>
      <c r="Q12" s="740"/>
      <c r="R12" s="741"/>
      <c r="S12" s="23"/>
      <c r="U12" s="24"/>
      <c r="V12" s="599"/>
      <c r="W12" s="566"/>
      <c r="AB12" s="51"/>
      <c r="AC12" s="51"/>
      <c r="AD12" s="51"/>
      <c r="AE12" s="51"/>
    </row>
    <row r="13" spans="1:32" s="548" customFormat="1" ht="23.25" customHeight="1" x14ac:dyDescent="0.2">
      <c r="A13" s="720" t="s">
        <v>31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582"/>
      <c r="N13" s="62"/>
      <c r="O13" s="26"/>
      <c r="P13" s="26" t="s">
        <v>32</v>
      </c>
      <c r="Q13" s="619"/>
      <c r="R13" s="6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20" t="s">
        <v>33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21" t="s">
        <v>34</v>
      </c>
      <c r="B15" s="707"/>
      <c r="C15" s="707"/>
      <c r="D15" s="707"/>
      <c r="E15" s="707"/>
      <c r="F15" s="707"/>
      <c r="G15" s="707"/>
      <c r="H15" s="707"/>
      <c r="I15" s="707"/>
      <c r="J15" s="707"/>
      <c r="K15" s="707"/>
      <c r="L15" s="707"/>
      <c r="M15" s="582"/>
      <c r="N15" s="63"/>
      <c r="P15" s="779" t="s">
        <v>35</v>
      </c>
      <c r="Q15" s="599"/>
      <c r="R15" s="599"/>
      <c r="S15" s="599"/>
      <c r="T15" s="5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36</v>
      </c>
      <c r="B17" s="576" t="s">
        <v>37</v>
      </c>
      <c r="C17" s="784" t="s">
        <v>38</v>
      </c>
      <c r="D17" s="576" t="s">
        <v>39</v>
      </c>
      <c r="E17" s="577"/>
      <c r="F17" s="576" t="s">
        <v>40</v>
      </c>
      <c r="G17" s="576" t="s">
        <v>41</v>
      </c>
      <c r="H17" s="576" t="s">
        <v>42</v>
      </c>
      <c r="I17" s="576" t="s">
        <v>43</v>
      </c>
      <c r="J17" s="576" t="s">
        <v>44</v>
      </c>
      <c r="K17" s="576" t="s">
        <v>45</v>
      </c>
      <c r="L17" s="576" t="s">
        <v>46</v>
      </c>
      <c r="M17" s="576" t="s">
        <v>47</v>
      </c>
      <c r="N17" s="576" t="s">
        <v>48</v>
      </c>
      <c r="O17" s="576" t="s">
        <v>49</v>
      </c>
      <c r="P17" s="576" t="s">
        <v>50</v>
      </c>
      <c r="Q17" s="819"/>
      <c r="R17" s="819"/>
      <c r="S17" s="819"/>
      <c r="T17" s="577"/>
      <c r="U17" s="581" t="s">
        <v>51</v>
      </c>
      <c r="V17" s="582"/>
      <c r="W17" s="576" t="s">
        <v>52</v>
      </c>
      <c r="X17" s="576" t="s">
        <v>53</v>
      </c>
      <c r="Y17" s="583" t="s">
        <v>54</v>
      </c>
      <c r="Z17" s="693" t="s">
        <v>55</v>
      </c>
      <c r="AA17" s="610" t="s">
        <v>56</v>
      </c>
      <c r="AB17" s="610" t="s">
        <v>57</v>
      </c>
      <c r="AC17" s="610" t="s">
        <v>58</v>
      </c>
      <c r="AD17" s="610" t="s">
        <v>59</v>
      </c>
      <c r="AE17" s="611"/>
      <c r="AF17" s="612"/>
      <c r="AG17" s="66"/>
      <c r="BD17" s="65" t="s">
        <v>60</v>
      </c>
    </row>
    <row r="18" spans="1:68" ht="14.25" customHeight="1" x14ac:dyDescent="0.2">
      <c r="A18" s="586"/>
      <c r="B18" s="586"/>
      <c r="C18" s="586"/>
      <c r="D18" s="578"/>
      <c r="E18" s="579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78"/>
      <c r="Q18" s="820"/>
      <c r="R18" s="820"/>
      <c r="S18" s="820"/>
      <c r="T18" s="579"/>
      <c r="U18" s="67" t="s">
        <v>61</v>
      </c>
      <c r="V18" s="67" t="s">
        <v>62</v>
      </c>
      <c r="W18" s="586"/>
      <c r="X18" s="586"/>
      <c r="Y18" s="584"/>
      <c r="Z18" s="694"/>
      <c r="AA18" s="700"/>
      <c r="AB18" s="700"/>
      <c r="AC18" s="700"/>
      <c r="AD18" s="613"/>
      <c r="AE18" s="614"/>
      <c r="AF18" s="615"/>
      <c r="AG18" s="66"/>
      <c r="BD18" s="65"/>
    </row>
    <row r="19" spans="1:68" ht="27.75" hidden="1" customHeight="1" x14ac:dyDescent="0.2">
      <c r="A19" s="573" t="s">
        <v>63</v>
      </c>
      <c r="B19" s="574"/>
      <c r="C19" s="574"/>
      <c r="D19" s="574"/>
      <c r="E19" s="574"/>
      <c r="F19" s="574"/>
      <c r="G19" s="574"/>
      <c r="H19" s="574"/>
      <c r="I19" s="574"/>
      <c r="J19" s="574"/>
      <c r="K19" s="574"/>
      <c r="L19" s="574"/>
      <c r="M19" s="574"/>
      <c r="N19" s="574"/>
      <c r="O19" s="574"/>
      <c r="P19" s="574"/>
      <c r="Q19" s="574"/>
      <c r="R19" s="574"/>
      <c r="S19" s="574"/>
      <c r="T19" s="574"/>
      <c r="U19" s="574"/>
      <c r="V19" s="574"/>
      <c r="W19" s="574"/>
      <c r="X19" s="574"/>
      <c r="Y19" s="574"/>
      <c r="Z19" s="574"/>
      <c r="AA19" s="48"/>
      <c r="AB19" s="48"/>
      <c r="AC19" s="48"/>
    </row>
    <row r="20" spans="1:68" ht="16.5" hidden="1" customHeight="1" x14ac:dyDescent="0.25">
      <c r="A20" s="569" t="s">
        <v>63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45"/>
      <c r="AB20" s="545"/>
      <c r="AC20" s="545"/>
    </row>
    <row r="21" spans="1:68" ht="14.25" hidden="1" customHeight="1" x14ac:dyDescent="0.25">
      <c r="A21" s="571" t="s">
        <v>64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46"/>
      <c r="AB21" s="546"/>
      <c r="AC21" s="546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2">
        <v>4680115886643</v>
      </c>
      <c r="E22" s="563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4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4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71" t="s">
        <v>73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46"/>
      <c r="AB25" s="546"/>
      <c r="AC25" s="546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2">
        <v>4680115885912</v>
      </c>
      <c r="E26" s="563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9"/>
      <c r="R26" s="559"/>
      <c r="S26" s="559"/>
      <c r="T26" s="560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2">
        <v>4607091388237</v>
      </c>
      <c r="E27" s="563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9"/>
      <c r="R27" s="559"/>
      <c r="S27" s="559"/>
      <c r="T27" s="560"/>
      <c r="U27" s="34"/>
      <c r="V27" s="34"/>
      <c r="W27" s="35" t="s">
        <v>69</v>
      </c>
      <c r="X27" s="551">
        <v>2.52</v>
      </c>
      <c r="Y27" s="552">
        <f t="shared" si="0"/>
        <v>2.52</v>
      </c>
      <c r="Z27" s="36">
        <f t="shared" si="1"/>
        <v>6.5100000000000002E-3</v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2.766</v>
      </c>
      <c r="BN27" s="64">
        <f t="shared" si="3"/>
        <v>2.766</v>
      </c>
      <c r="BO27" s="64">
        <f t="shared" si="4"/>
        <v>5.4945054945054949E-3</v>
      </c>
      <c r="BP27" s="64">
        <f t="shared" si="5"/>
        <v>5.4945054945054949E-3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2">
        <v>4680115886230</v>
      </c>
      <c r="E28" s="563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9"/>
      <c r="R28" s="559"/>
      <c r="S28" s="559"/>
      <c r="T28" s="560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2">
        <v>4680115886247</v>
      </c>
      <c r="E29" s="563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9"/>
      <c r="R29" s="559"/>
      <c r="S29" s="559"/>
      <c r="T29" s="560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2">
        <v>4680115885905</v>
      </c>
      <c r="E30" s="563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9"/>
      <c r="R30" s="559"/>
      <c r="S30" s="559"/>
      <c r="T30" s="560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2">
        <v>4607091388244</v>
      </c>
      <c r="E31" s="563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8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9"/>
      <c r="R31" s="559"/>
      <c r="S31" s="559"/>
      <c r="T31" s="560"/>
      <c r="U31" s="34"/>
      <c r="V31" s="34"/>
      <c r="W31" s="35" t="s">
        <v>69</v>
      </c>
      <c r="X31" s="551">
        <v>2.52</v>
      </c>
      <c r="Y31" s="552">
        <f t="shared" si="0"/>
        <v>2.52</v>
      </c>
      <c r="Z31" s="36">
        <f t="shared" si="1"/>
        <v>6.5100000000000002E-3</v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2.766</v>
      </c>
      <c r="BN31" s="64">
        <f t="shared" si="3"/>
        <v>2.766</v>
      </c>
      <c r="BO31" s="64">
        <f t="shared" si="4"/>
        <v>5.4945054945054949E-3</v>
      </c>
      <c r="BP31" s="64">
        <f t="shared" si="5"/>
        <v>5.4945054945054949E-3</v>
      </c>
    </row>
    <row r="32" spans="1:68" x14ac:dyDescent="0.2">
      <c r="A32" s="565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4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2</v>
      </c>
      <c r="Y32" s="553">
        <f>IFERROR(Y26/H26,"0")+IFERROR(Y27/H27,"0")+IFERROR(Y28/H28,"0")+IFERROR(Y29/H29,"0")+IFERROR(Y30/H30,"0")+IFERROR(Y31/H31,"0")</f>
        <v>2</v>
      </c>
      <c r="Z32" s="553">
        <f>IFERROR(IF(Z26="",0,Z26),"0")+IFERROR(IF(Z27="",0,Z27),"0")+IFERROR(IF(Z28="",0,Z28),"0")+IFERROR(IF(Z29="",0,Z29),"0")+IFERROR(IF(Z30="",0,Z30),"0")+IFERROR(IF(Z31="",0,Z31),"0")</f>
        <v>1.302E-2</v>
      </c>
      <c r="AA32" s="554"/>
      <c r="AB32" s="554"/>
      <c r="AC32" s="554"/>
    </row>
    <row r="33" spans="1:68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4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5.04</v>
      </c>
      <c r="Y33" s="553">
        <f>IFERROR(SUM(Y26:Y31),"0")</f>
        <v>5.04</v>
      </c>
      <c r="Z33" s="37"/>
      <c r="AA33" s="554"/>
      <c r="AB33" s="554"/>
      <c r="AC33" s="554"/>
    </row>
    <row r="34" spans="1:68" ht="14.25" hidden="1" customHeight="1" x14ac:dyDescent="0.25">
      <c r="A34" s="571" t="s">
        <v>95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46"/>
      <c r="AB34" s="546"/>
      <c r="AC34" s="546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2">
        <v>4607091388503</v>
      </c>
      <c r="E35" s="563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6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9"/>
      <c r="R35" s="559"/>
      <c r="S35" s="559"/>
      <c r="T35" s="560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4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4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573" t="s">
        <v>101</v>
      </c>
      <c r="B38" s="574"/>
      <c r="C38" s="574"/>
      <c r="D38" s="574"/>
      <c r="E38" s="574"/>
      <c r="F38" s="574"/>
      <c r="G38" s="574"/>
      <c r="H38" s="574"/>
      <c r="I38" s="574"/>
      <c r="J38" s="574"/>
      <c r="K38" s="574"/>
      <c r="L38" s="574"/>
      <c r="M38" s="574"/>
      <c r="N38" s="574"/>
      <c r="O38" s="574"/>
      <c r="P38" s="574"/>
      <c r="Q38" s="574"/>
      <c r="R38" s="574"/>
      <c r="S38" s="574"/>
      <c r="T38" s="574"/>
      <c r="U38" s="574"/>
      <c r="V38" s="574"/>
      <c r="W38" s="574"/>
      <c r="X38" s="574"/>
      <c r="Y38" s="574"/>
      <c r="Z38" s="574"/>
      <c r="AA38" s="48"/>
      <c r="AB38" s="48"/>
      <c r="AC38" s="48"/>
    </row>
    <row r="39" spans="1:68" ht="16.5" hidden="1" customHeight="1" x14ac:dyDescent="0.25">
      <c r="A39" s="569" t="s">
        <v>102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45"/>
      <c r="AB39" s="545"/>
      <c r="AC39" s="545"/>
    </row>
    <row r="40" spans="1:68" ht="14.25" hidden="1" customHeight="1" x14ac:dyDescent="0.25">
      <c r="A40" s="571" t="s">
        <v>103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2">
        <v>4607091385670</v>
      </c>
      <c r="E41" s="563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9"/>
      <c r="R41" s="559"/>
      <c r="S41" s="559"/>
      <c r="T41" s="560"/>
      <c r="U41" s="34"/>
      <c r="V41" s="34"/>
      <c r="W41" s="35" t="s">
        <v>69</v>
      </c>
      <c r="X41" s="551">
        <v>129.6</v>
      </c>
      <c r="Y41" s="552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134.81999999999996</v>
      </c>
      <c r="BN41" s="64">
        <f>IFERROR(Y41*I41/H41,"0")</f>
        <v>134.82000000000002</v>
      </c>
      <c r="BO41" s="64">
        <f>IFERROR(1/J41*(X41/H41),"0")</f>
        <v>0.18749999999999997</v>
      </c>
      <c r="BP41" s="64">
        <f>IFERROR(1/J41*(Y41/H41),"0")</f>
        <v>0.18750000000000003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2">
        <v>4607091385687</v>
      </c>
      <c r="E42" s="563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85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9"/>
      <c r="R42" s="559"/>
      <c r="S42" s="559"/>
      <c r="T42" s="560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2">
        <v>4680115882539</v>
      </c>
      <c r="E43" s="563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5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9"/>
      <c r="R43" s="559"/>
      <c r="S43" s="559"/>
      <c r="T43" s="560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5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4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11.999999999999998</v>
      </c>
      <c r="Y44" s="553">
        <f>IFERROR(Y41/H41,"0")+IFERROR(Y42/H42,"0")+IFERROR(Y43/H43,"0")</f>
        <v>12.000000000000002</v>
      </c>
      <c r="Z44" s="553">
        <f>IFERROR(IF(Z41="",0,Z41),"0")+IFERROR(IF(Z42="",0,Z42),"0")+IFERROR(IF(Z43="",0,Z43),"0")</f>
        <v>0.22776000000000002</v>
      </c>
      <c r="AA44" s="554"/>
      <c r="AB44" s="554"/>
      <c r="AC44" s="554"/>
    </row>
    <row r="45" spans="1:68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4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129.6</v>
      </c>
      <c r="Y45" s="553">
        <f>IFERROR(SUM(Y41:Y43),"0")</f>
        <v>129.60000000000002</v>
      </c>
      <c r="Z45" s="37"/>
      <c r="AA45" s="554"/>
      <c r="AB45" s="554"/>
      <c r="AC45" s="554"/>
    </row>
    <row r="46" spans="1:68" ht="14.25" hidden="1" customHeight="1" x14ac:dyDescent="0.25">
      <c r="A46" s="571" t="s">
        <v>73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46"/>
      <c r="AB46" s="546"/>
      <c r="AC46" s="546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2">
        <v>4680115884915</v>
      </c>
      <c r="E47" s="563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9"/>
      <c r="R47" s="559"/>
      <c r="S47" s="559"/>
      <c r="T47" s="560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5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4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4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569" t="s">
        <v>119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45"/>
      <c r="AB50" s="545"/>
      <c r="AC50" s="545"/>
    </row>
    <row r="51" spans="1:68" ht="14.25" hidden="1" customHeight="1" x14ac:dyDescent="0.25">
      <c r="A51" s="571" t="s">
        <v>103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2">
        <v>4680115885882</v>
      </c>
      <c r="E52" s="563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8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9"/>
      <c r="R52" s="559"/>
      <c r="S52" s="559"/>
      <c r="T52" s="560"/>
      <c r="U52" s="34"/>
      <c r="V52" s="34"/>
      <c r="W52" s="35" t="s">
        <v>69</v>
      </c>
      <c r="X52" s="551">
        <v>44.8</v>
      </c>
      <c r="Y52" s="552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46.54</v>
      </c>
      <c r="BN52" s="64">
        <f t="shared" ref="BN52:BN57" si="8">IFERROR(Y52*I52/H52,"0")</f>
        <v>46.54</v>
      </c>
      <c r="BO52" s="64">
        <f t="shared" ref="BO52:BO57" si="9">IFERROR(1/J52*(X52/H52),"0")</f>
        <v>6.25E-2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2">
        <v>4680115881426</v>
      </c>
      <c r="E53" s="563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9"/>
      <c r="R53" s="559"/>
      <c r="S53" s="559"/>
      <c r="T53" s="560"/>
      <c r="U53" s="34"/>
      <c r="V53" s="34"/>
      <c r="W53" s="35" t="s">
        <v>69</v>
      </c>
      <c r="X53" s="551">
        <v>129.6</v>
      </c>
      <c r="Y53" s="552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134.81999999999996</v>
      </c>
      <c r="BN53" s="64">
        <f t="shared" si="8"/>
        <v>134.82000000000002</v>
      </c>
      <c r="BO53" s="64">
        <f t="shared" si="9"/>
        <v>0.18749999999999997</v>
      </c>
      <c r="BP53" s="64">
        <f t="shared" si="10"/>
        <v>0.18750000000000003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2">
        <v>4680115880283</v>
      </c>
      <c r="E54" s="563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9"/>
      <c r="R54" s="559"/>
      <c r="S54" s="559"/>
      <c r="T54" s="560"/>
      <c r="U54" s="34"/>
      <c r="V54" s="34"/>
      <c r="W54" s="35" t="s">
        <v>69</v>
      </c>
      <c r="X54" s="551">
        <v>14.4</v>
      </c>
      <c r="Y54" s="552">
        <f t="shared" si="6"/>
        <v>14.399999999999999</v>
      </c>
      <c r="Z54" s="36">
        <f>IFERROR(IF(Y54=0,"",ROUNDUP(Y54/H54,0)*0.00902),"")</f>
        <v>2.7060000000000001E-2</v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15.030000000000001</v>
      </c>
      <c r="BN54" s="64">
        <f t="shared" si="8"/>
        <v>15.03</v>
      </c>
      <c r="BO54" s="64">
        <f t="shared" si="9"/>
        <v>2.2727272727272728E-2</v>
      </c>
      <c r="BP54" s="64">
        <f t="shared" si="10"/>
        <v>2.2727272727272728E-2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2">
        <v>4680115881525</v>
      </c>
      <c r="E55" s="563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9"/>
      <c r="R55" s="559"/>
      <c r="S55" s="559"/>
      <c r="T55" s="560"/>
      <c r="U55" s="34"/>
      <c r="V55" s="34"/>
      <c r="W55" s="35" t="s">
        <v>69</v>
      </c>
      <c r="X55" s="551">
        <v>20</v>
      </c>
      <c r="Y55" s="552">
        <f t="shared" si="6"/>
        <v>20</v>
      </c>
      <c r="Z55" s="36">
        <f>IFERROR(IF(Y55=0,"",ROUNDUP(Y55/H55,0)*0.00902),"")</f>
        <v>4.5100000000000001E-2</v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21.05</v>
      </c>
      <c r="BN55" s="64">
        <f t="shared" si="8"/>
        <v>21.05</v>
      </c>
      <c r="BO55" s="64">
        <f t="shared" si="9"/>
        <v>3.787878787878788E-2</v>
      </c>
      <c r="BP55" s="64">
        <f t="shared" si="10"/>
        <v>3.787878787878788E-2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2">
        <v>4680115885899</v>
      </c>
      <c r="E56" s="563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9"/>
      <c r="R56" s="559"/>
      <c r="S56" s="559"/>
      <c r="T56" s="560"/>
      <c r="U56" s="34"/>
      <c r="V56" s="34"/>
      <c r="W56" s="35" t="s">
        <v>69</v>
      </c>
      <c r="X56" s="551">
        <v>20</v>
      </c>
      <c r="Y56" s="552">
        <f t="shared" si="6"/>
        <v>21</v>
      </c>
      <c r="Z56" s="36">
        <f>IFERROR(IF(Y56=0,"",ROUNDUP(Y56/H56,0)*0.00651),"")</f>
        <v>6.5100000000000005E-2</v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21.714285714285712</v>
      </c>
      <c r="BN56" s="64">
        <f t="shared" si="8"/>
        <v>22.799999999999997</v>
      </c>
      <c r="BO56" s="64">
        <f t="shared" si="9"/>
        <v>5.2328623757195186E-2</v>
      </c>
      <c r="BP56" s="64">
        <f t="shared" si="10"/>
        <v>5.4945054945054951E-2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2">
        <v>4680115881419</v>
      </c>
      <c r="E57" s="563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9"/>
      <c r="R57" s="559"/>
      <c r="S57" s="559"/>
      <c r="T57" s="560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5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4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33.523809523809526</v>
      </c>
      <c r="Y58" s="553">
        <f>IFERROR(Y52/H52,"0")+IFERROR(Y53/H53,"0")+IFERROR(Y54/H54,"0")+IFERROR(Y55/H55,"0")+IFERROR(Y56/H56,"0")+IFERROR(Y57/H57,"0")</f>
        <v>34</v>
      </c>
      <c r="Z58" s="553">
        <f>IFERROR(IF(Z52="",0,Z52),"0")+IFERROR(IF(Z53="",0,Z53),"0")+IFERROR(IF(Z54="",0,Z54),"0")+IFERROR(IF(Z55="",0,Z55),"0")+IFERROR(IF(Z56="",0,Z56),"0")+IFERROR(IF(Z57="",0,Z57),"0")</f>
        <v>0.44094000000000005</v>
      </c>
      <c r="AA58" s="554"/>
      <c r="AB58" s="554"/>
      <c r="AC58" s="554"/>
    </row>
    <row r="59" spans="1:68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4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228.79999999999998</v>
      </c>
      <c r="Y59" s="553">
        <f>IFERROR(SUM(Y52:Y57),"0")</f>
        <v>229.80000000000004</v>
      </c>
      <c r="Z59" s="37"/>
      <c r="AA59" s="554"/>
      <c r="AB59" s="554"/>
      <c r="AC59" s="554"/>
    </row>
    <row r="60" spans="1:68" ht="14.25" hidden="1" customHeight="1" x14ac:dyDescent="0.25">
      <c r="A60" s="571" t="s">
        <v>139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2">
        <v>4680115881440</v>
      </c>
      <c r="E61" s="563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9"/>
      <c r="R61" s="559"/>
      <c r="S61" s="559"/>
      <c r="T61" s="560"/>
      <c r="U61" s="34"/>
      <c r="V61" s="34"/>
      <c r="W61" s="35" t="s">
        <v>69</v>
      </c>
      <c r="X61" s="551">
        <v>129.6</v>
      </c>
      <c r="Y61" s="552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134.81999999999996</v>
      </c>
      <c r="BN61" s="64">
        <f>IFERROR(Y61*I61/H61,"0")</f>
        <v>134.82000000000002</v>
      </c>
      <c r="BO61" s="64">
        <f>IFERROR(1/J61*(X61/H61),"0")</f>
        <v>0.18749999999999997</v>
      </c>
      <c r="BP61" s="64">
        <f>IFERROR(1/J61*(Y61/H61),"0")</f>
        <v>0.18750000000000003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2">
        <v>4680115882751</v>
      </c>
      <c r="E62" s="563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9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9"/>
      <c r="R62" s="559"/>
      <c r="S62" s="559"/>
      <c r="T62" s="560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2">
        <v>4680115885950</v>
      </c>
      <c r="E63" s="563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2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9"/>
      <c r="R63" s="559"/>
      <c r="S63" s="559"/>
      <c r="T63" s="560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2">
        <v>4680115881433</v>
      </c>
      <c r="E64" s="563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6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9"/>
      <c r="R64" s="559"/>
      <c r="S64" s="559"/>
      <c r="T64" s="560"/>
      <c r="U64" s="34"/>
      <c r="V64" s="34"/>
      <c r="W64" s="35" t="s">
        <v>69</v>
      </c>
      <c r="X64" s="551">
        <v>13.5</v>
      </c>
      <c r="Y64" s="552">
        <f>IFERROR(IF(X64="",0,CEILING((X64/$H64),1)*$H64),"")</f>
        <v>13.5</v>
      </c>
      <c r="Z64" s="36">
        <f>IFERROR(IF(Y64=0,"",ROUNDUP(Y64/H64,0)*0.00651),"")</f>
        <v>3.2550000000000003E-2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14.399999999999997</v>
      </c>
      <c r="BN64" s="64">
        <f>IFERROR(Y64*I64/H64,"0")</f>
        <v>14.399999999999997</v>
      </c>
      <c r="BO64" s="64">
        <f>IFERROR(1/J64*(X64/H64),"0")</f>
        <v>2.7472527472527476E-2</v>
      </c>
      <c r="BP64" s="64">
        <f>IFERROR(1/J64*(Y64/H64),"0")</f>
        <v>2.7472527472527476E-2</v>
      </c>
    </row>
    <row r="65" spans="1:68" x14ac:dyDescent="0.2">
      <c r="A65" s="565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4" t="s">
        <v>71</v>
      </c>
      <c r="Q65" s="556"/>
      <c r="R65" s="556"/>
      <c r="S65" s="556"/>
      <c r="T65" s="556"/>
      <c r="U65" s="556"/>
      <c r="V65" s="557"/>
      <c r="W65" s="37" t="s">
        <v>72</v>
      </c>
      <c r="X65" s="553">
        <f>IFERROR(X61/H61,"0")+IFERROR(X62/H62,"0")+IFERROR(X63/H63,"0")+IFERROR(X64/H64,"0")</f>
        <v>17</v>
      </c>
      <c r="Y65" s="553">
        <f>IFERROR(Y61/H61,"0")+IFERROR(Y62/H62,"0")+IFERROR(Y63/H63,"0")+IFERROR(Y64/H64,"0")</f>
        <v>17</v>
      </c>
      <c r="Z65" s="553">
        <f>IFERROR(IF(Z61="",0,Z61),"0")+IFERROR(IF(Z62="",0,Z62),"0")+IFERROR(IF(Z63="",0,Z63),"0")+IFERROR(IF(Z64="",0,Z64),"0")</f>
        <v>0.26031000000000004</v>
      </c>
      <c r="AA65" s="554"/>
      <c r="AB65" s="554"/>
      <c r="AC65" s="554"/>
    </row>
    <row r="66" spans="1:68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4" t="s">
        <v>71</v>
      </c>
      <c r="Q66" s="556"/>
      <c r="R66" s="556"/>
      <c r="S66" s="556"/>
      <c r="T66" s="556"/>
      <c r="U66" s="556"/>
      <c r="V66" s="557"/>
      <c r="W66" s="37" t="s">
        <v>69</v>
      </c>
      <c r="X66" s="553">
        <f>IFERROR(SUM(X61:X64),"0")</f>
        <v>143.1</v>
      </c>
      <c r="Y66" s="553">
        <f>IFERROR(SUM(Y61:Y64),"0")</f>
        <v>143.10000000000002</v>
      </c>
      <c r="Z66" s="37"/>
      <c r="AA66" s="554"/>
      <c r="AB66" s="554"/>
      <c r="AC66" s="554"/>
    </row>
    <row r="67" spans="1:68" ht="14.25" hidden="1" customHeight="1" x14ac:dyDescent="0.25">
      <c r="A67" s="571" t="s">
        <v>64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46"/>
      <c r="AB67" s="546"/>
      <c r="AC67" s="546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2">
        <v>4680115885073</v>
      </c>
      <c r="E68" s="563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9"/>
      <c r="R68" s="559"/>
      <c r="S68" s="559"/>
      <c r="T68" s="560"/>
      <c r="U68" s="34"/>
      <c r="V68" s="34"/>
      <c r="W68" s="35" t="s">
        <v>69</v>
      </c>
      <c r="X68" s="551">
        <v>5.4</v>
      </c>
      <c r="Y68" s="552">
        <f>IFERROR(IF(X68="",0,CEILING((X68/$H68),1)*$H68),"")</f>
        <v>5.4</v>
      </c>
      <c r="Z68" s="36">
        <f>IFERROR(IF(Y68=0,"",ROUNDUP(Y68/H68,0)*0.00502),"")</f>
        <v>1.506E-2</v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5.7</v>
      </c>
      <c r="BN68" s="64">
        <f>IFERROR(Y68*I68/H68,"0")</f>
        <v>5.7</v>
      </c>
      <c r="BO68" s="64">
        <f>IFERROR(1/J68*(X68/H68),"0")</f>
        <v>1.2820512820512822E-2</v>
      </c>
      <c r="BP68" s="64">
        <f>IFERROR(1/J68*(Y68/H68),"0")</f>
        <v>1.2820512820512822E-2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62">
        <v>4680115885059</v>
      </c>
      <c r="E69" s="563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9"/>
      <c r="R69" s="559"/>
      <c r="S69" s="559"/>
      <c r="T69" s="560"/>
      <c r="U69" s="34"/>
      <c r="V69" s="34"/>
      <c r="W69" s="35" t="s">
        <v>69</v>
      </c>
      <c r="X69" s="551"/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2">
        <v>4680115885097</v>
      </c>
      <c r="E70" s="563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9"/>
      <c r="R70" s="559"/>
      <c r="S70" s="559"/>
      <c r="T70" s="560"/>
      <c r="U70" s="34"/>
      <c r="V70" s="34"/>
      <c r="W70" s="35" t="s">
        <v>69</v>
      </c>
      <c r="X70" s="551">
        <v>5.4</v>
      </c>
      <c r="Y70" s="552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5.7</v>
      </c>
      <c r="BN70" s="64">
        <f>IFERROR(Y70*I70/H70,"0")</f>
        <v>5.7</v>
      </c>
      <c r="BO70" s="64">
        <f>IFERROR(1/J70*(X70/H70),"0")</f>
        <v>1.2820512820512822E-2</v>
      </c>
      <c r="BP70" s="64">
        <f>IFERROR(1/J70*(Y70/H70),"0")</f>
        <v>1.2820512820512822E-2</v>
      </c>
    </row>
    <row r="71" spans="1:68" x14ac:dyDescent="0.2">
      <c r="A71" s="565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4" t="s">
        <v>71</v>
      </c>
      <c r="Q71" s="556"/>
      <c r="R71" s="556"/>
      <c r="S71" s="556"/>
      <c r="T71" s="556"/>
      <c r="U71" s="556"/>
      <c r="V71" s="557"/>
      <c r="W71" s="37" t="s">
        <v>72</v>
      </c>
      <c r="X71" s="553">
        <f>IFERROR(X68/H68,"0")+IFERROR(X69/H69,"0")+IFERROR(X70/H70,"0")</f>
        <v>6</v>
      </c>
      <c r="Y71" s="553">
        <f>IFERROR(Y68/H68,"0")+IFERROR(Y69/H69,"0")+IFERROR(Y70/H70,"0")</f>
        <v>6</v>
      </c>
      <c r="Z71" s="553">
        <f>IFERROR(IF(Z68="",0,Z68),"0")+IFERROR(IF(Z69="",0,Z69),"0")+IFERROR(IF(Z70="",0,Z70),"0")</f>
        <v>3.0120000000000001E-2</v>
      </c>
      <c r="AA71" s="554"/>
      <c r="AB71" s="554"/>
      <c r="AC71" s="554"/>
    </row>
    <row r="72" spans="1:68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4" t="s">
        <v>71</v>
      </c>
      <c r="Q72" s="556"/>
      <c r="R72" s="556"/>
      <c r="S72" s="556"/>
      <c r="T72" s="556"/>
      <c r="U72" s="556"/>
      <c r="V72" s="557"/>
      <c r="W72" s="37" t="s">
        <v>69</v>
      </c>
      <c r="X72" s="553">
        <f>IFERROR(SUM(X68:X70),"0")</f>
        <v>10.8</v>
      </c>
      <c r="Y72" s="553">
        <f>IFERROR(SUM(Y68:Y70),"0")</f>
        <v>10.8</v>
      </c>
      <c r="Z72" s="37"/>
      <c r="AA72" s="554"/>
      <c r="AB72" s="554"/>
      <c r="AC72" s="554"/>
    </row>
    <row r="73" spans="1:68" ht="14.25" hidden="1" customHeight="1" x14ac:dyDescent="0.25">
      <c r="A73" s="571" t="s">
        <v>73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46"/>
      <c r="AB73" s="546"/>
      <c r="AC73" s="546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62">
        <v>4680115881891</v>
      </c>
      <c r="E74" s="563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9"/>
      <c r="R74" s="559"/>
      <c r="S74" s="559"/>
      <c r="T74" s="560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62">
        <v>4680115885769</v>
      </c>
      <c r="E75" s="563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62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9"/>
      <c r="R75" s="559"/>
      <c r="S75" s="559"/>
      <c r="T75" s="560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2">
        <v>4680115884410</v>
      </c>
      <c r="E76" s="563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9"/>
      <c r="R76" s="559"/>
      <c r="S76" s="559"/>
      <c r="T76" s="560"/>
      <c r="U76" s="34"/>
      <c r="V76" s="34"/>
      <c r="W76" s="35" t="s">
        <v>69</v>
      </c>
      <c r="X76" s="551">
        <v>25.2</v>
      </c>
      <c r="Y76" s="552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26.721</v>
      </c>
      <c r="BN76" s="64">
        <f t="shared" si="13"/>
        <v>26.721000000000004</v>
      </c>
      <c r="BO76" s="64">
        <f t="shared" si="14"/>
        <v>4.6875E-2</v>
      </c>
      <c r="BP76" s="64">
        <f t="shared" si="15"/>
        <v>4.6875E-2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2">
        <v>4680115884311</v>
      </c>
      <c r="E77" s="563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9"/>
      <c r="R77" s="559"/>
      <c r="S77" s="559"/>
      <c r="T77" s="560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62">
        <v>4680115885929</v>
      </c>
      <c r="E78" s="563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9"/>
      <c r="R78" s="559"/>
      <c r="S78" s="559"/>
      <c r="T78" s="560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2">
        <v>4680115884403</v>
      </c>
      <c r="E79" s="563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9"/>
      <c r="R79" s="559"/>
      <c r="S79" s="559"/>
      <c r="T79" s="560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5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4" t="s">
        <v>71</v>
      </c>
      <c r="Q80" s="556"/>
      <c r="R80" s="556"/>
      <c r="S80" s="556"/>
      <c r="T80" s="556"/>
      <c r="U80" s="556"/>
      <c r="V80" s="557"/>
      <c r="W80" s="37" t="s">
        <v>72</v>
      </c>
      <c r="X80" s="553">
        <f>IFERROR(X74/H74,"0")+IFERROR(X75/H75,"0")+IFERROR(X76/H76,"0")+IFERROR(X77/H77,"0")+IFERROR(X78/H78,"0")+IFERROR(X79/H79,"0")</f>
        <v>3</v>
      </c>
      <c r="Y80" s="553">
        <f>IFERROR(Y74/H74,"0")+IFERROR(Y75/H75,"0")+IFERROR(Y76/H76,"0")+IFERROR(Y77/H77,"0")+IFERROR(Y78/H78,"0")+IFERROR(Y79/H79,"0")</f>
        <v>3</v>
      </c>
      <c r="Z80" s="553">
        <f>IFERROR(IF(Z74="",0,Z74),"0")+IFERROR(IF(Z75="",0,Z75),"0")+IFERROR(IF(Z76="",0,Z76),"0")+IFERROR(IF(Z77="",0,Z77),"0")+IFERROR(IF(Z78="",0,Z78),"0")+IFERROR(IF(Z79="",0,Z79),"0")</f>
        <v>5.6940000000000004E-2</v>
      </c>
      <c r="AA80" s="554"/>
      <c r="AB80" s="554"/>
      <c r="AC80" s="554"/>
    </row>
    <row r="81" spans="1:68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4" t="s">
        <v>71</v>
      </c>
      <c r="Q81" s="556"/>
      <c r="R81" s="556"/>
      <c r="S81" s="556"/>
      <c r="T81" s="556"/>
      <c r="U81" s="556"/>
      <c r="V81" s="557"/>
      <c r="W81" s="37" t="s">
        <v>69</v>
      </c>
      <c r="X81" s="553">
        <f>IFERROR(SUM(X74:X79),"0")</f>
        <v>25.2</v>
      </c>
      <c r="Y81" s="553">
        <f>IFERROR(SUM(Y74:Y79),"0")</f>
        <v>25.200000000000003</v>
      </c>
      <c r="Z81" s="37"/>
      <c r="AA81" s="554"/>
      <c r="AB81" s="554"/>
      <c r="AC81" s="554"/>
    </row>
    <row r="82" spans="1:68" ht="14.25" hidden="1" customHeight="1" x14ac:dyDescent="0.25">
      <c r="A82" s="571" t="s">
        <v>174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46"/>
      <c r="AB82" s="546"/>
      <c r="AC82" s="546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2">
        <v>4680115881532</v>
      </c>
      <c r="E83" s="563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9"/>
      <c r="R83" s="559"/>
      <c r="S83" s="559"/>
      <c r="T83" s="560"/>
      <c r="U83" s="34"/>
      <c r="V83" s="34"/>
      <c r="W83" s="35" t="s">
        <v>69</v>
      </c>
      <c r="X83" s="551">
        <v>15.6</v>
      </c>
      <c r="Y83" s="552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16.47</v>
      </c>
      <c r="BN83" s="64">
        <f>IFERROR(Y83*I83/H83,"0")</f>
        <v>16.47</v>
      </c>
      <c r="BO83" s="64">
        <f>IFERROR(1/J83*(X83/H83),"0")</f>
        <v>3.125E-2</v>
      </c>
      <c r="BP83" s="64">
        <f>IFERROR(1/J83*(Y83/H83),"0")</f>
        <v>3.125E-2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2">
        <v>4680115881464</v>
      </c>
      <c r="E84" s="563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9"/>
      <c r="R84" s="559"/>
      <c r="S84" s="559"/>
      <c r="T84" s="560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5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4" t="s">
        <v>71</v>
      </c>
      <c r="Q85" s="556"/>
      <c r="R85" s="556"/>
      <c r="S85" s="556"/>
      <c r="T85" s="556"/>
      <c r="U85" s="556"/>
      <c r="V85" s="557"/>
      <c r="W85" s="37" t="s">
        <v>72</v>
      </c>
      <c r="X85" s="553">
        <f>IFERROR(X83/H83,"0")+IFERROR(X84/H84,"0")</f>
        <v>2</v>
      </c>
      <c r="Y85" s="553">
        <f>IFERROR(Y83/H83,"0")+IFERROR(Y84/H84,"0")</f>
        <v>2</v>
      </c>
      <c r="Z85" s="553">
        <f>IFERROR(IF(Z83="",0,Z83),"0")+IFERROR(IF(Z84="",0,Z84),"0")</f>
        <v>3.7960000000000001E-2</v>
      </c>
      <c r="AA85" s="554"/>
      <c r="AB85" s="554"/>
      <c r="AC85" s="554"/>
    </row>
    <row r="86" spans="1:68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4" t="s">
        <v>71</v>
      </c>
      <c r="Q86" s="556"/>
      <c r="R86" s="556"/>
      <c r="S86" s="556"/>
      <c r="T86" s="556"/>
      <c r="U86" s="556"/>
      <c r="V86" s="557"/>
      <c r="W86" s="37" t="s">
        <v>69</v>
      </c>
      <c r="X86" s="553">
        <f>IFERROR(SUM(X83:X84),"0")</f>
        <v>15.6</v>
      </c>
      <c r="Y86" s="553">
        <f>IFERROR(SUM(Y83:Y84),"0")</f>
        <v>15.6</v>
      </c>
      <c r="Z86" s="37"/>
      <c r="AA86" s="554"/>
      <c r="AB86" s="554"/>
      <c r="AC86" s="554"/>
    </row>
    <row r="87" spans="1:68" ht="16.5" hidden="1" customHeight="1" x14ac:dyDescent="0.25">
      <c r="A87" s="569" t="s">
        <v>181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45"/>
      <c r="AB87" s="545"/>
      <c r="AC87" s="545"/>
    </row>
    <row r="88" spans="1:68" ht="14.25" hidden="1" customHeight="1" x14ac:dyDescent="0.25">
      <c r="A88" s="571" t="s">
        <v>103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46"/>
      <c r="AB88" s="546"/>
      <c r="AC88" s="546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2">
        <v>4680115881327</v>
      </c>
      <c r="E89" s="563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9"/>
      <c r="R89" s="559"/>
      <c r="S89" s="559"/>
      <c r="T89" s="560"/>
      <c r="U89" s="34"/>
      <c r="V89" s="34"/>
      <c r="W89" s="35" t="s">
        <v>69</v>
      </c>
      <c r="X89" s="551">
        <v>64.8</v>
      </c>
      <c r="Y89" s="552">
        <f>IFERROR(IF(X89="",0,CEILING((X89/$H89),1)*$H89),"")</f>
        <v>64.800000000000011</v>
      </c>
      <c r="Z89" s="36">
        <f>IFERROR(IF(Y89=0,"",ROUNDUP(Y89/H89,0)*0.01898),"")</f>
        <v>0.11388000000000001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67.409999999999982</v>
      </c>
      <c r="BN89" s="64">
        <f>IFERROR(Y89*I89/H89,"0")</f>
        <v>67.410000000000011</v>
      </c>
      <c r="BO89" s="64">
        <f>IFERROR(1/J89*(X89/H89),"0")</f>
        <v>9.3749999999999986E-2</v>
      </c>
      <c r="BP89" s="64">
        <f>IFERROR(1/J89*(Y89/H89),"0")</f>
        <v>9.3750000000000014E-2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2">
        <v>4680115881518</v>
      </c>
      <c r="E90" s="563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9"/>
      <c r="R90" s="559"/>
      <c r="S90" s="559"/>
      <c r="T90" s="560"/>
      <c r="U90" s="34"/>
      <c r="V90" s="34"/>
      <c r="W90" s="35" t="s">
        <v>69</v>
      </c>
      <c r="X90" s="551">
        <v>40</v>
      </c>
      <c r="Y90" s="552">
        <f>IFERROR(IF(X90="",0,CEILING((X90/$H90),1)*$H90),"")</f>
        <v>40</v>
      </c>
      <c r="Z90" s="36">
        <f>IFERROR(IF(Y90=0,"",ROUNDUP(Y90/H90,0)*0.00902),"")</f>
        <v>9.0200000000000002E-2</v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42.1</v>
      </c>
      <c r="BN90" s="64">
        <f>IFERROR(Y90*I90/H90,"0")</f>
        <v>42.1</v>
      </c>
      <c r="BO90" s="64">
        <f>IFERROR(1/J90*(X90/H90),"0")</f>
        <v>7.575757575757576E-2</v>
      </c>
      <c r="BP90" s="64">
        <f>IFERROR(1/J90*(Y90/H90),"0")</f>
        <v>7.575757575757576E-2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62">
        <v>4680115881303</v>
      </c>
      <c r="E91" s="563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9"/>
      <c r="R91" s="559"/>
      <c r="S91" s="559"/>
      <c r="T91" s="560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5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4" t="s">
        <v>71</v>
      </c>
      <c r="Q92" s="556"/>
      <c r="R92" s="556"/>
      <c r="S92" s="556"/>
      <c r="T92" s="556"/>
      <c r="U92" s="556"/>
      <c r="V92" s="557"/>
      <c r="W92" s="37" t="s">
        <v>72</v>
      </c>
      <c r="X92" s="553">
        <f>IFERROR(X89/H89,"0")+IFERROR(X90/H90,"0")+IFERROR(X91/H91,"0")</f>
        <v>16</v>
      </c>
      <c r="Y92" s="553">
        <f>IFERROR(Y89/H89,"0")+IFERROR(Y90/H90,"0")+IFERROR(Y91/H91,"0")</f>
        <v>16</v>
      </c>
      <c r="Z92" s="553">
        <f>IFERROR(IF(Z89="",0,Z89),"0")+IFERROR(IF(Z90="",0,Z90),"0")+IFERROR(IF(Z91="",0,Z91),"0")</f>
        <v>0.20408000000000001</v>
      </c>
      <c r="AA92" s="554"/>
      <c r="AB92" s="554"/>
      <c r="AC92" s="554"/>
    </row>
    <row r="93" spans="1:68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4" t="s">
        <v>71</v>
      </c>
      <c r="Q93" s="556"/>
      <c r="R93" s="556"/>
      <c r="S93" s="556"/>
      <c r="T93" s="556"/>
      <c r="U93" s="556"/>
      <c r="V93" s="557"/>
      <c r="W93" s="37" t="s">
        <v>69</v>
      </c>
      <c r="X93" s="553">
        <f>IFERROR(SUM(X89:X91),"0")</f>
        <v>104.8</v>
      </c>
      <c r="Y93" s="553">
        <f>IFERROR(SUM(Y89:Y91),"0")</f>
        <v>104.80000000000001</v>
      </c>
      <c r="Z93" s="37"/>
      <c r="AA93" s="554"/>
      <c r="AB93" s="554"/>
      <c r="AC93" s="554"/>
    </row>
    <row r="94" spans="1:68" ht="14.25" hidden="1" customHeight="1" x14ac:dyDescent="0.25">
      <c r="A94" s="571" t="s">
        <v>73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46"/>
      <c r="AB94" s="546"/>
      <c r="AC94" s="546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2">
        <v>4607091386967</v>
      </c>
      <c r="E95" s="563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49" t="s">
        <v>191</v>
      </c>
      <c r="Q95" s="559"/>
      <c r="R95" s="559"/>
      <c r="S95" s="559"/>
      <c r="T95" s="560"/>
      <c r="U95" s="34"/>
      <c r="V95" s="34"/>
      <c r="W95" s="35" t="s">
        <v>69</v>
      </c>
      <c r="X95" s="551">
        <v>48.6</v>
      </c>
      <c r="Y95" s="552">
        <f>IFERROR(IF(X95="",0,CEILING((X95/$H95),1)*$H95),"")</f>
        <v>48.599999999999994</v>
      </c>
      <c r="Z95" s="36">
        <f>IFERROR(IF(Y95=0,"",ROUNDUP(Y95/H95,0)*0.01898),"")</f>
        <v>0.11388000000000001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51.713999999999999</v>
      </c>
      <c r="BN95" s="64">
        <f>IFERROR(Y95*I95/H95,"0")</f>
        <v>51.713999999999992</v>
      </c>
      <c r="BO95" s="64">
        <f>IFERROR(1/J95*(X95/H95),"0")</f>
        <v>9.375E-2</v>
      </c>
      <c r="BP95" s="64">
        <f>IFERROR(1/J95*(Y95/H95),"0")</f>
        <v>9.375E-2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62">
        <v>4680115884953</v>
      </c>
      <c r="E96" s="563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1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9"/>
      <c r="R96" s="559"/>
      <c r="S96" s="559"/>
      <c r="T96" s="560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2">
        <v>4607091385731</v>
      </c>
      <c r="E97" s="563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8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9"/>
      <c r="R97" s="559"/>
      <c r="S97" s="559"/>
      <c r="T97" s="560"/>
      <c r="U97" s="34"/>
      <c r="V97" s="34"/>
      <c r="W97" s="35" t="s">
        <v>69</v>
      </c>
      <c r="X97" s="551">
        <v>2.7</v>
      </c>
      <c r="Y97" s="552">
        <f>IFERROR(IF(X97="",0,CEILING((X97/$H97),1)*$H97),"")</f>
        <v>2.7</v>
      </c>
      <c r="Z97" s="36">
        <f>IFERROR(IF(Y97=0,"",ROUNDUP(Y97/H97,0)*0.00651),"")</f>
        <v>6.5100000000000002E-3</v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2.952</v>
      </c>
      <c r="BN97" s="64">
        <f>IFERROR(Y97*I97/H97,"0")</f>
        <v>2.952</v>
      </c>
      <c r="BO97" s="64">
        <f>IFERROR(1/J97*(X97/H97),"0")</f>
        <v>5.4945054945054949E-3</v>
      </c>
      <c r="BP97" s="64">
        <f>IFERROR(1/J97*(Y97/H97),"0")</f>
        <v>5.4945054945054949E-3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62">
        <v>4607091385731</v>
      </c>
      <c r="E98" s="563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9"/>
      <c r="R98" s="559"/>
      <c r="S98" s="559"/>
      <c r="T98" s="560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62">
        <v>4680115880894</v>
      </c>
      <c r="E99" s="563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9"/>
      <c r="R99" s="559"/>
      <c r="S99" s="559"/>
      <c r="T99" s="560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5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4" t="s">
        <v>71</v>
      </c>
      <c r="Q100" s="556"/>
      <c r="R100" s="556"/>
      <c r="S100" s="556"/>
      <c r="T100" s="556"/>
      <c r="U100" s="556"/>
      <c r="V100" s="557"/>
      <c r="W100" s="37" t="s">
        <v>72</v>
      </c>
      <c r="X100" s="553">
        <f>IFERROR(X95/H95,"0")+IFERROR(X96/H96,"0")+IFERROR(X97/H97,"0")+IFERROR(X98/H98,"0")+IFERROR(X99/H99,"0")</f>
        <v>7</v>
      </c>
      <c r="Y100" s="553">
        <f>IFERROR(Y95/H95,"0")+IFERROR(Y96/H96,"0")+IFERROR(Y97/H97,"0")+IFERROR(Y98/H98,"0")+IFERROR(Y99/H99,"0")</f>
        <v>7</v>
      </c>
      <c r="Z100" s="553">
        <f>IFERROR(IF(Z95="",0,Z95),"0")+IFERROR(IF(Z96="",0,Z96),"0")+IFERROR(IF(Z97="",0,Z97),"0")+IFERROR(IF(Z98="",0,Z98),"0")+IFERROR(IF(Z99="",0,Z99),"0")</f>
        <v>0.12039000000000001</v>
      </c>
      <c r="AA100" s="554"/>
      <c r="AB100" s="554"/>
      <c r="AC100" s="554"/>
    </row>
    <row r="101" spans="1:68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4" t="s">
        <v>71</v>
      </c>
      <c r="Q101" s="556"/>
      <c r="R101" s="556"/>
      <c r="S101" s="556"/>
      <c r="T101" s="556"/>
      <c r="U101" s="556"/>
      <c r="V101" s="557"/>
      <c r="W101" s="37" t="s">
        <v>69</v>
      </c>
      <c r="X101" s="553">
        <f>IFERROR(SUM(X95:X99),"0")</f>
        <v>51.300000000000004</v>
      </c>
      <c r="Y101" s="553">
        <f>IFERROR(SUM(Y95:Y99),"0")</f>
        <v>51.3</v>
      </c>
      <c r="Z101" s="37"/>
      <c r="AA101" s="554"/>
      <c r="AB101" s="554"/>
      <c r="AC101" s="554"/>
    </row>
    <row r="102" spans="1:68" ht="16.5" hidden="1" customHeight="1" x14ac:dyDescent="0.25">
      <c r="A102" s="569" t="s">
        <v>203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45"/>
      <c r="AB102" s="545"/>
      <c r="AC102" s="545"/>
    </row>
    <row r="103" spans="1:68" ht="14.25" hidden="1" customHeight="1" x14ac:dyDescent="0.25">
      <c r="A103" s="571" t="s">
        <v>103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46"/>
      <c r="AB103" s="546"/>
      <c r="AC103" s="546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62">
        <v>4680115882133</v>
      </c>
      <c r="E104" s="563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9"/>
      <c r="R104" s="559"/>
      <c r="S104" s="559"/>
      <c r="T104" s="560"/>
      <c r="U104" s="34"/>
      <c r="V104" s="34"/>
      <c r="W104" s="35" t="s">
        <v>69</v>
      </c>
      <c r="X104" s="551">
        <v>54</v>
      </c>
      <c r="Y104" s="552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56.17499999999999</v>
      </c>
      <c r="BN104" s="64">
        <f>IFERROR(Y104*I104/H104,"0")</f>
        <v>56.17499999999999</v>
      </c>
      <c r="BO104" s="64">
        <f>IFERROR(1/J104*(X104/H104),"0")</f>
        <v>7.8125E-2</v>
      </c>
      <c r="BP104" s="64">
        <f>IFERROR(1/J104*(Y104/H104),"0")</f>
        <v>7.8125E-2</v>
      </c>
    </row>
    <row r="105" spans="1:68" ht="27" hidden="1" customHeight="1" x14ac:dyDescent="0.25">
      <c r="A105" s="54" t="s">
        <v>207</v>
      </c>
      <c r="B105" s="54" t="s">
        <v>208</v>
      </c>
      <c r="C105" s="31">
        <v>4301011417</v>
      </c>
      <c r="D105" s="562">
        <v>4680115880269</v>
      </c>
      <c r="E105" s="563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66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9"/>
      <c r="R105" s="559"/>
      <c r="S105" s="559"/>
      <c r="T105" s="560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62">
        <v>4680115880429</v>
      </c>
      <c r="E106" s="563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6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9"/>
      <c r="R106" s="559"/>
      <c r="S106" s="559"/>
      <c r="T106" s="560"/>
      <c r="U106" s="34"/>
      <c r="V106" s="34"/>
      <c r="W106" s="35" t="s">
        <v>69</v>
      </c>
      <c r="X106" s="551">
        <v>13.5</v>
      </c>
      <c r="Y106" s="552">
        <f>IFERROR(IF(X106="",0,CEILING((X106/$H106),1)*$H106),"")</f>
        <v>13.5</v>
      </c>
      <c r="Z106" s="36">
        <f>IFERROR(IF(Y106=0,"",ROUNDUP(Y106/H106,0)*0.00902),"")</f>
        <v>2.7060000000000001E-2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14.13</v>
      </c>
      <c r="BN106" s="64">
        <f>IFERROR(Y106*I106/H106,"0")</f>
        <v>14.13</v>
      </c>
      <c r="BO106" s="64">
        <f>IFERROR(1/J106*(X106/H106),"0")</f>
        <v>2.2727272727272728E-2</v>
      </c>
      <c r="BP106" s="64">
        <f>IFERROR(1/J106*(Y106/H106),"0")</f>
        <v>2.2727272727272728E-2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62">
        <v>4680115881457</v>
      </c>
      <c r="E107" s="563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6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9"/>
      <c r="R107" s="559"/>
      <c r="S107" s="559"/>
      <c r="T107" s="560"/>
      <c r="U107" s="34"/>
      <c r="V107" s="34"/>
      <c r="W107" s="35" t="s">
        <v>69</v>
      </c>
      <c r="X107" s="551">
        <v>9</v>
      </c>
      <c r="Y107" s="552">
        <f>IFERROR(IF(X107="",0,CEILING((X107/$H107),1)*$H107),"")</f>
        <v>9</v>
      </c>
      <c r="Z107" s="36">
        <f>IFERROR(IF(Y107=0,"",ROUNDUP(Y107/H107,0)*0.00902),"")</f>
        <v>1.804E-2</v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9.42</v>
      </c>
      <c r="BN107" s="64">
        <f>IFERROR(Y107*I107/H107,"0")</f>
        <v>9.42</v>
      </c>
      <c r="BO107" s="64">
        <f>IFERROR(1/J107*(X107/H107),"0")</f>
        <v>1.5151515151515152E-2</v>
      </c>
      <c r="BP107" s="64">
        <f>IFERROR(1/J107*(Y107/H107),"0")</f>
        <v>1.5151515151515152E-2</v>
      </c>
    </row>
    <row r="108" spans="1:68" x14ac:dyDescent="0.2">
      <c r="A108" s="565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4" t="s">
        <v>71</v>
      </c>
      <c r="Q108" s="556"/>
      <c r="R108" s="556"/>
      <c r="S108" s="556"/>
      <c r="T108" s="556"/>
      <c r="U108" s="556"/>
      <c r="V108" s="557"/>
      <c r="W108" s="37" t="s">
        <v>72</v>
      </c>
      <c r="X108" s="553">
        <f>IFERROR(X104/H104,"0")+IFERROR(X105/H105,"0")+IFERROR(X106/H106,"0")+IFERROR(X107/H107,"0")</f>
        <v>10</v>
      </c>
      <c r="Y108" s="553">
        <f>IFERROR(Y104/H104,"0")+IFERROR(Y105/H105,"0")+IFERROR(Y106/H106,"0")+IFERROR(Y107/H107,"0")</f>
        <v>10</v>
      </c>
      <c r="Z108" s="553">
        <f>IFERROR(IF(Z104="",0,Z104),"0")+IFERROR(IF(Z105="",0,Z105),"0")+IFERROR(IF(Z106="",0,Z106),"0")+IFERROR(IF(Z107="",0,Z107),"0")</f>
        <v>0.14000000000000001</v>
      </c>
      <c r="AA108" s="554"/>
      <c r="AB108" s="554"/>
      <c r="AC108" s="554"/>
    </row>
    <row r="109" spans="1:68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4" t="s">
        <v>71</v>
      </c>
      <c r="Q109" s="556"/>
      <c r="R109" s="556"/>
      <c r="S109" s="556"/>
      <c r="T109" s="556"/>
      <c r="U109" s="556"/>
      <c r="V109" s="557"/>
      <c r="W109" s="37" t="s">
        <v>69</v>
      </c>
      <c r="X109" s="553">
        <f>IFERROR(SUM(X104:X107),"0")</f>
        <v>76.5</v>
      </c>
      <c r="Y109" s="553">
        <f>IFERROR(SUM(Y104:Y107),"0")</f>
        <v>76.5</v>
      </c>
      <c r="Z109" s="37"/>
      <c r="AA109" s="554"/>
      <c r="AB109" s="554"/>
      <c r="AC109" s="554"/>
    </row>
    <row r="110" spans="1:68" ht="14.25" hidden="1" customHeight="1" x14ac:dyDescent="0.25">
      <c r="A110" s="571" t="s">
        <v>139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46"/>
      <c r="AB110" s="546"/>
      <c r="AC110" s="546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2">
        <v>4680115881488</v>
      </c>
      <c r="E111" s="563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9"/>
      <c r="R111" s="559"/>
      <c r="S111" s="559"/>
      <c r="T111" s="560"/>
      <c r="U111" s="34"/>
      <c r="V111" s="34"/>
      <c r="W111" s="35" t="s">
        <v>69</v>
      </c>
      <c r="X111" s="551">
        <v>21.6</v>
      </c>
      <c r="Y111" s="552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22.47</v>
      </c>
      <c r="BN111" s="64">
        <f>IFERROR(Y111*I111/H111,"0")</f>
        <v>22.47</v>
      </c>
      <c r="BO111" s="64">
        <f>IFERROR(1/J111*(X111/H111),"0")</f>
        <v>3.125E-2</v>
      </c>
      <c r="BP111" s="64">
        <f>IFERROR(1/J111*(Y111/H111),"0")</f>
        <v>3.125E-2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62">
        <v>4680115882775</v>
      </c>
      <c r="E112" s="563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9"/>
      <c r="R112" s="559"/>
      <c r="S112" s="559"/>
      <c r="T112" s="560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62">
        <v>4680115880658</v>
      </c>
      <c r="E113" s="563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81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9"/>
      <c r="R113" s="559"/>
      <c r="S113" s="559"/>
      <c r="T113" s="560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5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4" t="s">
        <v>71</v>
      </c>
      <c r="Q114" s="556"/>
      <c r="R114" s="556"/>
      <c r="S114" s="556"/>
      <c r="T114" s="556"/>
      <c r="U114" s="556"/>
      <c r="V114" s="557"/>
      <c r="W114" s="37" t="s">
        <v>72</v>
      </c>
      <c r="X114" s="553">
        <f>IFERROR(X111/H111,"0")+IFERROR(X112/H112,"0")+IFERROR(X113/H113,"0")</f>
        <v>2</v>
      </c>
      <c r="Y114" s="553">
        <f>IFERROR(Y111/H111,"0")+IFERROR(Y112/H112,"0")+IFERROR(Y113/H113,"0")</f>
        <v>2</v>
      </c>
      <c r="Z114" s="553">
        <f>IFERROR(IF(Z111="",0,Z111),"0")+IFERROR(IF(Z112="",0,Z112),"0")+IFERROR(IF(Z113="",0,Z113),"0")</f>
        <v>3.7960000000000001E-2</v>
      </c>
      <c r="AA114" s="554"/>
      <c r="AB114" s="554"/>
      <c r="AC114" s="554"/>
    </row>
    <row r="115" spans="1:68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4" t="s">
        <v>71</v>
      </c>
      <c r="Q115" s="556"/>
      <c r="R115" s="556"/>
      <c r="S115" s="556"/>
      <c r="T115" s="556"/>
      <c r="U115" s="556"/>
      <c r="V115" s="557"/>
      <c r="W115" s="37" t="s">
        <v>69</v>
      </c>
      <c r="X115" s="553">
        <f>IFERROR(SUM(X111:X113),"0")</f>
        <v>21.6</v>
      </c>
      <c r="Y115" s="553">
        <f>IFERROR(SUM(Y111:Y113),"0")</f>
        <v>21.6</v>
      </c>
      <c r="Z115" s="37"/>
      <c r="AA115" s="554"/>
      <c r="AB115" s="554"/>
      <c r="AC115" s="554"/>
    </row>
    <row r="116" spans="1:68" ht="14.25" hidden="1" customHeight="1" x14ac:dyDescent="0.25">
      <c r="A116" s="571" t="s">
        <v>73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46"/>
      <c r="AB116" s="546"/>
      <c r="AC116" s="546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2">
        <v>4607091385168</v>
      </c>
      <c r="E117" s="563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7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9"/>
      <c r="R117" s="559"/>
      <c r="S117" s="559"/>
      <c r="T117" s="560"/>
      <c r="U117" s="34"/>
      <c r="V117" s="34"/>
      <c r="W117" s="35" t="s">
        <v>69</v>
      </c>
      <c r="X117" s="551">
        <v>48.6</v>
      </c>
      <c r="Y117" s="552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51.677999999999997</v>
      </c>
      <c r="BN117" s="64">
        <f>IFERROR(Y117*I117/H117,"0")</f>
        <v>51.67799999999999</v>
      </c>
      <c r="BO117" s="64">
        <f>IFERROR(1/J117*(X117/H117),"0")</f>
        <v>9.375E-2</v>
      </c>
      <c r="BP117" s="64">
        <f>IFERROR(1/J117*(Y117/H117),"0")</f>
        <v>9.375E-2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62">
        <v>4607091383256</v>
      </c>
      <c r="E118" s="563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7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9"/>
      <c r="R118" s="559"/>
      <c r="S118" s="559"/>
      <c r="T118" s="560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2">
        <v>4607091385748</v>
      </c>
      <c r="E119" s="563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7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9"/>
      <c r="R119" s="559"/>
      <c r="S119" s="559"/>
      <c r="T119" s="560"/>
      <c r="U119" s="34"/>
      <c r="V119" s="34"/>
      <c r="W119" s="35" t="s">
        <v>69</v>
      </c>
      <c r="X119" s="551">
        <v>2.7</v>
      </c>
      <c r="Y119" s="552">
        <f>IFERROR(IF(X119="",0,CEILING((X119/$H119),1)*$H119),"")</f>
        <v>2.7</v>
      </c>
      <c r="Z119" s="36">
        <f>IFERROR(IF(Y119=0,"",ROUNDUP(Y119/H119,0)*0.00651),"")</f>
        <v>6.5100000000000002E-3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2.952</v>
      </c>
      <c r="BN119" s="64">
        <f>IFERROR(Y119*I119/H119,"0")</f>
        <v>2.952</v>
      </c>
      <c r="BO119" s="64">
        <f>IFERROR(1/J119*(X119/H119),"0")</f>
        <v>5.4945054945054949E-3</v>
      </c>
      <c r="BP119" s="64">
        <f>IFERROR(1/J119*(Y119/H119),"0")</f>
        <v>5.4945054945054949E-3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62">
        <v>4680115884533</v>
      </c>
      <c r="E120" s="563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9"/>
      <c r="R120" s="559"/>
      <c r="S120" s="559"/>
      <c r="T120" s="560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4" t="s">
        <v>71</v>
      </c>
      <c r="Q121" s="556"/>
      <c r="R121" s="556"/>
      <c r="S121" s="556"/>
      <c r="T121" s="556"/>
      <c r="U121" s="556"/>
      <c r="V121" s="557"/>
      <c r="W121" s="37" t="s">
        <v>72</v>
      </c>
      <c r="X121" s="553">
        <f>IFERROR(X117/H117,"0")+IFERROR(X118/H118,"0")+IFERROR(X119/H119,"0")+IFERROR(X120/H120,"0")</f>
        <v>7</v>
      </c>
      <c r="Y121" s="553">
        <f>IFERROR(Y117/H117,"0")+IFERROR(Y118/H118,"0")+IFERROR(Y119/H119,"0")+IFERROR(Y120/H120,"0")</f>
        <v>7</v>
      </c>
      <c r="Z121" s="553">
        <f>IFERROR(IF(Z117="",0,Z117),"0")+IFERROR(IF(Z118="",0,Z118),"0")+IFERROR(IF(Z119="",0,Z119),"0")+IFERROR(IF(Z120="",0,Z120),"0")</f>
        <v>0.12039000000000001</v>
      </c>
      <c r="AA121" s="554"/>
      <c r="AB121" s="554"/>
      <c r="AC121" s="554"/>
    </row>
    <row r="122" spans="1:68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4" t="s">
        <v>71</v>
      </c>
      <c r="Q122" s="556"/>
      <c r="R122" s="556"/>
      <c r="S122" s="556"/>
      <c r="T122" s="556"/>
      <c r="U122" s="556"/>
      <c r="V122" s="557"/>
      <c r="W122" s="37" t="s">
        <v>69</v>
      </c>
      <c r="X122" s="553">
        <f>IFERROR(SUM(X117:X120),"0")</f>
        <v>51.300000000000004</v>
      </c>
      <c r="Y122" s="553">
        <f>IFERROR(SUM(Y117:Y120),"0")</f>
        <v>51.3</v>
      </c>
      <c r="Z122" s="37"/>
      <c r="AA122" s="554"/>
      <c r="AB122" s="554"/>
      <c r="AC122" s="554"/>
    </row>
    <row r="123" spans="1:68" ht="14.25" hidden="1" customHeight="1" x14ac:dyDescent="0.25">
      <c r="A123" s="571" t="s">
        <v>174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46"/>
      <c r="AB123" s="546"/>
      <c r="AC123" s="546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62">
        <v>4680115882652</v>
      </c>
      <c r="E124" s="563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5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9"/>
      <c r="R124" s="559"/>
      <c r="S124" s="559"/>
      <c r="T124" s="560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62">
        <v>4680115880238</v>
      </c>
      <c r="E125" s="563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9"/>
      <c r="R125" s="559"/>
      <c r="S125" s="559"/>
      <c r="T125" s="560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4" t="s">
        <v>71</v>
      </c>
      <c r="Q126" s="556"/>
      <c r="R126" s="556"/>
      <c r="S126" s="556"/>
      <c r="T126" s="556"/>
      <c r="U126" s="556"/>
      <c r="V126" s="557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4" t="s">
        <v>71</v>
      </c>
      <c r="Q127" s="556"/>
      <c r="R127" s="556"/>
      <c r="S127" s="556"/>
      <c r="T127" s="556"/>
      <c r="U127" s="556"/>
      <c r="V127" s="557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hidden="1" customHeight="1" x14ac:dyDescent="0.25">
      <c r="A128" s="569" t="s">
        <v>236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45"/>
      <c r="AB128" s="545"/>
      <c r="AC128" s="545"/>
    </row>
    <row r="129" spans="1:68" ht="14.25" hidden="1" customHeight="1" x14ac:dyDescent="0.25">
      <c r="A129" s="571" t="s">
        <v>103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46"/>
      <c r="AB129" s="546"/>
      <c r="AC129" s="546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2">
        <v>4680115882577</v>
      </c>
      <c r="E130" s="563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6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9"/>
      <c r="R130" s="559"/>
      <c r="S130" s="559"/>
      <c r="T130" s="560"/>
      <c r="U130" s="34"/>
      <c r="V130" s="34"/>
      <c r="W130" s="35" t="s">
        <v>69</v>
      </c>
      <c r="X130" s="551">
        <v>16</v>
      </c>
      <c r="Y130" s="552">
        <f>IFERROR(IF(X130="",0,CEILING((X130/$H130),1)*$H130),"")</f>
        <v>16</v>
      </c>
      <c r="Z130" s="36">
        <f>IFERROR(IF(Y130=0,"",ROUNDUP(Y130/H130,0)*0.00651),"")</f>
        <v>3.2550000000000003E-2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16.899999999999999</v>
      </c>
      <c r="BN130" s="64">
        <f>IFERROR(Y130*I130/H130,"0")</f>
        <v>16.899999999999999</v>
      </c>
      <c r="BO130" s="64">
        <f>IFERROR(1/J130*(X130/H130),"0")</f>
        <v>2.7472527472527476E-2</v>
      </c>
      <c r="BP130" s="64">
        <f>IFERROR(1/J130*(Y130/H130),"0")</f>
        <v>2.7472527472527476E-2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62">
        <v>4680115882577</v>
      </c>
      <c r="E131" s="563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9"/>
      <c r="R131" s="559"/>
      <c r="S131" s="559"/>
      <c r="T131" s="560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4" t="s">
        <v>71</v>
      </c>
      <c r="Q132" s="556"/>
      <c r="R132" s="556"/>
      <c r="S132" s="556"/>
      <c r="T132" s="556"/>
      <c r="U132" s="556"/>
      <c r="V132" s="557"/>
      <c r="W132" s="37" t="s">
        <v>72</v>
      </c>
      <c r="X132" s="553">
        <f>IFERROR(X130/H130,"0")+IFERROR(X131/H131,"0")</f>
        <v>5</v>
      </c>
      <c r="Y132" s="553">
        <f>IFERROR(Y130/H130,"0")+IFERROR(Y131/H131,"0")</f>
        <v>5</v>
      </c>
      <c r="Z132" s="553">
        <f>IFERROR(IF(Z130="",0,Z130),"0")+IFERROR(IF(Z131="",0,Z131),"0")</f>
        <v>3.2550000000000003E-2</v>
      </c>
      <c r="AA132" s="554"/>
      <c r="AB132" s="554"/>
      <c r="AC132" s="554"/>
    </row>
    <row r="133" spans="1:68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4" t="s">
        <v>71</v>
      </c>
      <c r="Q133" s="556"/>
      <c r="R133" s="556"/>
      <c r="S133" s="556"/>
      <c r="T133" s="556"/>
      <c r="U133" s="556"/>
      <c r="V133" s="557"/>
      <c r="W133" s="37" t="s">
        <v>69</v>
      </c>
      <c r="X133" s="553">
        <f>IFERROR(SUM(X130:X131),"0")</f>
        <v>16</v>
      </c>
      <c r="Y133" s="553">
        <f>IFERROR(SUM(Y130:Y131),"0")</f>
        <v>16</v>
      </c>
      <c r="Z133" s="37"/>
      <c r="AA133" s="554"/>
      <c r="AB133" s="554"/>
      <c r="AC133" s="554"/>
    </row>
    <row r="134" spans="1:68" ht="14.25" hidden="1" customHeight="1" x14ac:dyDescent="0.25">
      <c r="A134" s="571" t="s">
        <v>64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46"/>
      <c r="AB134" s="546"/>
      <c r="AC134" s="546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2">
        <v>4680115883444</v>
      </c>
      <c r="E135" s="563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6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9"/>
      <c r="R135" s="559"/>
      <c r="S135" s="559"/>
      <c r="T135" s="560"/>
      <c r="U135" s="34"/>
      <c r="V135" s="34"/>
      <c r="W135" s="35" t="s">
        <v>69</v>
      </c>
      <c r="X135" s="551">
        <v>14</v>
      </c>
      <c r="Y135" s="552">
        <f>IFERROR(IF(X135="",0,CEILING((X135/$H135),1)*$H135),"")</f>
        <v>14</v>
      </c>
      <c r="Z135" s="36">
        <f>IFERROR(IF(Y135=0,"",ROUNDUP(Y135/H135,0)*0.00651),"")</f>
        <v>3.2550000000000003E-2</v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15.34</v>
      </c>
      <c r="BN135" s="64">
        <f>IFERROR(Y135*I135/H135,"0")</f>
        <v>15.34</v>
      </c>
      <c r="BO135" s="64">
        <f>IFERROR(1/J135*(X135/H135),"0")</f>
        <v>2.7472527472527476E-2</v>
      </c>
      <c r="BP135" s="64">
        <f>IFERROR(1/J135*(Y135/H135),"0")</f>
        <v>2.7472527472527476E-2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62">
        <v>4680115883444</v>
      </c>
      <c r="E136" s="563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6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9"/>
      <c r="R136" s="559"/>
      <c r="S136" s="559"/>
      <c r="T136" s="560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4" t="s">
        <v>71</v>
      </c>
      <c r="Q137" s="556"/>
      <c r="R137" s="556"/>
      <c r="S137" s="556"/>
      <c r="T137" s="556"/>
      <c r="U137" s="556"/>
      <c r="V137" s="557"/>
      <c r="W137" s="37" t="s">
        <v>72</v>
      </c>
      <c r="X137" s="553">
        <f>IFERROR(X135/H135,"0")+IFERROR(X136/H136,"0")</f>
        <v>5</v>
      </c>
      <c r="Y137" s="553">
        <f>IFERROR(Y135/H135,"0")+IFERROR(Y136/H136,"0")</f>
        <v>5</v>
      </c>
      <c r="Z137" s="553">
        <f>IFERROR(IF(Z135="",0,Z135),"0")+IFERROR(IF(Z136="",0,Z136),"0")</f>
        <v>3.2550000000000003E-2</v>
      </c>
      <c r="AA137" s="554"/>
      <c r="AB137" s="554"/>
      <c r="AC137" s="554"/>
    </row>
    <row r="138" spans="1:68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4" t="s">
        <v>71</v>
      </c>
      <c r="Q138" s="556"/>
      <c r="R138" s="556"/>
      <c r="S138" s="556"/>
      <c r="T138" s="556"/>
      <c r="U138" s="556"/>
      <c r="V138" s="557"/>
      <c r="W138" s="37" t="s">
        <v>69</v>
      </c>
      <c r="X138" s="553">
        <f>IFERROR(SUM(X135:X136),"0")</f>
        <v>14</v>
      </c>
      <c r="Y138" s="553">
        <f>IFERROR(SUM(Y135:Y136),"0")</f>
        <v>14</v>
      </c>
      <c r="Z138" s="37"/>
      <c r="AA138" s="554"/>
      <c r="AB138" s="554"/>
      <c r="AC138" s="554"/>
    </row>
    <row r="139" spans="1:68" ht="14.25" hidden="1" customHeight="1" x14ac:dyDescent="0.25">
      <c r="A139" s="571" t="s">
        <v>73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46"/>
      <c r="AB139" s="546"/>
      <c r="AC139" s="546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2">
        <v>4680115882584</v>
      </c>
      <c r="E140" s="563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9"/>
      <c r="R140" s="559"/>
      <c r="S140" s="559"/>
      <c r="T140" s="560"/>
      <c r="U140" s="34"/>
      <c r="V140" s="34"/>
      <c r="W140" s="35" t="s">
        <v>69</v>
      </c>
      <c r="X140" s="551">
        <v>2.64</v>
      </c>
      <c r="Y140" s="552">
        <f>IFERROR(IF(X140="",0,CEILING((X140/$H140),1)*$H140),"")</f>
        <v>2.64</v>
      </c>
      <c r="Z140" s="36">
        <f>IFERROR(IF(Y140=0,"",ROUNDUP(Y140/H140,0)*0.00651),"")</f>
        <v>6.5100000000000002E-3</v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2.9079999999999999</v>
      </c>
      <c r="BN140" s="64">
        <f>IFERROR(Y140*I140/H140,"0")</f>
        <v>2.9079999999999999</v>
      </c>
      <c r="BO140" s="64">
        <f>IFERROR(1/J140*(X140/H140),"0")</f>
        <v>5.4945054945054949E-3</v>
      </c>
      <c r="BP140" s="64">
        <f>IFERROR(1/J140*(Y140/H140),"0")</f>
        <v>5.4945054945054949E-3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62">
        <v>4680115882584</v>
      </c>
      <c r="E141" s="563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9"/>
      <c r="R141" s="559"/>
      <c r="S141" s="559"/>
      <c r="T141" s="560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5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4" t="s">
        <v>71</v>
      </c>
      <c r="Q142" s="556"/>
      <c r="R142" s="556"/>
      <c r="S142" s="556"/>
      <c r="T142" s="556"/>
      <c r="U142" s="556"/>
      <c r="V142" s="557"/>
      <c r="W142" s="37" t="s">
        <v>72</v>
      </c>
      <c r="X142" s="553">
        <f>IFERROR(X140/H140,"0")+IFERROR(X141/H141,"0")</f>
        <v>1</v>
      </c>
      <c r="Y142" s="553">
        <f>IFERROR(Y140/H140,"0")+IFERROR(Y141/H141,"0")</f>
        <v>1</v>
      </c>
      <c r="Z142" s="553">
        <f>IFERROR(IF(Z140="",0,Z140),"0")+IFERROR(IF(Z141="",0,Z141),"0")</f>
        <v>6.5100000000000002E-3</v>
      </c>
      <c r="AA142" s="554"/>
      <c r="AB142" s="554"/>
      <c r="AC142" s="554"/>
    </row>
    <row r="143" spans="1:68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4" t="s">
        <v>71</v>
      </c>
      <c r="Q143" s="556"/>
      <c r="R143" s="556"/>
      <c r="S143" s="556"/>
      <c r="T143" s="556"/>
      <c r="U143" s="556"/>
      <c r="V143" s="557"/>
      <c r="W143" s="37" t="s">
        <v>69</v>
      </c>
      <c r="X143" s="553">
        <f>IFERROR(SUM(X140:X141),"0")</f>
        <v>2.64</v>
      </c>
      <c r="Y143" s="553">
        <f>IFERROR(SUM(Y140:Y141),"0")</f>
        <v>2.64</v>
      </c>
      <c r="Z143" s="37"/>
      <c r="AA143" s="554"/>
      <c r="AB143" s="554"/>
      <c r="AC143" s="554"/>
    </row>
    <row r="144" spans="1:68" ht="16.5" hidden="1" customHeight="1" x14ac:dyDescent="0.25">
      <c r="A144" s="569" t="s">
        <v>101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45"/>
      <c r="AB144" s="545"/>
      <c r="AC144" s="545"/>
    </row>
    <row r="145" spans="1:68" ht="14.25" hidden="1" customHeight="1" x14ac:dyDescent="0.25">
      <c r="A145" s="571" t="s">
        <v>103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46"/>
      <c r="AB145" s="546"/>
      <c r="AC145" s="546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62">
        <v>4607091384604</v>
      </c>
      <c r="E146" s="563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9"/>
      <c r="R146" s="559"/>
      <c r="S146" s="559"/>
      <c r="T146" s="560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5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4" t="s">
        <v>71</v>
      </c>
      <c r="Q147" s="556"/>
      <c r="R147" s="556"/>
      <c r="S147" s="556"/>
      <c r="T147" s="556"/>
      <c r="U147" s="556"/>
      <c r="V147" s="557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hidden="1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4" t="s">
        <v>71</v>
      </c>
      <c r="Q148" s="556"/>
      <c r="R148" s="556"/>
      <c r="S148" s="556"/>
      <c r="T148" s="556"/>
      <c r="U148" s="556"/>
      <c r="V148" s="557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hidden="1" customHeight="1" x14ac:dyDescent="0.25">
      <c r="A149" s="571" t="s">
        <v>64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46"/>
      <c r="AB149" s="546"/>
      <c r="AC149" s="546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2">
        <v>4607091387667</v>
      </c>
      <c r="E150" s="563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9"/>
      <c r="R150" s="559"/>
      <c r="S150" s="559"/>
      <c r="T150" s="560"/>
      <c r="U150" s="34"/>
      <c r="V150" s="34"/>
      <c r="W150" s="35" t="s">
        <v>69</v>
      </c>
      <c r="X150" s="551">
        <v>36</v>
      </c>
      <c r="Y150" s="552">
        <f>IFERROR(IF(X150="",0,CEILING((X150/$H150),1)*$H150),"")</f>
        <v>36</v>
      </c>
      <c r="Z150" s="36">
        <f>IFERROR(IF(Y150=0,"",ROUNDUP(Y150/H150,0)*0.01898),"")</f>
        <v>7.5920000000000001E-2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38.340000000000003</v>
      </c>
      <c r="BN150" s="64">
        <f>IFERROR(Y150*I150/H150,"0")</f>
        <v>38.340000000000003</v>
      </c>
      <c r="BO150" s="64">
        <f>IFERROR(1/J150*(X150/H150),"0")</f>
        <v>6.25E-2</v>
      </c>
      <c r="BP150" s="64">
        <f>IFERROR(1/J150*(Y150/H150),"0")</f>
        <v>6.25E-2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62">
        <v>4607091387636</v>
      </c>
      <c r="E151" s="563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9"/>
      <c r="R151" s="559"/>
      <c r="S151" s="559"/>
      <c r="T151" s="560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2">
        <v>4607091382426</v>
      </c>
      <c r="E152" s="563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9"/>
      <c r="R152" s="559"/>
      <c r="S152" s="559"/>
      <c r="T152" s="560"/>
      <c r="U152" s="34"/>
      <c r="V152" s="34"/>
      <c r="W152" s="35" t="s">
        <v>69</v>
      </c>
      <c r="X152" s="551">
        <v>18</v>
      </c>
      <c r="Y152" s="552">
        <f>IFERROR(IF(X152="",0,CEILING((X152/$H152),1)*$H152),"")</f>
        <v>18</v>
      </c>
      <c r="Z152" s="36">
        <f>IFERROR(IF(Y152=0,"",ROUNDUP(Y152/H152,0)*0.01898),"")</f>
        <v>3.7960000000000001E-2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19.170000000000002</v>
      </c>
      <c r="BN152" s="64">
        <f>IFERROR(Y152*I152/H152,"0")</f>
        <v>19.170000000000002</v>
      </c>
      <c r="BO152" s="64">
        <f>IFERROR(1/J152*(X152/H152),"0")</f>
        <v>3.125E-2</v>
      </c>
      <c r="BP152" s="64">
        <f>IFERROR(1/J152*(Y152/H152),"0")</f>
        <v>3.125E-2</v>
      </c>
    </row>
    <row r="153" spans="1:68" x14ac:dyDescent="0.2">
      <c r="A153" s="565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4" t="s">
        <v>71</v>
      </c>
      <c r="Q153" s="556"/>
      <c r="R153" s="556"/>
      <c r="S153" s="556"/>
      <c r="T153" s="556"/>
      <c r="U153" s="556"/>
      <c r="V153" s="557"/>
      <c r="W153" s="37" t="s">
        <v>72</v>
      </c>
      <c r="X153" s="553">
        <f>IFERROR(X150/H150,"0")+IFERROR(X151/H151,"0")+IFERROR(X152/H152,"0")</f>
        <v>6</v>
      </c>
      <c r="Y153" s="553">
        <f>IFERROR(Y150/H150,"0")+IFERROR(Y151/H151,"0")+IFERROR(Y152/H152,"0")</f>
        <v>6</v>
      </c>
      <c r="Z153" s="553">
        <f>IFERROR(IF(Z150="",0,Z150),"0")+IFERROR(IF(Z151="",0,Z151),"0")+IFERROR(IF(Z152="",0,Z152),"0")</f>
        <v>0.11388000000000001</v>
      </c>
      <c r="AA153" s="554"/>
      <c r="AB153" s="554"/>
      <c r="AC153" s="554"/>
    </row>
    <row r="154" spans="1:68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4" t="s">
        <v>71</v>
      </c>
      <c r="Q154" s="556"/>
      <c r="R154" s="556"/>
      <c r="S154" s="556"/>
      <c r="T154" s="556"/>
      <c r="U154" s="556"/>
      <c r="V154" s="557"/>
      <c r="W154" s="37" t="s">
        <v>69</v>
      </c>
      <c r="X154" s="553">
        <f>IFERROR(SUM(X150:X152),"0")</f>
        <v>54</v>
      </c>
      <c r="Y154" s="553">
        <f>IFERROR(SUM(Y150:Y152),"0")</f>
        <v>54</v>
      </c>
      <c r="Z154" s="37"/>
      <c r="AA154" s="554"/>
      <c r="AB154" s="554"/>
      <c r="AC154" s="554"/>
    </row>
    <row r="155" spans="1:68" ht="27.75" hidden="1" customHeight="1" x14ac:dyDescent="0.2">
      <c r="A155" s="573" t="s">
        <v>260</v>
      </c>
      <c r="B155" s="574"/>
      <c r="C155" s="574"/>
      <c r="D155" s="574"/>
      <c r="E155" s="574"/>
      <c r="F155" s="574"/>
      <c r="G155" s="574"/>
      <c r="H155" s="574"/>
      <c r="I155" s="574"/>
      <c r="J155" s="574"/>
      <c r="K155" s="574"/>
      <c r="L155" s="574"/>
      <c r="M155" s="574"/>
      <c r="N155" s="574"/>
      <c r="O155" s="574"/>
      <c r="P155" s="574"/>
      <c r="Q155" s="574"/>
      <c r="R155" s="574"/>
      <c r="S155" s="574"/>
      <c r="T155" s="574"/>
      <c r="U155" s="574"/>
      <c r="V155" s="574"/>
      <c r="W155" s="574"/>
      <c r="X155" s="574"/>
      <c r="Y155" s="574"/>
      <c r="Z155" s="574"/>
      <c r="AA155" s="48"/>
      <c r="AB155" s="48"/>
      <c r="AC155" s="48"/>
    </row>
    <row r="156" spans="1:68" ht="16.5" hidden="1" customHeight="1" x14ac:dyDescent="0.25">
      <c r="A156" s="569" t="s">
        <v>261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45"/>
      <c r="AB156" s="545"/>
      <c r="AC156" s="545"/>
    </row>
    <row r="157" spans="1:68" ht="14.25" hidden="1" customHeight="1" x14ac:dyDescent="0.25">
      <c r="A157" s="571" t="s">
        <v>139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46"/>
      <c r="AB157" s="546"/>
      <c r="AC157" s="546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62">
        <v>4680115886223</v>
      </c>
      <c r="E158" s="563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4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9"/>
      <c r="R158" s="559"/>
      <c r="S158" s="559"/>
      <c r="T158" s="560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5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4" t="s">
        <v>71</v>
      </c>
      <c r="Q159" s="556"/>
      <c r="R159" s="556"/>
      <c r="S159" s="556"/>
      <c r="T159" s="556"/>
      <c r="U159" s="556"/>
      <c r="V159" s="557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4" t="s">
        <v>71</v>
      </c>
      <c r="Q160" s="556"/>
      <c r="R160" s="556"/>
      <c r="S160" s="556"/>
      <c r="T160" s="556"/>
      <c r="U160" s="556"/>
      <c r="V160" s="557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hidden="1" customHeight="1" x14ac:dyDescent="0.25">
      <c r="A161" s="571" t="s">
        <v>64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46"/>
      <c r="AB161" s="546"/>
      <c r="AC161" s="546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2">
        <v>4680115880993</v>
      </c>
      <c r="E162" s="563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9"/>
      <c r="R162" s="559"/>
      <c r="S162" s="559"/>
      <c r="T162" s="560"/>
      <c r="U162" s="34"/>
      <c r="V162" s="34"/>
      <c r="W162" s="35" t="s">
        <v>69</v>
      </c>
      <c r="X162" s="551">
        <v>25.2</v>
      </c>
      <c r="Y162" s="552">
        <f t="shared" ref="Y162:Y170" si="16">IFERROR(IF(X162="",0,CEILING((X162/$H162),1)*$H162),"")</f>
        <v>25.200000000000003</v>
      </c>
      <c r="Z162" s="36">
        <f>IFERROR(IF(Y162=0,"",ROUNDUP(Y162/H162,0)*0.00902),"")</f>
        <v>5.4120000000000001E-2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26.819999999999997</v>
      </c>
      <c r="BN162" s="64">
        <f t="shared" ref="BN162:BN170" si="18">IFERROR(Y162*I162/H162,"0")</f>
        <v>26.82</v>
      </c>
      <c r="BO162" s="64">
        <f t="shared" ref="BO162:BO170" si="19">IFERROR(1/J162*(X162/H162),"0")</f>
        <v>4.5454545454545456E-2</v>
      </c>
      <c r="BP162" s="64">
        <f t="shared" ref="BP162:BP170" si="20">IFERROR(1/J162*(Y162/H162),"0")</f>
        <v>4.5454545454545456E-2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2">
        <v>4680115881761</v>
      </c>
      <c r="E163" s="563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9"/>
      <c r="R163" s="559"/>
      <c r="S163" s="559"/>
      <c r="T163" s="560"/>
      <c r="U163" s="34"/>
      <c r="V163" s="34"/>
      <c r="W163" s="35" t="s">
        <v>69</v>
      </c>
      <c r="X163" s="551">
        <v>25.2</v>
      </c>
      <c r="Y163" s="552">
        <f t="shared" si="16"/>
        <v>25.200000000000003</v>
      </c>
      <c r="Z163" s="36">
        <f>IFERROR(IF(Y163=0,"",ROUNDUP(Y163/H163,0)*0.00902),"")</f>
        <v>5.4120000000000001E-2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26.819999999999997</v>
      </c>
      <c r="BN163" s="64">
        <f t="shared" si="18"/>
        <v>26.82</v>
      </c>
      <c r="BO163" s="64">
        <f t="shared" si="19"/>
        <v>4.5454545454545456E-2</v>
      </c>
      <c r="BP163" s="64">
        <f t="shared" si="20"/>
        <v>4.5454545454545456E-2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2">
        <v>4680115881563</v>
      </c>
      <c r="E164" s="563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9"/>
      <c r="R164" s="559"/>
      <c r="S164" s="559"/>
      <c r="T164" s="560"/>
      <c r="U164" s="34"/>
      <c r="V164" s="34"/>
      <c r="W164" s="35" t="s">
        <v>69</v>
      </c>
      <c r="X164" s="551">
        <v>25.2</v>
      </c>
      <c r="Y164" s="552">
        <f t="shared" si="16"/>
        <v>25.200000000000003</v>
      </c>
      <c r="Z164" s="36">
        <f>IFERROR(IF(Y164=0,"",ROUNDUP(Y164/H164,0)*0.00902),"")</f>
        <v>5.4120000000000001E-2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26.46</v>
      </c>
      <c r="BN164" s="64">
        <f t="shared" si="18"/>
        <v>26.460000000000004</v>
      </c>
      <c r="BO164" s="64">
        <f t="shared" si="19"/>
        <v>4.5454545454545456E-2</v>
      </c>
      <c r="BP164" s="64">
        <f t="shared" si="20"/>
        <v>4.5454545454545456E-2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2">
        <v>4680115880986</v>
      </c>
      <c r="E165" s="563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9"/>
      <c r="R165" s="559"/>
      <c r="S165" s="559"/>
      <c r="T165" s="560"/>
      <c r="U165" s="34"/>
      <c r="V165" s="34"/>
      <c r="W165" s="35" t="s">
        <v>69</v>
      </c>
      <c r="X165" s="551">
        <v>10.5</v>
      </c>
      <c r="Y165" s="552">
        <f t="shared" si="16"/>
        <v>10.5</v>
      </c>
      <c r="Z165" s="36">
        <f>IFERROR(IF(Y165=0,"",ROUNDUP(Y165/H165,0)*0.00502),"")</f>
        <v>2.5100000000000001E-2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11.149999999999999</v>
      </c>
      <c r="BN165" s="64">
        <f t="shared" si="18"/>
        <v>11.149999999999999</v>
      </c>
      <c r="BO165" s="64">
        <f t="shared" si="19"/>
        <v>2.1367521367521368E-2</v>
      </c>
      <c r="BP165" s="64">
        <f t="shared" si="20"/>
        <v>2.1367521367521368E-2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2">
        <v>4680115881785</v>
      </c>
      <c r="E166" s="563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9"/>
      <c r="R166" s="559"/>
      <c r="S166" s="559"/>
      <c r="T166" s="560"/>
      <c r="U166" s="34"/>
      <c r="V166" s="34"/>
      <c r="W166" s="35" t="s">
        <v>69</v>
      </c>
      <c r="X166" s="551">
        <v>10.5</v>
      </c>
      <c r="Y166" s="552">
        <f t="shared" si="16"/>
        <v>10.5</v>
      </c>
      <c r="Z166" s="36">
        <f>IFERROR(IF(Y166=0,"",ROUNDUP(Y166/H166,0)*0.00502),"")</f>
        <v>2.5100000000000001E-2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11.149999999999999</v>
      </c>
      <c r="BN166" s="64">
        <f t="shared" si="18"/>
        <v>11.149999999999999</v>
      </c>
      <c r="BO166" s="64">
        <f t="shared" si="19"/>
        <v>2.1367521367521368E-2</v>
      </c>
      <c r="BP166" s="64">
        <f t="shared" si="20"/>
        <v>2.1367521367521368E-2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2">
        <v>4680115886537</v>
      </c>
      <c r="E167" s="563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9"/>
      <c r="R167" s="559"/>
      <c r="S167" s="559"/>
      <c r="T167" s="560"/>
      <c r="U167" s="34"/>
      <c r="V167" s="34"/>
      <c r="W167" s="35" t="s">
        <v>69</v>
      </c>
      <c r="X167" s="551">
        <v>9</v>
      </c>
      <c r="Y167" s="552">
        <f t="shared" si="16"/>
        <v>9</v>
      </c>
      <c r="Z167" s="36">
        <f>IFERROR(IF(Y167=0,"",ROUNDUP(Y167/H167,0)*0.00502),"")</f>
        <v>2.5100000000000001E-2</v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9.65</v>
      </c>
      <c r="BN167" s="64">
        <f t="shared" si="18"/>
        <v>9.65</v>
      </c>
      <c r="BO167" s="64">
        <f t="shared" si="19"/>
        <v>2.1367521367521368E-2</v>
      </c>
      <c r="BP167" s="64">
        <f t="shared" si="20"/>
        <v>2.1367521367521368E-2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2">
        <v>4680115881679</v>
      </c>
      <c r="E168" s="563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9"/>
      <c r="R168" s="559"/>
      <c r="S168" s="559"/>
      <c r="T168" s="560"/>
      <c r="U168" s="34"/>
      <c r="V168" s="34"/>
      <c r="W168" s="35" t="s">
        <v>69</v>
      </c>
      <c r="X168" s="551">
        <v>10.5</v>
      </c>
      <c r="Y168" s="552">
        <f t="shared" si="16"/>
        <v>10.5</v>
      </c>
      <c r="Z168" s="36">
        <f>IFERROR(IF(Y168=0,"",ROUNDUP(Y168/H168,0)*0.00502),"")</f>
        <v>2.5100000000000001E-2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11</v>
      </c>
      <c r="BN168" s="64">
        <f t="shared" si="18"/>
        <v>11</v>
      </c>
      <c r="BO168" s="64">
        <f t="shared" si="19"/>
        <v>2.1367521367521368E-2</v>
      </c>
      <c r="BP168" s="64">
        <f t="shared" si="20"/>
        <v>2.1367521367521368E-2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62">
        <v>4680115880191</v>
      </c>
      <c r="E169" s="563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7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9"/>
      <c r="R169" s="559"/>
      <c r="S169" s="559"/>
      <c r="T169" s="560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2">
        <v>4680115883963</v>
      </c>
      <c r="E170" s="563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9"/>
      <c r="R170" s="559"/>
      <c r="S170" s="559"/>
      <c r="T170" s="560"/>
      <c r="U170" s="34"/>
      <c r="V170" s="34"/>
      <c r="W170" s="35" t="s">
        <v>69</v>
      </c>
      <c r="X170" s="551">
        <v>5.04</v>
      </c>
      <c r="Y170" s="552">
        <f t="shared" si="16"/>
        <v>5.04</v>
      </c>
      <c r="Z170" s="36">
        <f>IFERROR(IF(Y170=0,"",ROUNDUP(Y170/H170,0)*0.00502),"")</f>
        <v>1.506E-2</v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5.34</v>
      </c>
      <c r="BN170" s="64">
        <f t="shared" si="18"/>
        <v>5.34</v>
      </c>
      <c r="BO170" s="64">
        <f t="shared" si="19"/>
        <v>1.2820512820512822E-2</v>
      </c>
      <c r="BP170" s="64">
        <f t="shared" si="20"/>
        <v>1.2820512820512822E-2</v>
      </c>
    </row>
    <row r="171" spans="1:68" x14ac:dyDescent="0.2">
      <c r="A171" s="565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4" t="s">
        <v>71</v>
      </c>
      <c r="Q171" s="556"/>
      <c r="R171" s="556"/>
      <c r="S171" s="556"/>
      <c r="T171" s="556"/>
      <c r="U171" s="556"/>
      <c r="V171" s="557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41</v>
      </c>
      <c r="Y171" s="553">
        <f>IFERROR(Y162/H162,"0")+IFERROR(Y163/H163,"0")+IFERROR(Y164/H164,"0")+IFERROR(Y165/H165,"0")+IFERROR(Y166/H166,"0")+IFERROR(Y167/H167,"0")+IFERROR(Y168/H168,"0")+IFERROR(Y169/H169,"0")+IFERROR(Y170/H170,"0")</f>
        <v>41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0.27782000000000007</v>
      </c>
      <c r="AA171" s="554"/>
      <c r="AB171" s="554"/>
      <c r="AC171" s="554"/>
    </row>
    <row r="172" spans="1:68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4" t="s">
        <v>71</v>
      </c>
      <c r="Q172" s="556"/>
      <c r="R172" s="556"/>
      <c r="S172" s="556"/>
      <c r="T172" s="556"/>
      <c r="U172" s="556"/>
      <c r="V172" s="557"/>
      <c r="W172" s="37" t="s">
        <v>69</v>
      </c>
      <c r="X172" s="553">
        <f>IFERROR(SUM(X162:X170),"0")</f>
        <v>121.14</v>
      </c>
      <c r="Y172" s="553">
        <f>IFERROR(SUM(Y162:Y170),"0")</f>
        <v>121.14000000000001</v>
      </c>
      <c r="Z172" s="37"/>
      <c r="AA172" s="554"/>
      <c r="AB172" s="554"/>
      <c r="AC172" s="554"/>
    </row>
    <row r="173" spans="1:68" ht="14.25" hidden="1" customHeight="1" x14ac:dyDescent="0.25">
      <c r="A173" s="571" t="s">
        <v>95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46"/>
      <c r="AB173" s="546"/>
      <c r="AC173" s="546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62">
        <v>4680115886780</v>
      </c>
      <c r="E174" s="563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5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9"/>
      <c r="R174" s="559"/>
      <c r="S174" s="559"/>
      <c r="T174" s="560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62">
        <v>4680115886742</v>
      </c>
      <c r="E175" s="563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9"/>
      <c r="R175" s="559"/>
      <c r="S175" s="559"/>
      <c r="T175" s="560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62">
        <v>4680115886766</v>
      </c>
      <c r="E176" s="563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5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9"/>
      <c r="R176" s="559"/>
      <c r="S176" s="559"/>
      <c r="T176" s="560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4" t="s">
        <v>71</v>
      </c>
      <c r="Q177" s="556"/>
      <c r="R177" s="556"/>
      <c r="S177" s="556"/>
      <c r="T177" s="556"/>
      <c r="U177" s="556"/>
      <c r="V177" s="557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4" t="s">
        <v>71</v>
      </c>
      <c r="Q178" s="556"/>
      <c r="R178" s="556"/>
      <c r="S178" s="556"/>
      <c r="T178" s="556"/>
      <c r="U178" s="556"/>
      <c r="V178" s="557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hidden="1" customHeight="1" x14ac:dyDescent="0.25">
      <c r="A179" s="571" t="s">
        <v>298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46"/>
      <c r="AB179" s="546"/>
      <c r="AC179" s="546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62">
        <v>4680115886797</v>
      </c>
      <c r="E180" s="563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77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9"/>
      <c r="R180" s="559"/>
      <c r="S180" s="559"/>
      <c r="T180" s="560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5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4" t="s">
        <v>71</v>
      </c>
      <c r="Q181" s="556"/>
      <c r="R181" s="556"/>
      <c r="S181" s="556"/>
      <c r="T181" s="556"/>
      <c r="U181" s="556"/>
      <c r="V181" s="557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4" t="s">
        <v>71</v>
      </c>
      <c r="Q182" s="556"/>
      <c r="R182" s="556"/>
      <c r="S182" s="556"/>
      <c r="T182" s="556"/>
      <c r="U182" s="556"/>
      <c r="V182" s="557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hidden="1" customHeight="1" x14ac:dyDescent="0.25">
      <c r="A183" s="569" t="s">
        <v>301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45"/>
      <c r="AB183" s="545"/>
      <c r="AC183" s="545"/>
    </row>
    <row r="184" spans="1:68" ht="14.25" hidden="1" customHeight="1" x14ac:dyDescent="0.25">
      <c r="A184" s="571" t="s">
        <v>103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46"/>
      <c r="AB184" s="546"/>
      <c r="AC184" s="546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62">
        <v>4680115881402</v>
      </c>
      <c r="E185" s="563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9"/>
      <c r="R185" s="559"/>
      <c r="S185" s="559"/>
      <c r="T185" s="560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62">
        <v>4680115881396</v>
      </c>
      <c r="E186" s="563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9"/>
      <c r="R186" s="559"/>
      <c r="S186" s="559"/>
      <c r="T186" s="560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5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4" t="s">
        <v>71</v>
      </c>
      <c r="Q187" s="556"/>
      <c r="R187" s="556"/>
      <c r="S187" s="556"/>
      <c r="T187" s="556"/>
      <c r="U187" s="556"/>
      <c r="V187" s="557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4" t="s">
        <v>71</v>
      </c>
      <c r="Q188" s="556"/>
      <c r="R188" s="556"/>
      <c r="S188" s="556"/>
      <c r="T188" s="556"/>
      <c r="U188" s="556"/>
      <c r="V188" s="557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hidden="1" customHeight="1" x14ac:dyDescent="0.25">
      <c r="A189" s="571" t="s">
        <v>139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46"/>
      <c r="AB189" s="546"/>
      <c r="AC189" s="546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62">
        <v>4680115882935</v>
      </c>
      <c r="E190" s="563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9"/>
      <c r="R190" s="559"/>
      <c r="S190" s="559"/>
      <c r="T190" s="560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62">
        <v>4680115880764</v>
      </c>
      <c r="E191" s="563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6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9"/>
      <c r="R191" s="559"/>
      <c r="S191" s="559"/>
      <c r="T191" s="560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5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4" t="s">
        <v>71</v>
      </c>
      <c r="Q192" s="556"/>
      <c r="R192" s="556"/>
      <c r="S192" s="556"/>
      <c r="T192" s="556"/>
      <c r="U192" s="556"/>
      <c r="V192" s="557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4" t="s">
        <v>71</v>
      </c>
      <c r="Q193" s="556"/>
      <c r="R193" s="556"/>
      <c r="S193" s="556"/>
      <c r="T193" s="556"/>
      <c r="U193" s="556"/>
      <c r="V193" s="557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hidden="1" customHeight="1" x14ac:dyDescent="0.25">
      <c r="A194" s="571" t="s">
        <v>64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46"/>
      <c r="AB194" s="546"/>
      <c r="AC194" s="546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2">
        <v>4680115882683</v>
      </c>
      <c r="E195" s="563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9"/>
      <c r="R195" s="559"/>
      <c r="S195" s="559"/>
      <c r="T195" s="560"/>
      <c r="U195" s="34"/>
      <c r="V195" s="34"/>
      <c r="W195" s="35" t="s">
        <v>69</v>
      </c>
      <c r="X195" s="551">
        <v>27</v>
      </c>
      <c r="Y195" s="552">
        <f t="shared" ref="Y195:Y202" si="21">IFERROR(IF(X195="",0,CEILING((X195/$H195),1)*$H195),"")</f>
        <v>27</v>
      </c>
      <c r="Z195" s="36">
        <f>IFERROR(IF(Y195=0,"",ROUNDUP(Y195/H195,0)*0.00902),"")</f>
        <v>4.5100000000000001E-2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28.049999999999997</v>
      </c>
      <c r="BN195" s="64">
        <f t="shared" ref="BN195:BN202" si="23">IFERROR(Y195*I195/H195,"0")</f>
        <v>28.049999999999997</v>
      </c>
      <c r="BO195" s="64">
        <f t="shared" ref="BO195:BO202" si="24">IFERROR(1/J195*(X195/H195),"0")</f>
        <v>3.787878787878788E-2</v>
      </c>
      <c r="BP195" s="64">
        <f t="shared" ref="BP195:BP202" si="25">IFERROR(1/J195*(Y195/H195),"0")</f>
        <v>3.787878787878788E-2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2">
        <v>4680115882690</v>
      </c>
      <c r="E196" s="563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9"/>
      <c r="R196" s="559"/>
      <c r="S196" s="559"/>
      <c r="T196" s="560"/>
      <c r="U196" s="34"/>
      <c r="V196" s="34"/>
      <c r="W196" s="35" t="s">
        <v>69</v>
      </c>
      <c r="X196" s="551">
        <v>27</v>
      </c>
      <c r="Y196" s="552">
        <f t="shared" si="21"/>
        <v>27</v>
      </c>
      <c r="Z196" s="36">
        <f>IFERROR(IF(Y196=0,"",ROUNDUP(Y196/H196,0)*0.00902),"")</f>
        <v>4.5100000000000001E-2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28.049999999999997</v>
      </c>
      <c r="BN196" s="64">
        <f t="shared" si="23"/>
        <v>28.049999999999997</v>
      </c>
      <c r="BO196" s="64">
        <f t="shared" si="24"/>
        <v>3.787878787878788E-2</v>
      </c>
      <c r="BP196" s="64">
        <f t="shared" si="25"/>
        <v>3.787878787878788E-2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2">
        <v>4680115882669</v>
      </c>
      <c r="E197" s="563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9"/>
      <c r="R197" s="559"/>
      <c r="S197" s="559"/>
      <c r="T197" s="560"/>
      <c r="U197" s="34"/>
      <c r="V197" s="34"/>
      <c r="W197" s="35" t="s">
        <v>69</v>
      </c>
      <c r="X197" s="551">
        <v>27</v>
      </c>
      <c r="Y197" s="552">
        <f t="shared" si="21"/>
        <v>27</v>
      </c>
      <c r="Z197" s="36">
        <f>IFERROR(IF(Y197=0,"",ROUNDUP(Y197/H197,0)*0.00902),"")</f>
        <v>4.5100000000000001E-2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28.049999999999997</v>
      </c>
      <c r="BN197" s="64">
        <f t="shared" si="23"/>
        <v>28.049999999999997</v>
      </c>
      <c r="BO197" s="64">
        <f t="shared" si="24"/>
        <v>3.787878787878788E-2</v>
      </c>
      <c r="BP197" s="64">
        <f t="shared" si="25"/>
        <v>3.787878787878788E-2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2">
        <v>4680115882676</v>
      </c>
      <c r="E198" s="563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9"/>
      <c r="R198" s="559"/>
      <c r="S198" s="559"/>
      <c r="T198" s="560"/>
      <c r="U198" s="34"/>
      <c r="V198" s="34"/>
      <c r="W198" s="35" t="s">
        <v>69</v>
      </c>
      <c r="X198" s="551">
        <v>27</v>
      </c>
      <c r="Y198" s="552">
        <f t="shared" si="21"/>
        <v>27</v>
      </c>
      <c r="Z198" s="36">
        <f>IFERROR(IF(Y198=0,"",ROUNDUP(Y198/H198,0)*0.00902),"")</f>
        <v>4.5100000000000001E-2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28.049999999999997</v>
      </c>
      <c r="BN198" s="64">
        <f t="shared" si="23"/>
        <v>28.049999999999997</v>
      </c>
      <c r="BO198" s="64">
        <f t="shared" si="24"/>
        <v>3.787878787878788E-2</v>
      </c>
      <c r="BP198" s="64">
        <f t="shared" si="25"/>
        <v>3.787878787878788E-2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2">
        <v>4680115884014</v>
      </c>
      <c r="E199" s="563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9"/>
      <c r="R199" s="559"/>
      <c r="S199" s="559"/>
      <c r="T199" s="560"/>
      <c r="U199" s="34"/>
      <c r="V199" s="34"/>
      <c r="W199" s="35" t="s">
        <v>69</v>
      </c>
      <c r="X199" s="551">
        <v>7.2</v>
      </c>
      <c r="Y199" s="552">
        <f t="shared" si="21"/>
        <v>7.2</v>
      </c>
      <c r="Z199" s="36">
        <f>IFERROR(IF(Y199=0,"",ROUNDUP(Y199/H199,0)*0.00502),"")</f>
        <v>2.0080000000000001E-2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7.7199999999999989</v>
      </c>
      <c r="BN199" s="64">
        <f t="shared" si="23"/>
        <v>7.7199999999999989</v>
      </c>
      <c r="BO199" s="64">
        <f t="shared" si="24"/>
        <v>1.7094017094017096E-2</v>
      </c>
      <c r="BP199" s="64">
        <f t="shared" si="25"/>
        <v>1.7094017094017096E-2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2">
        <v>4680115884007</v>
      </c>
      <c r="E200" s="563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5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9"/>
      <c r="R200" s="559"/>
      <c r="S200" s="559"/>
      <c r="T200" s="560"/>
      <c r="U200" s="34"/>
      <c r="V200" s="34"/>
      <c r="W200" s="35" t="s">
        <v>69</v>
      </c>
      <c r="X200" s="551">
        <v>7.2</v>
      </c>
      <c r="Y200" s="552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7.6</v>
      </c>
      <c r="BN200" s="64">
        <f t="shared" si="23"/>
        <v>7.6</v>
      </c>
      <c r="BO200" s="64">
        <f t="shared" si="24"/>
        <v>1.7094017094017096E-2</v>
      </c>
      <c r="BP200" s="64">
        <f t="shared" si="25"/>
        <v>1.7094017094017096E-2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2">
        <v>4680115884038</v>
      </c>
      <c r="E201" s="563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9"/>
      <c r="R201" s="559"/>
      <c r="S201" s="559"/>
      <c r="T201" s="560"/>
      <c r="U201" s="34"/>
      <c r="V201" s="34"/>
      <c r="W201" s="35" t="s">
        <v>69</v>
      </c>
      <c r="X201" s="551">
        <v>7.2</v>
      </c>
      <c r="Y201" s="552">
        <f t="shared" si="21"/>
        <v>7.2</v>
      </c>
      <c r="Z201" s="36">
        <f>IFERROR(IF(Y201=0,"",ROUNDUP(Y201/H201,0)*0.00502),"")</f>
        <v>2.0080000000000001E-2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7.6</v>
      </c>
      <c r="BN201" s="64">
        <f t="shared" si="23"/>
        <v>7.6</v>
      </c>
      <c r="BO201" s="64">
        <f t="shared" si="24"/>
        <v>1.7094017094017096E-2</v>
      </c>
      <c r="BP201" s="64">
        <f t="shared" si="25"/>
        <v>1.7094017094017096E-2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2">
        <v>4680115884021</v>
      </c>
      <c r="E202" s="563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9"/>
      <c r="R202" s="559"/>
      <c r="S202" s="559"/>
      <c r="T202" s="560"/>
      <c r="U202" s="34"/>
      <c r="V202" s="34"/>
      <c r="W202" s="35" t="s">
        <v>69</v>
      </c>
      <c r="X202" s="551">
        <v>7.2</v>
      </c>
      <c r="Y202" s="552">
        <f t="shared" si="21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7.6</v>
      </c>
      <c r="BN202" s="64">
        <f t="shared" si="23"/>
        <v>7.6</v>
      </c>
      <c r="BO202" s="64">
        <f t="shared" si="24"/>
        <v>1.7094017094017096E-2</v>
      </c>
      <c r="BP202" s="64">
        <f t="shared" si="25"/>
        <v>1.7094017094017096E-2</v>
      </c>
    </row>
    <row r="203" spans="1:68" x14ac:dyDescent="0.2">
      <c r="A203" s="565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4" t="s">
        <v>71</v>
      </c>
      <c r="Q203" s="556"/>
      <c r="R203" s="556"/>
      <c r="S203" s="556"/>
      <c r="T203" s="556"/>
      <c r="U203" s="556"/>
      <c r="V203" s="557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36</v>
      </c>
      <c r="Y203" s="553">
        <f>IFERROR(Y195/H195,"0")+IFERROR(Y196/H196,"0")+IFERROR(Y197/H197,"0")+IFERROR(Y198/H198,"0")+IFERROR(Y199/H199,"0")+IFERROR(Y200/H200,"0")+IFERROR(Y201/H201,"0")+IFERROR(Y202/H202,"0")</f>
        <v>36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0.26071999999999995</v>
      </c>
      <c r="AA203" s="554"/>
      <c r="AB203" s="554"/>
      <c r="AC203" s="554"/>
    </row>
    <row r="204" spans="1:68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4" t="s">
        <v>71</v>
      </c>
      <c r="Q204" s="556"/>
      <c r="R204" s="556"/>
      <c r="S204" s="556"/>
      <c r="T204" s="556"/>
      <c r="U204" s="556"/>
      <c r="V204" s="557"/>
      <c r="W204" s="37" t="s">
        <v>69</v>
      </c>
      <c r="X204" s="553">
        <f>IFERROR(SUM(X195:X202),"0")</f>
        <v>136.79999999999998</v>
      </c>
      <c r="Y204" s="553">
        <f>IFERROR(SUM(Y195:Y202),"0")</f>
        <v>136.79999999999998</v>
      </c>
      <c r="Z204" s="37"/>
      <c r="AA204" s="554"/>
      <c r="AB204" s="554"/>
      <c r="AC204" s="554"/>
    </row>
    <row r="205" spans="1:68" ht="14.25" hidden="1" customHeight="1" x14ac:dyDescent="0.25">
      <c r="A205" s="571" t="s">
        <v>73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46"/>
      <c r="AB205" s="546"/>
      <c r="AC205" s="546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2">
        <v>4680115881594</v>
      </c>
      <c r="E206" s="563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9"/>
      <c r="R206" s="559"/>
      <c r="S206" s="559"/>
      <c r="T206" s="560"/>
      <c r="U206" s="34"/>
      <c r="V206" s="34"/>
      <c r="W206" s="35" t="s">
        <v>69</v>
      </c>
      <c r="X206" s="551">
        <v>16.2</v>
      </c>
      <c r="Y206" s="552">
        <f t="shared" ref="Y206:Y214" si="26">IFERROR(IF(X206="",0,CEILING((X206/$H206),1)*$H206),"")</f>
        <v>16.2</v>
      </c>
      <c r="Z206" s="36">
        <f>IFERROR(IF(Y206=0,"",ROUNDUP(Y206/H206,0)*0.01898),"")</f>
        <v>3.7960000000000001E-2</v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17.238</v>
      </c>
      <c r="BN206" s="64">
        <f t="shared" ref="BN206:BN214" si="28">IFERROR(Y206*I206/H206,"0")</f>
        <v>17.238</v>
      </c>
      <c r="BO206" s="64">
        <f t="shared" ref="BO206:BO214" si="29">IFERROR(1/J206*(X206/H206),"0")</f>
        <v>3.125E-2</v>
      </c>
      <c r="BP206" s="64">
        <f t="shared" ref="BP206:BP214" si="30">IFERROR(1/J206*(Y206/H206),"0")</f>
        <v>3.125E-2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62">
        <v>4680115881617</v>
      </c>
      <c r="E207" s="563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9"/>
      <c r="R207" s="559"/>
      <c r="S207" s="559"/>
      <c r="T207" s="560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62">
        <v>4680115880573</v>
      </c>
      <c r="E208" s="563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9"/>
      <c r="R208" s="559"/>
      <c r="S208" s="559"/>
      <c r="T208" s="560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62">
        <v>4680115882195</v>
      </c>
      <c r="E209" s="563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9"/>
      <c r="R209" s="559"/>
      <c r="S209" s="559"/>
      <c r="T209" s="560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62">
        <v>4680115882607</v>
      </c>
      <c r="E210" s="563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9"/>
      <c r="R210" s="559"/>
      <c r="S210" s="559"/>
      <c r="T210" s="560"/>
      <c r="U210" s="34"/>
      <c r="V210" s="34"/>
      <c r="W210" s="35" t="s">
        <v>69</v>
      </c>
      <c r="X210" s="551"/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2">
        <v>4680115880092</v>
      </c>
      <c r="E211" s="563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9"/>
      <c r="R211" s="559"/>
      <c r="S211" s="559"/>
      <c r="T211" s="560"/>
      <c r="U211" s="34"/>
      <c r="V211" s="34"/>
      <c r="W211" s="35" t="s">
        <v>69</v>
      </c>
      <c r="X211" s="551">
        <v>2.4</v>
      </c>
      <c r="Y211" s="552">
        <f t="shared" si="26"/>
        <v>2.4</v>
      </c>
      <c r="Z211" s="36">
        <f t="shared" si="31"/>
        <v>6.5100000000000002E-3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2.6520000000000001</v>
      </c>
      <c r="BN211" s="64">
        <f t="shared" si="28"/>
        <v>2.6520000000000001</v>
      </c>
      <c r="BO211" s="64">
        <f t="shared" si="29"/>
        <v>5.4945054945054949E-3</v>
      </c>
      <c r="BP211" s="64">
        <f t="shared" si="30"/>
        <v>5.4945054945054949E-3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2">
        <v>4680115880221</v>
      </c>
      <c r="E212" s="563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9"/>
      <c r="R212" s="559"/>
      <c r="S212" s="559"/>
      <c r="T212" s="560"/>
      <c r="U212" s="34"/>
      <c r="V212" s="34"/>
      <c r="W212" s="35" t="s">
        <v>69</v>
      </c>
      <c r="X212" s="551">
        <v>2.4</v>
      </c>
      <c r="Y212" s="552">
        <f t="shared" si="26"/>
        <v>2.4</v>
      </c>
      <c r="Z212" s="36">
        <f t="shared" si="31"/>
        <v>6.5100000000000002E-3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2.6520000000000001</v>
      </c>
      <c r="BN212" s="64">
        <f t="shared" si="28"/>
        <v>2.6520000000000001</v>
      </c>
      <c r="BO212" s="64">
        <f t="shared" si="29"/>
        <v>5.4945054945054949E-3</v>
      </c>
      <c r="BP212" s="64">
        <f t="shared" si="30"/>
        <v>5.4945054945054949E-3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62">
        <v>4680115880504</v>
      </c>
      <c r="E213" s="563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8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9"/>
      <c r="R213" s="559"/>
      <c r="S213" s="559"/>
      <c r="T213" s="560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62">
        <v>4680115882164</v>
      </c>
      <c r="E214" s="563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9"/>
      <c r="R214" s="559"/>
      <c r="S214" s="559"/>
      <c r="T214" s="560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5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4" t="s">
        <v>71</v>
      </c>
      <c r="Q215" s="556"/>
      <c r="R215" s="556"/>
      <c r="S215" s="556"/>
      <c r="T215" s="556"/>
      <c r="U215" s="556"/>
      <c r="V215" s="557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4</v>
      </c>
      <c r="Y215" s="553">
        <f>IFERROR(Y206/H206,"0")+IFERROR(Y207/H207,"0")+IFERROR(Y208/H208,"0")+IFERROR(Y209/H209,"0")+IFERROR(Y210/H210,"0")+IFERROR(Y211/H211,"0")+IFERROR(Y212/H212,"0")+IFERROR(Y213/H213,"0")+IFERROR(Y214/H214,"0")</f>
        <v>4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5.0980000000000004E-2</v>
      </c>
      <c r="AA215" s="554"/>
      <c r="AB215" s="554"/>
      <c r="AC215" s="554"/>
    </row>
    <row r="216" spans="1:68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4" t="s">
        <v>71</v>
      </c>
      <c r="Q216" s="556"/>
      <c r="R216" s="556"/>
      <c r="S216" s="556"/>
      <c r="T216" s="556"/>
      <c r="U216" s="556"/>
      <c r="V216" s="557"/>
      <c r="W216" s="37" t="s">
        <v>69</v>
      </c>
      <c r="X216" s="553">
        <f>IFERROR(SUM(X206:X214),"0")</f>
        <v>20.999999999999996</v>
      </c>
      <c r="Y216" s="553">
        <f>IFERROR(SUM(Y206:Y214),"0")</f>
        <v>20.999999999999996</v>
      </c>
      <c r="Z216" s="37"/>
      <c r="AA216" s="554"/>
      <c r="AB216" s="554"/>
      <c r="AC216" s="554"/>
    </row>
    <row r="217" spans="1:68" ht="14.25" hidden="1" customHeight="1" x14ac:dyDescent="0.25">
      <c r="A217" s="571" t="s">
        <v>174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46"/>
      <c r="AB217" s="546"/>
      <c r="AC217" s="546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62">
        <v>4680115880818</v>
      </c>
      <c r="E218" s="563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5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9"/>
      <c r="R218" s="559"/>
      <c r="S218" s="559"/>
      <c r="T218" s="560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62">
        <v>4680115880801</v>
      </c>
      <c r="E219" s="563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8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9"/>
      <c r="R219" s="559"/>
      <c r="S219" s="559"/>
      <c r="T219" s="560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5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4" t="s">
        <v>71</v>
      </c>
      <c r="Q220" s="556"/>
      <c r="R220" s="556"/>
      <c r="S220" s="556"/>
      <c r="T220" s="556"/>
      <c r="U220" s="556"/>
      <c r="V220" s="557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4" t="s">
        <v>71</v>
      </c>
      <c r="Q221" s="556"/>
      <c r="R221" s="556"/>
      <c r="S221" s="556"/>
      <c r="T221" s="556"/>
      <c r="U221" s="556"/>
      <c r="V221" s="557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hidden="1" customHeight="1" x14ac:dyDescent="0.25">
      <c r="A222" s="569" t="s">
        <v>361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45"/>
      <c r="AB222" s="545"/>
      <c r="AC222" s="545"/>
    </row>
    <row r="223" spans="1:68" ht="14.25" hidden="1" customHeight="1" x14ac:dyDescent="0.25">
      <c r="A223" s="571" t="s">
        <v>103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46"/>
      <c r="AB223" s="546"/>
      <c r="AC223" s="546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62">
        <v>4680115884137</v>
      </c>
      <c r="E224" s="563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9"/>
      <c r="R224" s="559"/>
      <c r="S224" s="559"/>
      <c r="T224" s="560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62">
        <v>4680115884236</v>
      </c>
      <c r="E225" s="563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9"/>
      <c r="R225" s="559"/>
      <c r="S225" s="559"/>
      <c r="T225" s="560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62">
        <v>4680115884175</v>
      </c>
      <c r="E226" s="563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9"/>
      <c r="R226" s="559"/>
      <c r="S226" s="559"/>
      <c r="T226" s="560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62">
        <v>4680115884144</v>
      </c>
      <c r="E227" s="563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9"/>
      <c r="R227" s="559"/>
      <c r="S227" s="559"/>
      <c r="T227" s="560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62">
        <v>4680115886551</v>
      </c>
      <c r="E228" s="563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0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9"/>
      <c r="R228" s="559"/>
      <c r="S228" s="559"/>
      <c r="T228" s="560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62">
        <v>4680115884182</v>
      </c>
      <c r="E229" s="563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9"/>
      <c r="R229" s="559"/>
      <c r="S229" s="559"/>
      <c r="T229" s="560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62">
        <v>4680115884205</v>
      </c>
      <c r="E230" s="563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9"/>
      <c r="R230" s="559"/>
      <c r="S230" s="559"/>
      <c r="T230" s="560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5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4" t="s">
        <v>71</v>
      </c>
      <c r="Q231" s="556"/>
      <c r="R231" s="556"/>
      <c r="S231" s="556"/>
      <c r="T231" s="556"/>
      <c r="U231" s="556"/>
      <c r="V231" s="557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4" t="s">
        <v>71</v>
      </c>
      <c r="Q232" s="556"/>
      <c r="R232" s="556"/>
      <c r="S232" s="556"/>
      <c r="T232" s="556"/>
      <c r="U232" s="556"/>
      <c r="V232" s="557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71" t="s">
        <v>139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46"/>
      <c r="AB233" s="546"/>
      <c r="AC233" s="546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62">
        <v>4680115885981</v>
      </c>
      <c r="E234" s="563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4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9"/>
      <c r="R234" s="559"/>
      <c r="S234" s="559"/>
      <c r="T234" s="560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5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4" t="s">
        <v>71</v>
      </c>
      <c r="Q235" s="556"/>
      <c r="R235" s="556"/>
      <c r="S235" s="556"/>
      <c r="T235" s="556"/>
      <c r="U235" s="556"/>
      <c r="V235" s="557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4" t="s">
        <v>71</v>
      </c>
      <c r="Q236" s="556"/>
      <c r="R236" s="556"/>
      <c r="S236" s="556"/>
      <c r="T236" s="556"/>
      <c r="U236" s="556"/>
      <c r="V236" s="557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71" t="s">
        <v>384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46"/>
      <c r="AB237" s="546"/>
      <c r="AC237" s="546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62">
        <v>4680115886803</v>
      </c>
      <c r="E238" s="563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22" t="s">
        <v>387</v>
      </c>
      <c r="Q238" s="559"/>
      <c r="R238" s="559"/>
      <c r="S238" s="559"/>
      <c r="T238" s="560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5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4" t="s">
        <v>71</v>
      </c>
      <c r="Q239" s="556"/>
      <c r="R239" s="556"/>
      <c r="S239" s="556"/>
      <c r="T239" s="556"/>
      <c r="U239" s="556"/>
      <c r="V239" s="557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4" t="s">
        <v>71</v>
      </c>
      <c r="Q240" s="556"/>
      <c r="R240" s="556"/>
      <c r="S240" s="556"/>
      <c r="T240" s="556"/>
      <c r="U240" s="556"/>
      <c r="V240" s="557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71" t="s">
        <v>389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46"/>
      <c r="AB241" s="546"/>
      <c r="AC241" s="546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62">
        <v>4680115886704</v>
      </c>
      <c r="E242" s="563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9"/>
      <c r="R242" s="559"/>
      <c r="S242" s="559"/>
      <c r="T242" s="560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62">
        <v>4680115886681</v>
      </c>
      <c r="E243" s="563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595" t="s">
        <v>395</v>
      </c>
      <c r="Q243" s="559"/>
      <c r="R243" s="559"/>
      <c r="S243" s="559"/>
      <c r="T243" s="560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62">
        <v>4680115886735</v>
      </c>
      <c r="E244" s="563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9"/>
      <c r="R244" s="559"/>
      <c r="S244" s="559"/>
      <c r="T244" s="560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62">
        <v>4680115886711</v>
      </c>
      <c r="E245" s="563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5"/>
      <c r="B246" s="566"/>
      <c r="C246" s="566"/>
      <c r="D246" s="566"/>
      <c r="E246" s="566"/>
      <c r="F246" s="566"/>
      <c r="G246" s="566"/>
      <c r="H246" s="566"/>
      <c r="I246" s="566"/>
      <c r="J246" s="566"/>
      <c r="K246" s="566"/>
      <c r="L246" s="566"/>
      <c r="M246" s="566"/>
      <c r="N246" s="566"/>
      <c r="O246" s="567"/>
      <c r="P246" s="564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6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4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569" t="s">
        <v>400</v>
      </c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6"/>
      <c r="P248" s="566"/>
      <c r="Q248" s="566"/>
      <c r="R248" s="566"/>
      <c r="S248" s="566"/>
      <c r="T248" s="566"/>
      <c r="U248" s="566"/>
      <c r="V248" s="566"/>
      <c r="W248" s="566"/>
      <c r="X248" s="566"/>
      <c r="Y248" s="566"/>
      <c r="Z248" s="566"/>
      <c r="AA248" s="545"/>
      <c r="AB248" s="545"/>
      <c r="AC248" s="545"/>
    </row>
    <row r="249" spans="1:68" ht="14.25" hidden="1" customHeight="1" x14ac:dyDescent="0.25">
      <c r="A249" s="571" t="s">
        <v>103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62">
        <v>4680115885837</v>
      </c>
      <c r="E250" s="563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4"/>
      <c r="V250" s="34"/>
      <c r="W250" s="35" t="s">
        <v>69</v>
      </c>
      <c r="X250" s="551">
        <v>108</v>
      </c>
      <c r="Y250" s="552">
        <f>IFERROR(IF(X250="",0,CEILING((X250/$H250),1)*$H250),"")</f>
        <v>108</v>
      </c>
      <c r="Z250" s="36">
        <f>IFERROR(IF(Y250=0,"",ROUNDUP(Y250/H250,0)*0.01898),"")</f>
        <v>0.1898</v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112.34999999999998</v>
      </c>
      <c r="BN250" s="64">
        <f>IFERROR(Y250*I250/H250,"0")</f>
        <v>112.34999999999998</v>
      </c>
      <c r="BO250" s="64">
        <f>IFERROR(1/J250*(X250/H250),"0")</f>
        <v>0.15625</v>
      </c>
      <c r="BP250" s="64">
        <f>IFERROR(1/J250*(Y250/H250),"0")</f>
        <v>0.15625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62">
        <v>4680115885851</v>
      </c>
      <c r="E251" s="563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4"/>
      <c r="V251" s="34"/>
      <c r="W251" s="35" t="s">
        <v>69</v>
      </c>
      <c r="X251" s="551">
        <v>108</v>
      </c>
      <c r="Y251" s="552">
        <f>IFERROR(IF(X251="",0,CEILING((X251/$H251),1)*$H251),"")</f>
        <v>108</v>
      </c>
      <c r="Z251" s="36">
        <f>IFERROR(IF(Y251=0,"",ROUNDUP(Y251/H251,0)*0.01898),"")</f>
        <v>0.1898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112.34999999999998</v>
      </c>
      <c r="BN251" s="64">
        <f>IFERROR(Y251*I251/H251,"0")</f>
        <v>112.34999999999998</v>
      </c>
      <c r="BO251" s="64">
        <f>IFERROR(1/J251*(X251/H251),"0")</f>
        <v>0.15625</v>
      </c>
      <c r="BP251" s="64">
        <f>IFERROR(1/J251*(Y251/H251),"0")</f>
        <v>0.15625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2">
        <v>4680115885806</v>
      </c>
      <c r="E252" s="563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4"/>
      <c r="V252" s="34"/>
      <c r="W252" s="35" t="s">
        <v>69</v>
      </c>
      <c r="X252" s="551">
        <v>54</v>
      </c>
      <c r="Y252" s="552">
        <f>IFERROR(IF(X252="",0,CEILING((X252/$H252),1)*$H252),"")</f>
        <v>54</v>
      </c>
      <c r="Z252" s="36">
        <f>IFERROR(IF(Y252=0,"",ROUNDUP(Y252/H252,0)*0.01898),"")</f>
        <v>9.4899999999999998E-2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56.17499999999999</v>
      </c>
      <c r="BN252" s="64">
        <f>IFERROR(Y252*I252/H252,"0")</f>
        <v>56.17499999999999</v>
      </c>
      <c r="BO252" s="64">
        <f>IFERROR(1/J252*(X252/H252),"0")</f>
        <v>7.8125E-2</v>
      </c>
      <c r="BP252" s="64">
        <f>IFERROR(1/J252*(Y252/H252),"0")</f>
        <v>7.8125E-2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62">
        <v>4680115885844</v>
      </c>
      <c r="E253" s="563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62">
        <v>4680115885820</v>
      </c>
      <c r="E254" s="563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4"/>
      <c r="V254" s="34"/>
      <c r="W254" s="35" t="s">
        <v>69</v>
      </c>
      <c r="X254" s="551">
        <v>8</v>
      </c>
      <c r="Y254" s="552">
        <f>IFERROR(IF(X254="",0,CEILING((X254/$H254),1)*$H254),"")</f>
        <v>8</v>
      </c>
      <c r="Z254" s="36">
        <f>IFERROR(IF(Y254=0,"",ROUNDUP(Y254/H254,0)*0.00902),"")</f>
        <v>1.804E-2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8.42</v>
      </c>
      <c r="BN254" s="64">
        <f>IFERROR(Y254*I254/H254,"0")</f>
        <v>8.42</v>
      </c>
      <c r="BO254" s="64">
        <f>IFERROR(1/J254*(X254/H254),"0")</f>
        <v>1.5151515151515152E-2</v>
      </c>
      <c r="BP254" s="64">
        <f>IFERROR(1/J254*(Y254/H254),"0")</f>
        <v>1.5151515151515152E-2</v>
      </c>
    </row>
    <row r="255" spans="1:68" x14ac:dyDescent="0.2">
      <c r="A255" s="565"/>
      <c r="B255" s="566"/>
      <c r="C255" s="566"/>
      <c r="D255" s="566"/>
      <c r="E255" s="566"/>
      <c r="F255" s="566"/>
      <c r="G255" s="566"/>
      <c r="H255" s="566"/>
      <c r="I255" s="566"/>
      <c r="J255" s="566"/>
      <c r="K255" s="566"/>
      <c r="L255" s="566"/>
      <c r="M255" s="566"/>
      <c r="N255" s="566"/>
      <c r="O255" s="567"/>
      <c r="P255" s="564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27</v>
      </c>
      <c r="Y255" s="553">
        <f>IFERROR(Y250/H250,"0")+IFERROR(Y251/H251,"0")+IFERROR(Y252/H252,"0")+IFERROR(Y253/H253,"0")+IFERROR(Y254/H254,"0")</f>
        <v>27</v>
      </c>
      <c r="Z255" s="553">
        <f>IFERROR(IF(Z250="",0,Z250),"0")+IFERROR(IF(Z251="",0,Z251),"0")+IFERROR(IF(Z252="",0,Z252),"0")+IFERROR(IF(Z253="",0,Z253),"0")+IFERROR(IF(Z254="",0,Z254),"0")</f>
        <v>0.49253999999999998</v>
      </c>
      <c r="AA255" s="554"/>
      <c r="AB255" s="554"/>
      <c r="AC255" s="554"/>
    </row>
    <row r="256" spans="1:68" x14ac:dyDescent="0.2">
      <c r="A256" s="566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4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278</v>
      </c>
      <c r="Y256" s="553">
        <f>IFERROR(SUM(Y250:Y254),"0")</f>
        <v>278</v>
      </c>
      <c r="Z256" s="37"/>
      <c r="AA256" s="554"/>
      <c r="AB256" s="554"/>
      <c r="AC256" s="554"/>
    </row>
    <row r="257" spans="1:68" ht="16.5" hidden="1" customHeight="1" x14ac:dyDescent="0.25">
      <c r="A257" s="569" t="s">
        <v>416</v>
      </c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6"/>
      <c r="P257" s="566"/>
      <c r="Q257" s="566"/>
      <c r="R257" s="566"/>
      <c r="S257" s="566"/>
      <c r="T257" s="566"/>
      <c r="U257" s="566"/>
      <c r="V257" s="566"/>
      <c r="W257" s="566"/>
      <c r="X257" s="566"/>
      <c r="Y257" s="566"/>
      <c r="Z257" s="566"/>
      <c r="AA257" s="545"/>
      <c r="AB257" s="545"/>
      <c r="AC257" s="545"/>
    </row>
    <row r="258" spans="1:68" ht="14.25" hidden="1" customHeight="1" x14ac:dyDescent="0.25">
      <c r="A258" s="571" t="s">
        <v>103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46"/>
      <c r="AB258" s="546"/>
      <c r="AC258" s="546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62">
        <v>4607091383423</v>
      </c>
      <c r="E259" s="563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8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62">
        <v>4680115886957</v>
      </c>
      <c r="E260" s="563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4" t="s">
        <v>421</v>
      </c>
      <c r="Q260" s="559"/>
      <c r="R260" s="559"/>
      <c r="S260" s="559"/>
      <c r="T260" s="560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62">
        <v>4680115885660</v>
      </c>
      <c r="E261" s="563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62">
        <v>4680115886773</v>
      </c>
      <c r="E262" s="563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601" t="s">
        <v>428</v>
      </c>
      <c r="Q262" s="559"/>
      <c r="R262" s="559"/>
      <c r="S262" s="559"/>
      <c r="T262" s="560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5"/>
      <c r="B263" s="566"/>
      <c r="C263" s="566"/>
      <c r="D263" s="566"/>
      <c r="E263" s="566"/>
      <c r="F263" s="566"/>
      <c r="G263" s="566"/>
      <c r="H263" s="566"/>
      <c r="I263" s="566"/>
      <c r="J263" s="566"/>
      <c r="K263" s="566"/>
      <c r="L263" s="566"/>
      <c r="M263" s="566"/>
      <c r="N263" s="566"/>
      <c r="O263" s="567"/>
      <c r="P263" s="564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6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4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569" t="s">
        <v>430</v>
      </c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6"/>
      <c r="P265" s="566"/>
      <c r="Q265" s="566"/>
      <c r="R265" s="566"/>
      <c r="S265" s="566"/>
      <c r="T265" s="566"/>
      <c r="U265" s="566"/>
      <c r="V265" s="566"/>
      <c r="W265" s="566"/>
      <c r="X265" s="566"/>
      <c r="Y265" s="566"/>
      <c r="Z265" s="566"/>
      <c r="AA265" s="545"/>
      <c r="AB265" s="545"/>
      <c r="AC265" s="545"/>
    </row>
    <row r="266" spans="1:68" ht="14.25" hidden="1" customHeight="1" x14ac:dyDescent="0.25">
      <c r="A266" s="571" t="s">
        <v>73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46"/>
      <c r="AB266" s="546"/>
      <c r="AC266" s="546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62">
        <v>4680115886186</v>
      </c>
      <c r="E267" s="563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62">
        <v>4680115881228</v>
      </c>
      <c r="E268" s="563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8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4"/>
      <c r="V268" s="34"/>
      <c r="W268" s="35" t="s">
        <v>69</v>
      </c>
      <c r="X268" s="551">
        <v>12</v>
      </c>
      <c r="Y268" s="552">
        <f>IFERROR(IF(X268="",0,CEILING((X268/$H268),1)*$H268),"")</f>
        <v>12</v>
      </c>
      <c r="Z268" s="36">
        <f>IFERROR(IF(Y268=0,"",ROUNDUP(Y268/H268,0)*0.00651),"")</f>
        <v>3.2550000000000003E-2</v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13.260000000000002</v>
      </c>
      <c r="BN268" s="64">
        <f>IFERROR(Y268*I268/H268,"0")</f>
        <v>13.260000000000002</v>
      </c>
      <c r="BO268" s="64">
        <f>IFERROR(1/J268*(X268/H268),"0")</f>
        <v>2.7472527472527476E-2</v>
      </c>
      <c r="BP268" s="64">
        <f>IFERROR(1/J268*(Y268/H268),"0")</f>
        <v>2.7472527472527476E-2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62">
        <v>4680115881211</v>
      </c>
      <c r="E269" s="563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6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4"/>
      <c r="V269" s="34"/>
      <c r="W269" s="35" t="s">
        <v>69</v>
      </c>
      <c r="X269" s="551">
        <v>12</v>
      </c>
      <c r="Y269" s="552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12.9</v>
      </c>
      <c r="BN269" s="64">
        <f>IFERROR(Y269*I269/H269,"0")</f>
        <v>12.9</v>
      </c>
      <c r="BO269" s="64">
        <f>IFERROR(1/J269*(X269/H269),"0")</f>
        <v>2.7472527472527476E-2</v>
      </c>
      <c r="BP269" s="64">
        <f>IFERROR(1/J269*(Y269/H269),"0")</f>
        <v>2.7472527472527476E-2</v>
      </c>
    </row>
    <row r="270" spans="1:68" x14ac:dyDescent="0.2">
      <c r="A270" s="565"/>
      <c r="B270" s="566"/>
      <c r="C270" s="566"/>
      <c r="D270" s="566"/>
      <c r="E270" s="566"/>
      <c r="F270" s="566"/>
      <c r="G270" s="566"/>
      <c r="H270" s="566"/>
      <c r="I270" s="566"/>
      <c r="J270" s="566"/>
      <c r="K270" s="566"/>
      <c r="L270" s="566"/>
      <c r="M270" s="566"/>
      <c r="N270" s="566"/>
      <c r="O270" s="567"/>
      <c r="P270" s="564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10</v>
      </c>
      <c r="Y270" s="553">
        <f>IFERROR(Y267/H267,"0")+IFERROR(Y268/H268,"0")+IFERROR(Y269/H269,"0")</f>
        <v>10</v>
      </c>
      <c r="Z270" s="553">
        <f>IFERROR(IF(Z267="",0,Z267),"0")+IFERROR(IF(Z268="",0,Z268),"0")+IFERROR(IF(Z269="",0,Z269),"0")</f>
        <v>6.5100000000000005E-2</v>
      </c>
      <c r="AA270" s="554"/>
      <c r="AB270" s="554"/>
      <c r="AC270" s="554"/>
    </row>
    <row r="271" spans="1:68" x14ac:dyDescent="0.2">
      <c r="A271" s="566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4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24</v>
      </c>
      <c r="Y271" s="553">
        <f>IFERROR(SUM(Y267:Y269),"0")</f>
        <v>24</v>
      </c>
      <c r="Z271" s="37"/>
      <c r="AA271" s="554"/>
      <c r="AB271" s="554"/>
      <c r="AC271" s="554"/>
    </row>
    <row r="272" spans="1:68" ht="16.5" hidden="1" customHeight="1" x14ac:dyDescent="0.25">
      <c r="A272" s="569" t="s">
        <v>440</v>
      </c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6"/>
      <c r="P272" s="566"/>
      <c r="Q272" s="566"/>
      <c r="R272" s="566"/>
      <c r="S272" s="566"/>
      <c r="T272" s="566"/>
      <c r="U272" s="566"/>
      <c r="V272" s="566"/>
      <c r="W272" s="566"/>
      <c r="X272" s="566"/>
      <c r="Y272" s="566"/>
      <c r="Z272" s="566"/>
      <c r="AA272" s="545"/>
      <c r="AB272" s="545"/>
      <c r="AC272" s="545"/>
    </row>
    <row r="273" spans="1:68" ht="14.25" hidden="1" customHeight="1" x14ac:dyDescent="0.25">
      <c r="A273" s="571" t="s">
        <v>64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62">
        <v>4680115880344</v>
      </c>
      <c r="E274" s="563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2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4"/>
      <c r="V274" s="34"/>
      <c r="W274" s="35" t="s">
        <v>69</v>
      </c>
      <c r="X274" s="551">
        <v>8.4</v>
      </c>
      <c r="Y274" s="552">
        <f>IFERROR(IF(X274="",0,CEILING((X274/$H274),1)*$H274),"")</f>
        <v>8.4</v>
      </c>
      <c r="Z274" s="36">
        <f>IFERROR(IF(Y274=0,"",ROUNDUP(Y274/H274,0)*0.00502),"")</f>
        <v>2.5100000000000001E-2</v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8.9000000000000021</v>
      </c>
      <c r="BN274" s="64">
        <f>IFERROR(Y274*I274/H274,"0")</f>
        <v>8.9000000000000021</v>
      </c>
      <c r="BO274" s="64">
        <f>IFERROR(1/J274*(X274/H274),"0")</f>
        <v>2.1367521367521368E-2</v>
      </c>
      <c r="BP274" s="64">
        <f>IFERROR(1/J274*(Y274/H274),"0")</f>
        <v>2.1367521367521368E-2</v>
      </c>
    </row>
    <row r="275" spans="1:68" x14ac:dyDescent="0.2">
      <c r="A275" s="565"/>
      <c r="B275" s="566"/>
      <c r="C275" s="566"/>
      <c r="D275" s="566"/>
      <c r="E275" s="566"/>
      <c r="F275" s="566"/>
      <c r="G275" s="566"/>
      <c r="H275" s="566"/>
      <c r="I275" s="566"/>
      <c r="J275" s="566"/>
      <c r="K275" s="566"/>
      <c r="L275" s="566"/>
      <c r="M275" s="566"/>
      <c r="N275" s="566"/>
      <c r="O275" s="567"/>
      <c r="P275" s="564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5</v>
      </c>
      <c r="Y275" s="553">
        <f>IFERROR(Y274/H274,"0")</f>
        <v>5</v>
      </c>
      <c r="Z275" s="553">
        <f>IFERROR(IF(Z274="",0,Z274),"0")</f>
        <v>2.5100000000000001E-2</v>
      </c>
      <c r="AA275" s="554"/>
      <c r="AB275" s="554"/>
      <c r="AC275" s="554"/>
    </row>
    <row r="276" spans="1:68" x14ac:dyDescent="0.2">
      <c r="A276" s="566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4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8.4</v>
      </c>
      <c r="Y276" s="553">
        <f>IFERROR(SUM(Y274:Y274),"0")</f>
        <v>8.4</v>
      </c>
      <c r="Z276" s="37"/>
      <c r="AA276" s="554"/>
      <c r="AB276" s="554"/>
      <c r="AC276" s="554"/>
    </row>
    <row r="277" spans="1:68" ht="14.25" hidden="1" customHeight="1" x14ac:dyDescent="0.25">
      <c r="A277" s="571" t="s">
        <v>73</v>
      </c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6"/>
      <c r="P277" s="566"/>
      <c r="Q277" s="566"/>
      <c r="R277" s="566"/>
      <c r="S277" s="566"/>
      <c r="T277" s="566"/>
      <c r="U277" s="566"/>
      <c r="V277" s="566"/>
      <c r="W277" s="566"/>
      <c r="X277" s="566"/>
      <c r="Y277" s="566"/>
      <c r="Z277" s="566"/>
      <c r="AA277" s="546"/>
      <c r="AB277" s="546"/>
      <c r="AC277" s="546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62">
        <v>4680115884618</v>
      </c>
      <c r="E278" s="563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6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9"/>
      <c r="R278" s="559"/>
      <c r="S278" s="559"/>
      <c r="T278" s="560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5"/>
      <c r="B279" s="566"/>
      <c r="C279" s="566"/>
      <c r="D279" s="566"/>
      <c r="E279" s="566"/>
      <c r="F279" s="566"/>
      <c r="G279" s="566"/>
      <c r="H279" s="566"/>
      <c r="I279" s="566"/>
      <c r="J279" s="566"/>
      <c r="K279" s="566"/>
      <c r="L279" s="566"/>
      <c r="M279" s="566"/>
      <c r="N279" s="566"/>
      <c r="O279" s="567"/>
      <c r="P279" s="564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6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4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569" t="s">
        <v>447</v>
      </c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6"/>
      <c r="P281" s="566"/>
      <c r="Q281" s="566"/>
      <c r="R281" s="566"/>
      <c r="S281" s="566"/>
      <c r="T281" s="566"/>
      <c r="U281" s="566"/>
      <c r="V281" s="566"/>
      <c r="W281" s="566"/>
      <c r="X281" s="566"/>
      <c r="Y281" s="566"/>
      <c r="Z281" s="566"/>
      <c r="AA281" s="545"/>
      <c r="AB281" s="545"/>
      <c r="AC281" s="545"/>
    </row>
    <row r="282" spans="1:68" ht="14.25" hidden="1" customHeight="1" x14ac:dyDescent="0.25">
      <c r="A282" s="571" t="s">
        <v>103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46"/>
      <c r="AB282" s="546"/>
      <c r="AC282" s="546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62">
        <v>4680115883703</v>
      </c>
      <c r="E283" s="563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9"/>
      <c r="R283" s="559"/>
      <c r="S283" s="559"/>
      <c r="T283" s="560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5"/>
      <c r="B284" s="566"/>
      <c r="C284" s="566"/>
      <c r="D284" s="566"/>
      <c r="E284" s="566"/>
      <c r="F284" s="566"/>
      <c r="G284" s="566"/>
      <c r="H284" s="566"/>
      <c r="I284" s="566"/>
      <c r="J284" s="566"/>
      <c r="K284" s="566"/>
      <c r="L284" s="566"/>
      <c r="M284" s="566"/>
      <c r="N284" s="566"/>
      <c r="O284" s="567"/>
      <c r="P284" s="564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6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4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569" t="s">
        <v>452</v>
      </c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6"/>
      <c r="P286" s="566"/>
      <c r="Q286" s="566"/>
      <c r="R286" s="566"/>
      <c r="S286" s="566"/>
      <c r="T286" s="566"/>
      <c r="U286" s="566"/>
      <c r="V286" s="566"/>
      <c r="W286" s="566"/>
      <c r="X286" s="566"/>
      <c r="Y286" s="566"/>
      <c r="Z286" s="566"/>
      <c r="AA286" s="545"/>
      <c r="AB286" s="545"/>
      <c r="AC286" s="545"/>
    </row>
    <row r="287" spans="1:68" ht="14.25" hidden="1" customHeight="1" x14ac:dyDescent="0.25">
      <c r="A287" s="571" t="s">
        <v>103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46"/>
      <c r="AB287" s="546"/>
      <c r="AC287" s="546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62">
        <v>4607091386004</v>
      </c>
      <c r="E288" s="563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0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9"/>
      <c r="R288" s="559"/>
      <c r="S288" s="559"/>
      <c r="T288" s="560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62">
        <v>4680115885615</v>
      </c>
      <c r="E289" s="563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9"/>
      <c r="R289" s="559"/>
      <c r="S289" s="559"/>
      <c r="T289" s="560"/>
      <c r="U289" s="34"/>
      <c r="V289" s="34"/>
      <c r="W289" s="35" t="s">
        <v>69</v>
      </c>
      <c r="X289" s="551">
        <v>108</v>
      </c>
      <c r="Y289" s="552">
        <f t="shared" si="37"/>
        <v>108</v>
      </c>
      <c r="Z289" s="36">
        <f>IFERROR(IF(Y289=0,"",ROUNDUP(Y289/H289,0)*0.01898),"")</f>
        <v>0.1898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112.34999999999998</v>
      </c>
      <c r="BN289" s="64">
        <f t="shared" si="39"/>
        <v>112.34999999999998</v>
      </c>
      <c r="BO289" s="64">
        <f t="shared" si="40"/>
        <v>0.15625</v>
      </c>
      <c r="BP289" s="64">
        <f t="shared" si="41"/>
        <v>0.15625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62">
        <v>4680115885646</v>
      </c>
      <c r="E290" s="563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9"/>
      <c r="R290" s="559"/>
      <c r="S290" s="559"/>
      <c r="T290" s="560"/>
      <c r="U290" s="34"/>
      <c r="V290" s="34"/>
      <c r="W290" s="35" t="s">
        <v>69</v>
      </c>
      <c r="X290" s="551">
        <v>54</v>
      </c>
      <c r="Y290" s="552">
        <f t="shared" si="37"/>
        <v>54</v>
      </c>
      <c r="Z290" s="36">
        <f>IFERROR(IF(Y290=0,"",ROUNDUP(Y290/H290,0)*0.01898),"")</f>
        <v>9.4899999999999998E-2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56.17499999999999</v>
      </c>
      <c r="BN290" s="64">
        <f t="shared" si="39"/>
        <v>56.17499999999999</v>
      </c>
      <c r="BO290" s="64">
        <f t="shared" si="40"/>
        <v>7.8125E-2</v>
      </c>
      <c r="BP290" s="64">
        <f t="shared" si="41"/>
        <v>7.8125E-2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62">
        <v>4680115885554</v>
      </c>
      <c r="E291" s="563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9"/>
      <c r="R291" s="559"/>
      <c r="S291" s="559"/>
      <c r="T291" s="560"/>
      <c r="U291" s="34"/>
      <c r="V291" s="34"/>
      <c r="W291" s="35" t="s">
        <v>69</v>
      </c>
      <c r="X291" s="551">
        <v>0</v>
      </c>
      <c r="Y291" s="55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62">
        <v>4680115885622</v>
      </c>
      <c r="E292" s="563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5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9"/>
      <c r="R292" s="559"/>
      <c r="S292" s="559"/>
      <c r="T292" s="560"/>
      <c r="U292" s="34"/>
      <c r="V292" s="34"/>
      <c r="W292" s="35" t="s">
        <v>69</v>
      </c>
      <c r="X292" s="551">
        <v>8</v>
      </c>
      <c r="Y292" s="552">
        <f t="shared" si="37"/>
        <v>8</v>
      </c>
      <c r="Z292" s="36">
        <f>IFERROR(IF(Y292=0,"",ROUNDUP(Y292/H292,0)*0.00902),"")</f>
        <v>1.804E-2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8.42</v>
      </c>
      <c r="BN292" s="64">
        <f t="shared" si="39"/>
        <v>8.42</v>
      </c>
      <c r="BO292" s="64">
        <f t="shared" si="40"/>
        <v>1.5151515151515152E-2</v>
      </c>
      <c r="BP292" s="64">
        <f t="shared" si="41"/>
        <v>1.5151515151515152E-2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62">
        <v>4680115885608</v>
      </c>
      <c r="E293" s="563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9"/>
      <c r="R293" s="559"/>
      <c r="S293" s="559"/>
      <c r="T293" s="560"/>
      <c r="U293" s="34"/>
      <c r="V293" s="34"/>
      <c r="W293" s="35" t="s">
        <v>69</v>
      </c>
      <c r="X293" s="551">
        <v>20</v>
      </c>
      <c r="Y293" s="552">
        <f t="shared" si="37"/>
        <v>20</v>
      </c>
      <c r="Z293" s="36">
        <f>IFERROR(IF(Y293=0,"",ROUNDUP(Y293/H293,0)*0.00902),"")</f>
        <v>4.5100000000000001E-2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21.05</v>
      </c>
      <c r="BN293" s="64">
        <f t="shared" si="39"/>
        <v>21.05</v>
      </c>
      <c r="BO293" s="64">
        <f t="shared" si="40"/>
        <v>3.787878787878788E-2</v>
      </c>
      <c r="BP293" s="64">
        <f t="shared" si="41"/>
        <v>3.787878787878788E-2</v>
      </c>
    </row>
    <row r="294" spans="1:68" x14ac:dyDescent="0.2">
      <c r="A294" s="565"/>
      <c r="B294" s="566"/>
      <c r="C294" s="566"/>
      <c r="D294" s="566"/>
      <c r="E294" s="566"/>
      <c r="F294" s="566"/>
      <c r="G294" s="566"/>
      <c r="H294" s="566"/>
      <c r="I294" s="566"/>
      <c r="J294" s="566"/>
      <c r="K294" s="566"/>
      <c r="L294" s="566"/>
      <c r="M294" s="566"/>
      <c r="N294" s="566"/>
      <c r="O294" s="567"/>
      <c r="P294" s="564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22</v>
      </c>
      <c r="Y294" s="553">
        <f>IFERROR(Y288/H288,"0")+IFERROR(Y289/H289,"0")+IFERROR(Y290/H290,"0")+IFERROR(Y291/H291,"0")+IFERROR(Y292/H292,"0")+IFERROR(Y293/H293,"0")</f>
        <v>22</v>
      </c>
      <c r="Z294" s="553">
        <f>IFERROR(IF(Z288="",0,Z288),"0")+IFERROR(IF(Z289="",0,Z289),"0")+IFERROR(IF(Z290="",0,Z290),"0")+IFERROR(IF(Z291="",0,Z291),"0")+IFERROR(IF(Z292="",0,Z292),"0")+IFERROR(IF(Z293="",0,Z293),"0")</f>
        <v>0.34784000000000004</v>
      </c>
      <c r="AA294" s="554"/>
      <c r="AB294" s="554"/>
      <c r="AC294" s="554"/>
    </row>
    <row r="295" spans="1:68" x14ac:dyDescent="0.2">
      <c r="A295" s="566"/>
      <c r="B295" s="566"/>
      <c r="C295" s="566"/>
      <c r="D295" s="566"/>
      <c r="E295" s="566"/>
      <c r="F295" s="566"/>
      <c r="G295" s="566"/>
      <c r="H295" s="566"/>
      <c r="I295" s="566"/>
      <c r="J295" s="566"/>
      <c r="K295" s="566"/>
      <c r="L295" s="566"/>
      <c r="M295" s="566"/>
      <c r="N295" s="566"/>
      <c r="O295" s="567"/>
      <c r="P295" s="564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190</v>
      </c>
      <c r="Y295" s="553">
        <f>IFERROR(SUM(Y288:Y293),"0")</f>
        <v>190</v>
      </c>
      <c r="Z295" s="37"/>
      <c r="AA295" s="554"/>
      <c r="AB295" s="554"/>
      <c r="AC295" s="554"/>
    </row>
    <row r="296" spans="1:68" ht="14.25" hidden="1" customHeight="1" x14ac:dyDescent="0.25">
      <c r="A296" s="571" t="s">
        <v>64</v>
      </c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6"/>
      <c r="P296" s="566"/>
      <c r="Q296" s="566"/>
      <c r="R296" s="566"/>
      <c r="S296" s="566"/>
      <c r="T296" s="566"/>
      <c r="U296" s="566"/>
      <c r="V296" s="566"/>
      <c r="W296" s="566"/>
      <c r="X296" s="566"/>
      <c r="Y296" s="566"/>
      <c r="Z296" s="566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62">
        <v>4607091387193</v>
      </c>
      <c r="E297" s="563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9"/>
      <c r="R297" s="559"/>
      <c r="S297" s="559"/>
      <c r="T297" s="560"/>
      <c r="U297" s="34"/>
      <c r="V297" s="34"/>
      <c r="W297" s="35" t="s">
        <v>69</v>
      </c>
      <c r="X297" s="551">
        <v>168</v>
      </c>
      <c r="Y297" s="552">
        <f t="shared" ref="Y297:Y303" si="42">IFERROR(IF(X297="",0,CEILING((X297/$H297),1)*$H297),"")</f>
        <v>168</v>
      </c>
      <c r="Z297" s="36">
        <f>IFERROR(IF(Y297=0,"",ROUNDUP(Y297/H297,0)*0.00902),"")</f>
        <v>0.36080000000000001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178.79999999999998</v>
      </c>
      <c r="BN297" s="64">
        <f t="shared" ref="BN297:BN303" si="44">IFERROR(Y297*I297/H297,"0")</f>
        <v>178.79999999999998</v>
      </c>
      <c r="BO297" s="64">
        <f t="shared" ref="BO297:BO303" si="45">IFERROR(1/J297*(X297/H297),"0")</f>
        <v>0.30303030303030304</v>
      </c>
      <c r="BP297" s="64">
        <f t="shared" ref="BP297:BP303" si="46">IFERROR(1/J297*(Y297/H297),"0")</f>
        <v>0.30303030303030304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62">
        <v>4607091387230</v>
      </c>
      <c r="E298" s="563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6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9"/>
      <c r="R298" s="559"/>
      <c r="S298" s="559"/>
      <c r="T298" s="560"/>
      <c r="U298" s="34"/>
      <c r="V298" s="34"/>
      <c r="W298" s="35" t="s">
        <v>69</v>
      </c>
      <c r="X298" s="551">
        <v>84</v>
      </c>
      <c r="Y298" s="552">
        <f t="shared" si="42"/>
        <v>84</v>
      </c>
      <c r="Z298" s="36">
        <f>IFERROR(IF(Y298=0,"",ROUNDUP(Y298/H298,0)*0.00902),"")</f>
        <v>0.1804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89.399999999999991</v>
      </c>
      <c r="BN298" s="64">
        <f t="shared" si="44"/>
        <v>89.399999999999991</v>
      </c>
      <c r="BO298" s="64">
        <f t="shared" si="45"/>
        <v>0.15151515151515152</v>
      </c>
      <c r="BP298" s="64">
        <f t="shared" si="46"/>
        <v>0.15151515151515152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62">
        <v>4607091387292</v>
      </c>
      <c r="E299" s="563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9"/>
      <c r="R299" s="559"/>
      <c r="S299" s="559"/>
      <c r="T299" s="560"/>
      <c r="U299" s="34"/>
      <c r="V299" s="34"/>
      <c r="W299" s="35" t="s">
        <v>69</v>
      </c>
      <c r="X299" s="551">
        <v>35.04</v>
      </c>
      <c r="Y299" s="552">
        <f t="shared" si="42"/>
        <v>35.04</v>
      </c>
      <c r="Z299" s="36">
        <f>IFERROR(IF(Y299=0,"",ROUNDUP(Y299/H299,0)*0.00902),"")</f>
        <v>7.2160000000000002E-2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37.200000000000003</v>
      </c>
      <c r="BN299" s="64">
        <f t="shared" si="44"/>
        <v>37.200000000000003</v>
      </c>
      <c r="BO299" s="64">
        <f t="shared" si="45"/>
        <v>6.0606060606060608E-2</v>
      </c>
      <c r="BP299" s="64">
        <f t="shared" si="46"/>
        <v>6.0606060606060608E-2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62">
        <v>4607091387285</v>
      </c>
      <c r="E300" s="563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9"/>
      <c r="R300" s="559"/>
      <c r="S300" s="559"/>
      <c r="T300" s="560"/>
      <c r="U300" s="34"/>
      <c r="V300" s="34"/>
      <c r="W300" s="35" t="s">
        <v>69</v>
      </c>
      <c r="X300" s="551">
        <v>10.5</v>
      </c>
      <c r="Y300" s="552">
        <f t="shared" si="42"/>
        <v>10.5</v>
      </c>
      <c r="Z300" s="36">
        <f>IFERROR(IF(Y300=0,"",ROUNDUP(Y300/H300,0)*0.00502),"")</f>
        <v>2.5100000000000001E-2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11.149999999999999</v>
      </c>
      <c r="BN300" s="64">
        <f t="shared" si="44"/>
        <v>11.149999999999999</v>
      </c>
      <c r="BO300" s="64">
        <f t="shared" si="45"/>
        <v>2.1367521367521368E-2</v>
      </c>
      <c r="BP300" s="64">
        <f t="shared" si="46"/>
        <v>2.1367521367521368E-2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62">
        <v>4607091389845</v>
      </c>
      <c r="E301" s="563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9"/>
      <c r="R301" s="559"/>
      <c r="S301" s="559"/>
      <c r="T301" s="560"/>
      <c r="U301" s="34"/>
      <c r="V301" s="34"/>
      <c r="W301" s="35" t="s">
        <v>69</v>
      </c>
      <c r="X301" s="551">
        <v>10.5</v>
      </c>
      <c r="Y301" s="552">
        <f t="shared" si="42"/>
        <v>10.5</v>
      </c>
      <c r="Z301" s="36">
        <f>IFERROR(IF(Y301=0,"",ROUNDUP(Y301/H301,0)*0.00502),"")</f>
        <v>2.5100000000000001E-2</v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11</v>
      </c>
      <c r="BN301" s="64">
        <f t="shared" si="44"/>
        <v>11</v>
      </c>
      <c r="BO301" s="64">
        <f t="shared" si="45"/>
        <v>2.1367521367521368E-2</v>
      </c>
      <c r="BP301" s="64">
        <f t="shared" si="46"/>
        <v>2.1367521367521368E-2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62">
        <v>4680115882881</v>
      </c>
      <c r="E302" s="563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6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9"/>
      <c r="R302" s="559"/>
      <c r="S302" s="559"/>
      <c r="T302" s="560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62">
        <v>4607091383836</v>
      </c>
      <c r="E303" s="563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82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9"/>
      <c r="R303" s="559"/>
      <c r="S303" s="559"/>
      <c r="T303" s="560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65"/>
      <c r="B304" s="566"/>
      <c r="C304" s="566"/>
      <c r="D304" s="566"/>
      <c r="E304" s="566"/>
      <c r="F304" s="566"/>
      <c r="G304" s="566"/>
      <c r="H304" s="566"/>
      <c r="I304" s="566"/>
      <c r="J304" s="566"/>
      <c r="K304" s="566"/>
      <c r="L304" s="566"/>
      <c r="M304" s="566"/>
      <c r="N304" s="566"/>
      <c r="O304" s="567"/>
      <c r="P304" s="564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78</v>
      </c>
      <c r="Y304" s="553">
        <f>IFERROR(Y297/H297,"0")+IFERROR(Y298/H298,"0")+IFERROR(Y299/H299,"0")+IFERROR(Y300/H300,"0")+IFERROR(Y301/H301,"0")+IFERROR(Y302/H302,"0")+IFERROR(Y303/H303,"0")</f>
        <v>78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0.66356000000000004</v>
      </c>
      <c r="AA304" s="554"/>
      <c r="AB304" s="554"/>
      <c r="AC304" s="554"/>
    </row>
    <row r="305" spans="1:68" x14ac:dyDescent="0.2">
      <c r="A305" s="566"/>
      <c r="B305" s="566"/>
      <c r="C305" s="566"/>
      <c r="D305" s="566"/>
      <c r="E305" s="566"/>
      <c r="F305" s="566"/>
      <c r="G305" s="566"/>
      <c r="H305" s="566"/>
      <c r="I305" s="566"/>
      <c r="J305" s="566"/>
      <c r="K305" s="566"/>
      <c r="L305" s="566"/>
      <c r="M305" s="566"/>
      <c r="N305" s="566"/>
      <c r="O305" s="567"/>
      <c r="P305" s="564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308.04000000000002</v>
      </c>
      <c r="Y305" s="553">
        <f>IFERROR(SUM(Y297:Y303),"0")</f>
        <v>308.04000000000002</v>
      </c>
      <c r="Z305" s="37"/>
      <c r="AA305" s="554"/>
      <c r="AB305" s="554"/>
      <c r="AC305" s="554"/>
    </row>
    <row r="306" spans="1:68" ht="14.25" hidden="1" customHeight="1" x14ac:dyDescent="0.25">
      <c r="A306" s="571" t="s">
        <v>73</v>
      </c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6"/>
      <c r="P306" s="566"/>
      <c r="Q306" s="566"/>
      <c r="R306" s="566"/>
      <c r="S306" s="566"/>
      <c r="T306" s="566"/>
      <c r="U306" s="566"/>
      <c r="V306" s="566"/>
      <c r="W306" s="566"/>
      <c r="X306" s="566"/>
      <c r="Y306" s="566"/>
      <c r="Z306" s="566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62">
        <v>4607091387766</v>
      </c>
      <c r="E307" s="563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9"/>
      <c r="R307" s="559"/>
      <c r="S307" s="559"/>
      <c r="T307" s="560"/>
      <c r="U307" s="34"/>
      <c r="V307" s="34"/>
      <c r="W307" s="35" t="s">
        <v>69</v>
      </c>
      <c r="X307" s="551">
        <v>998.4</v>
      </c>
      <c r="Y307" s="552">
        <f>IFERROR(IF(X307="",0,CEILING((X307/$H307),1)*$H307),"")</f>
        <v>998.4</v>
      </c>
      <c r="Z307" s="36">
        <f>IFERROR(IF(Y307=0,"",ROUNDUP(Y307/H307,0)*0.01898),"")</f>
        <v>2.42944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1064.0640000000001</v>
      </c>
      <c r="BN307" s="64">
        <f>IFERROR(Y307*I307/H307,"0")</f>
        <v>1064.0640000000001</v>
      </c>
      <c r="BO307" s="64">
        <f>IFERROR(1/J307*(X307/H307),"0")</f>
        <v>2</v>
      </c>
      <c r="BP307" s="64">
        <f>IFERROR(1/J307*(Y307/H307),"0")</f>
        <v>2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62">
        <v>4607091387957</v>
      </c>
      <c r="E308" s="563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9"/>
      <c r="R308" s="559"/>
      <c r="S308" s="559"/>
      <c r="T308" s="560"/>
      <c r="U308" s="34"/>
      <c r="V308" s="34"/>
      <c r="W308" s="35" t="s">
        <v>69</v>
      </c>
      <c r="X308" s="551">
        <v>23.4</v>
      </c>
      <c r="Y308" s="552">
        <f>IFERROR(IF(X308="",0,CEILING((X308/$H308),1)*$H308),"")</f>
        <v>23.4</v>
      </c>
      <c r="Z308" s="36">
        <f>IFERROR(IF(Y308=0,"",ROUNDUP(Y308/H308,0)*0.01898),"")</f>
        <v>5.6940000000000004E-2</v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24.957000000000001</v>
      </c>
      <c r="BN308" s="64">
        <f>IFERROR(Y308*I308/H308,"0")</f>
        <v>24.957000000000001</v>
      </c>
      <c r="BO308" s="64">
        <f>IFERROR(1/J308*(X308/H308),"0")</f>
        <v>4.6875E-2</v>
      </c>
      <c r="BP308" s="64">
        <f>IFERROR(1/J308*(Y308/H308),"0")</f>
        <v>4.6875E-2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62">
        <v>4607091387964</v>
      </c>
      <c r="E309" s="563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9"/>
      <c r="R309" s="559"/>
      <c r="S309" s="559"/>
      <c r="T309" s="560"/>
      <c r="U309" s="34"/>
      <c r="V309" s="34"/>
      <c r="W309" s="35" t="s">
        <v>69</v>
      </c>
      <c r="X309" s="551">
        <v>24.3</v>
      </c>
      <c r="Y309" s="552">
        <f>IFERROR(IF(X309="",0,CEILING((X309/$H309),1)*$H309),"")</f>
        <v>24.299999999999997</v>
      </c>
      <c r="Z309" s="36">
        <f>IFERROR(IF(Y309=0,"",ROUNDUP(Y309/H309,0)*0.01898),"")</f>
        <v>5.6940000000000004E-2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25.803000000000004</v>
      </c>
      <c r="BN309" s="64">
        <f>IFERROR(Y309*I309/H309,"0")</f>
        <v>25.803000000000001</v>
      </c>
      <c r="BO309" s="64">
        <f>IFERROR(1/J309*(X309/H309),"0")</f>
        <v>4.6875E-2</v>
      </c>
      <c r="BP309" s="64">
        <f>IFERROR(1/J309*(Y309/H309),"0")</f>
        <v>4.6875E-2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62">
        <v>4680115884588</v>
      </c>
      <c r="E310" s="563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9"/>
      <c r="R310" s="559"/>
      <c r="S310" s="559"/>
      <c r="T310" s="560"/>
      <c r="U310" s="34"/>
      <c r="V310" s="34"/>
      <c r="W310" s="35" t="s">
        <v>69</v>
      </c>
      <c r="X310" s="551">
        <v>9</v>
      </c>
      <c r="Y310" s="552">
        <f>IFERROR(IF(X310="",0,CEILING((X310/$H310),1)*$H310),"")</f>
        <v>9</v>
      </c>
      <c r="Z310" s="36">
        <f>IFERROR(IF(Y310=0,"",ROUNDUP(Y310/H310,0)*0.00651),"")</f>
        <v>1.9529999999999999E-2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9.7379999999999995</v>
      </c>
      <c r="BN310" s="64">
        <f>IFERROR(Y310*I310/H310,"0")</f>
        <v>9.7379999999999995</v>
      </c>
      <c r="BO310" s="64">
        <f>IFERROR(1/J310*(X310/H310),"0")</f>
        <v>1.6483516483516484E-2</v>
      </c>
      <c r="BP310" s="64">
        <f>IFERROR(1/J310*(Y310/H310),"0")</f>
        <v>1.6483516483516484E-2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62">
        <v>4607091387513</v>
      </c>
      <c r="E311" s="563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9"/>
      <c r="R311" s="559"/>
      <c r="S311" s="559"/>
      <c r="T311" s="560"/>
      <c r="U311" s="34"/>
      <c r="V311" s="34"/>
      <c r="W311" s="35" t="s">
        <v>69</v>
      </c>
      <c r="X311" s="551">
        <v>2.7</v>
      </c>
      <c r="Y311" s="552">
        <f>IFERROR(IF(X311="",0,CEILING((X311/$H311),1)*$H311),"")</f>
        <v>2.7</v>
      </c>
      <c r="Z311" s="36">
        <f>IFERROR(IF(Y311=0,"",ROUNDUP(Y311/H311,0)*0.00651),"")</f>
        <v>6.5100000000000002E-3</v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2.9580000000000002</v>
      </c>
      <c r="BN311" s="64">
        <f>IFERROR(Y311*I311/H311,"0")</f>
        <v>2.9580000000000002</v>
      </c>
      <c r="BO311" s="64">
        <f>IFERROR(1/J311*(X311/H311),"0")</f>
        <v>5.4945054945054949E-3</v>
      </c>
      <c r="BP311" s="64">
        <f>IFERROR(1/J311*(Y311/H311),"0")</f>
        <v>5.4945054945054949E-3</v>
      </c>
    </row>
    <row r="312" spans="1:68" x14ac:dyDescent="0.2">
      <c r="A312" s="565"/>
      <c r="B312" s="566"/>
      <c r="C312" s="566"/>
      <c r="D312" s="566"/>
      <c r="E312" s="566"/>
      <c r="F312" s="566"/>
      <c r="G312" s="566"/>
      <c r="H312" s="566"/>
      <c r="I312" s="566"/>
      <c r="J312" s="566"/>
      <c r="K312" s="566"/>
      <c r="L312" s="566"/>
      <c r="M312" s="566"/>
      <c r="N312" s="566"/>
      <c r="O312" s="567"/>
      <c r="P312" s="564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138</v>
      </c>
      <c r="Y312" s="553">
        <f>IFERROR(Y307/H307,"0")+IFERROR(Y308/H308,"0")+IFERROR(Y309/H309,"0")+IFERROR(Y310/H310,"0")+IFERROR(Y311/H311,"0")</f>
        <v>138</v>
      </c>
      <c r="Z312" s="553">
        <f>IFERROR(IF(Z307="",0,Z307),"0")+IFERROR(IF(Z308="",0,Z308),"0")+IFERROR(IF(Z309="",0,Z309),"0")+IFERROR(IF(Z310="",0,Z310),"0")+IFERROR(IF(Z311="",0,Z311),"0")</f>
        <v>2.5693600000000001</v>
      </c>
      <c r="AA312" s="554"/>
      <c r="AB312" s="554"/>
      <c r="AC312" s="554"/>
    </row>
    <row r="313" spans="1:68" x14ac:dyDescent="0.2">
      <c r="A313" s="566"/>
      <c r="B313" s="566"/>
      <c r="C313" s="566"/>
      <c r="D313" s="566"/>
      <c r="E313" s="566"/>
      <c r="F313" s="566"/>
      <c r="G313" s="566"/>
      <c r="H313" s="566"/>
      <c r="I313" s="566"/>
      <c r="J313" s="566"/>
      <c r="K313" s="566"/>
      <c r="L313" s="566"/>
      <c r="M313" s="566"/>
      <c r="N313" s="566"/>
      <c r="O313" s="567"/>
      <c r="P313" s="564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1057.8</v>
      </c>
      <c r="Y313" s="553">
        <f>IFERROR(SUM(Y307:Y311),"0")</f>
        <v>1057.8</v>
      </c>
      <c r="Z313" s="37"/>
      <c r="AA313" s="554"/>
      <c r="AB313" s="554"/>
      <c r="AC313" s="554"/>
    </row>
    <row r="314" spans="1:68" ht="14.25" hidden="1" customHeight="1" x14ac:dyDescent="0.25">
      <c r="A314" s="571" t="s">
        <v>174</v>
      </c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6"/>
      <c r="P314" s="566"/>
      <c r="Q314" s="566"/>
      <c r="R314" s="566"/>
      <c r="S314" s="566"/>
      <c r="T314" s="566"/>
      <c r="U314" s="566"/>
      <c r="V314" s="566"/>
      <c r="W314" s="566"/>
      <c r="X314" s="566"/>
      <c r="Y314" s="566"/>
      <c r="Z314" s="566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62">
        <v>4607091380880</v>
      </c>
      <c r="E315" s="563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8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9"/>
      <c r="R315" s="559"/>
      <c r="S315" s="559"/>
      <c r="T315" s="560"/>
      <c r="U315" s="34"/>
      <c r="V315" s="34"/>
      <c r="W315" s="35" t="s">
        <v>69</v>
      </c>
      <c r="X315" s="551">
        <v>33.6</v>
      </c>
      <c r="Y315" s="552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35.676000000000002</v>
      </c>
      <c r="BN315" s="64">
        <f>IFERROR(Y315*I315/H315,"0")</f>
        <v>35.676000000000002</v>
      </c>
      <c r="BO315" s="64">
        <f>IFERROR(1/J315*(X315/H315),"0")</f>
        <v>6.25E-2</v>
      </c>
      <c r="BP315" s="64">
        <f>IFERROR(1/J315*(Y315/H315),"0")</f>
        <v>6.25E-2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62">
        <v>4607091384482</v>
      </c>
      <c r="E316" s="563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8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9"/>
      <c r="R316" s="559"/>
      <c r="S316" s="559"/>
      <c r="T316" s="560"/>
      <c r="U316" s="34"/>
      <c r="V316" s="34"/>
      <c r="W316" s="35" t="s">
        <v>69</v>
      </c>
      <c r="X316" s="551">
        <v>39</v>
      </c>
      <c r="Y316" s="552">
        <f>IFERROR(IF(X316="",0,CEILING((X316/$H316),1)*$H316),"")</f>
        <v>39</v>
      </c>
      <c r="Z316" s="36">
        <f>IFERROR(IF(Y316=0,"",ROUNDUP(Y316/H316,0)*0.01898),"")</f>
        <v>9.4899999999999998E-2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41.595000000000006</v>
      </c>
      <c r="BN316" s="64">
        <f>IFERROR(Y316*I316/H316,"0")</f>
        <v>41.595000000000006</v>
      </c>
      <c r="BO316" s="64">
        <f>IFERROR(1/J316*(X316/H316),"0")</f>
        <v>7.8125E-2</v>
      </c>
      <c r="BP316" s="64">
        <f>IFERROR(1/J316*(Y316/H316),"0")</f>
        <v>7.8125E-2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62">
        <v>4607091380897</v>
      </c>
      <c r="E317" s="563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62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9"/>
      <c r="R317" s="559"/>
      <c r="S317" s="559"/>
      <c r="T317" s="560"/>
      <c r="U317" s="34"/>
      <c r="V317" s="34"/>
      <c r="W317" s="35" t="s">
        <v>69</v>
      </c>
      <c r="X317" s="551">
        <v>42</v>
      </c>
      <c r="Y317" s="552">
        <f>IFERROR(IF(X317="",0,CEILING((X317/$H317),1)*$H317),"")</f>
        <v>42</v>
      </c>
      <c r="Z317" s="36">
        <f>IFERROR(IF(Y317=0,"",ROUNDUP(Y317/H317,0)*0.01898),"")</f>
        <v>9.4899999999999998E-2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44.594999999999999</v>
      </c>
      <c r="BN317" s="64">
        <f>IFERROR(Y317*I317/H317,"0")</f>
        <v>44.594999999999999</v>
      </c>
      <c r="BO317" s="64">
        <f>IFERROR(1/J317*(X317/H317),"0")</f>
        <v>7.8125E-2</v>
      </c>
      <c r="BP317" s="64">
        <f>IFERROR(1/J317*(Y317/H317),"0")</f>
        <v>7.8125E-2</v>
      </c>
    </row>
    <row r="318" spans="1:68" x14ac:dyDescent="0.2">
      <c r="A318" s="565"/>
      <c r="B318" s="566"/>
      <c r="C318" s="566"/>
      <c r="D318" s="566"/>
      <c r="E318" s="566"/>
      <c r="F318" s="566"/>
      <c r="G318" s="566"/>
      <c r="H318" s="566"/>
      <c r="I318" s="566"/>
      <c r="J318" s="566"/>
      <c r="K318" s="566"/>
      <c r="L318" s="566"/>
      <c r="M318" s="566"/>
      <c r="N318" s="566"/>
      <c r="O318" s="567"/>
      <c r="P318" s="564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14</v>
      </c>
      <c r="Y318" s="553">
        <f>IFERROR(Y315/H315,"0")+IFERROR(Y316/H316,"0")+IFERROR(Y317/H317,"0")</f>
        <v>14</v>
      </c>
      <c r="Z318" s="553">
        <f>IFERROR(IF(Z315="",0,Z315),"0")+IFERROR(IF(Z316="",0,Z316),"0")+IFERROR(IF(Z317="",0,Z317),"0")</f>
        <v>0.26572000000000001</v>
      </c>
      <c r="AA318" s="554"/>
      <c r="AB318" s="554"/>
      <c r="AC318" s="554"/>
    </row>
    <row r="319" spans="1:68" x14ac:dyDescent="0.2">
      <c r="A319" s="566"/>
      <c r="B319" s="566"/>
      <c r="C319" s="566"/>
      <c r="D319" s="566"/>
      <c r="E319" s="566"/>
      <c r="F319" s="566"/>
      <c r="G319" s="566"/>
      <c r="H319" s="566"/>
      <c r="I319" s="566"/>
      <c r="J319" s="566"/>
      <c r="K319" s="566"/>
      <c r="L319" s="566"/>
      <c r="M319" s="566"/>
      <c r="N319" s="566"/>
      <c r="O319" s="567"/>
      <c r="P319" s="564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114.6</v>
      </c>
      <c r="Y319" s="553">
        <f>IFERROR(SUM(Y315:Y317),"0")</f>
        <v>114.6</v>
      </c>
      <c r="Z319" s="37"/>
      <c r="AA319" s="554"/>
      <c r="AB319" s="554"/>
      <c r="AC319" s="554"/>
    </row>
    <row r="320" spans="1:68" ht="14.25" hidden="1" customHeight="1" x14ac:dyDescent="0.25">
      <c r="A320" s="571" t="s">
        <v>95</v>
      </c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6"/>
      <c r="P320" s="566"/>
      <c r="Q320" s="566"/>
      <c r="R320" s="566"/>
      <c r="S320" s="566"/>
      <c r="T320" s="566"/>
      <c r="U320" s="566"/>
      <c r="V320" s="566"/>
      <c r="W320" s="566"/>
      <c r="X320" s="566"/>
      <c r="Y320" s="566"/>
      <c r="Z320" s="566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62">
        <v>4607091388381</v>
      </c>
      <c r="E321" s="563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660" t="s">
        <v>515</v>
      </c>
      <c r="Q321" s="559"/>
      <c r="R321" s="559"/>
      <c r="S321" s="559"/>
      <c r="T321" s="560"/>
      <c r="U321" s="34"/>
      <c r="V321" s="34"/>
      <c r="W321" s="35" t="s">
        <v>69</v>
      </c>
      <c r="X321" s="551">
        <v>3.04</v>
      </c>
      <c r="Y321" s="552">
        <f>IFERROR(IF(X321="",0,CEILING((X321/$H321),1)*$H321),"")</f>
        <v>3.04</v>
      </c>
      <c r="Z321" s="36">
        <f>IFERROR(IF(Y321=0,"",ROUNDUP(Y321/H321,0)*0.00902),"")</f>
        <v>9.0200000000000002E-3</v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3.33</v>
      </c>
      <c r="BN321" s="64">
        <f>IFERROR(Y321*I321/H321,"0")</f>
        <v>3.33</v>
      </c>
      <c r="BO321" s="64">
        <f>IFERROR(1/J321*(X321/H321),"0")</f>
        <v>7.575757575757576E-3</v>
      </c>
      <c r="BP321" s="64">
        <f>IFERROR(1/J321*(Y321/H321),"0")</f>
        <v>7.575757575757576E-3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62">
        <v>4607091388374</v>
      </c>
      <c r="E322" s="563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9"/>
      <c r="R322" s="559"/>
      <c r="S322" s="559"/>
      <c r="T322" s="560"/>
      <c r="U322" s="34"/>
      <c r="V322" s="34"/>
      <c r="W322" s="35" t="s">
        <v>69</v>
      </c>
      <c r="X322" s="551">
        <v>3.04</v>
      </c>
      <c r="Y322" s="552">
        <f>IFERROR(IF(X322="",0,CEILING((X322/$H322),1)*$H322),"")</f>
        <v>3.04</v>
      </c>
      <c r="Z322" s="36">
        <f>IFERROR(IF(Y322=0,"",ROUNDUP(Y322/H322,0)*0.00902),"")</f>
        <v>9.0200000000000002E-3</v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3.29</v>
      </c>
      <c r="BN322" s="64">
        <f>IFERROR(Y322*I322/H322,"0")</f>
        <v>3.29</v>
      </c>
      <c r="BO322" s="64">
        <f>IFERROR(1/J322*(X322/H322),"0")</f>
        <v>7.575757575757576E-3</v>
      </c>
      <c r="BP322" s="64">
        <f>IFERROR(1/J322*(Y322/H322),"0")</f>
        <v>7.575757575757576E-3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62">
        <v>4607091383102</v>
      </c>
      <c r="E323" s="563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9"/>
      <c r="R323" s="559"/>
      <c r="S323" s="559"/>
      <c r="T323" s="560"/>
      <c r="U323" s="34"/>
      <c r="V323" s="34"/>
      <c r="W323" s="35" t="s">
        <v>69</v>
      </c>
      <c r="X323" s="551">
        <v>2.5499999999999998</v>
      </c>
      <c r="Y323" s="552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2.9550000000000001</v>
      </c>
      <c r="BN323" s="64">
        <f>IFERROR(Y323*I323/H323,"0")</f>
        <v>2.9550000000000001</v>
      </c>
      <c r="BO323" s="64">
        <f>IFERROR(1/J323*(X323/H323),"0")</f>
        <v>5.4945054945054949E-3</v>
      </c>
      <c r="BP323" s="64">
        <f>IFERROR(1/J323*(Y323/H323),"0")</f>
        <v>5.4945054945054949E-3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62">
        <v>4607091388404</v>
      </c>
      <c r="E324" s="563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9"/>
      <c r="R324" s="559"/>
      <c r="S324" s="559"/>
      <c r="T324" s="560"/>
      <c r="U324" s="34"/>
      <c r="V324" s="34"/>
      <c r="W324" s="35" t="s">
        <v>69</v>
      </c>
      <c r="X324" s="551">
        <v>2.5499999999999998</v>
      </c>
      <c r="Y324" s="552">
        <f>IFERROR(IF(X324="",0,CEILING((X324/$H324),1)*$H324),"")</f>
        <v>2.5499999999999998</v>
      </c>
      <c r="Z324" s="36">
        <f>IFERROR(IF(Y324=0,"",ROUNDUP(Y324/H324,0)*0.00651),"")</f>
        <v>6.5100000000000002E-3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2.88</v>
      </c>
      <c r="BN324" s="64">
        <f>IFERROR(Y324*I324/H324,"0")</f>
        <v>2.88</v>
      </c>
      <c r="BO324" s="64">
        <f>IFERROR(1/J324*(X324/H324),"0")</f>
        <v>5.4945054945054949E-3</v>
      </c>
      <c r="BP324" s="64">
        <f>IFERROR(1/J324*(Y324/H324),"0")</f>
        <v>5.4945054945054949E-3</v>
      </c>
    </row>
    <row r="325" spans="1:68" x14ac:dyDescent="0.2">
      <c r="A325" s="565"/>
      <c r="B325" s="566"/>
      <c r="C325" s="566"/>
      <c r="D325" s="566"/>
      <c r="E325" s="566"/>
      <c r="F325" s="566"/>
      <c r="G325" s="566"/>
      <c r="H325" s="566"/>
      <c r="I325" s="566"/>
      <c r="J325" s="566"/>
      <c r="K325" s="566"/>
      <c r="L325" s="566"/>
      <c r="M325" s="566"/>
      <c r="N325" s="566"/>
      <c r="O325" s="567"/>
      <c r="P325" s="564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4</v>
      </c>
      <c r="Y325" s="553">
        <f>IFERROR(Y321/H321,"0")+IFERROR(Y322/H322,"0")+IFERROR(Y323/H323,"0")+IFERROR(Y324/H324,"0")</f>
        <v>4</v>
      </c>
      <c r="Z325" s="553">
        <f>IFERROR(IF(Z321="",0,Z321),"0")+IFERROR(IF(Z322="",0,Z322),"0")+IFERROR(IF(Z323="",0,Z323),"0")+IFERROR(IF(Z324="",0,Z324),"0")</f>
        <v>3.1060000000000004E-2</v>
      </c>
      <c r="AA325" s="554"/>
      <c r="AB325" s="554"/>
      <c r="AC325" s="554"/>
    </row>
    <row r="326" spans="1:68" x14ac:dyDescent="0.2">
      <c r="A326" s="566"/>
      <c r="B326" s="566"/>
      <c r="C326" s="566"/>
      <c r="D326" s="566"/>
      <c r="E326" s="566"/>
      <c r="F326" s="566"/>
      <c r="G326" s="566"/>
      <c r="H326" s="566"/>
      <c r="I326" s="566"/>
      <c r="J326" s="566"/>
      <c r="K326" s="566"/>
      <c r="L326" s="566"/>
      <c r="M326" s="566"/>
      <c r="N326" s="566"/>
      <c r="O326" s="567"/>
      <c r="P326" s="564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11.18</v>
      </c>
      <c r="Y326" s="553">
        <f>IFERROR(SUM(Y321:Y324),"0")</f>
        <v>11.18</v>
      </c>
      <c r="Z326" s="37"/>
      <c r="AA326" s="554"/>
      <c r="AB326" s="554"/>
      <c r="AC326" s="554"/>
    </row>
    <row r="327" spans="1:68" ht="14.25" hidden="1" customHeight="1" x14ac:dyDescent="0.25">
      <c r="A327" s="571" t="s">
        <v>525</v>
      </c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6"/>
      <c r="P327" s="566"/>
      <c r="Q327" s="566"/>
      <c r="R327" s="566"/>
      <c r="S327" s="566"/>
      <c r="T327" s="566"/>
      <c r="U327" s="566"/>
      <c r="V327" s="566"/>
      <c r="W327" s="566"/>
      <c r="X327" s="566"/>
      <c r="Y327" s="566"/>
      <c r="Z327" s="566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62">
        <v>4680115881808</v>
      </c>
      <c r="E328" s="563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9"/>
      <c r="R328" s="559"/>
      <c r="S328" s="559"/>
      <c r="T328" s="560"/>
      <c r="U328" s="34"/>
      <c r="V328" s="34"/>
      <c r="W328" s="35" t="s">
        <v>69</v>
      </c>
      <c r="X328" s="551">
        <v>2</v>
      </c>
      <c r="Y328" s="552">
        <f>IFERROR(IF(X328="",0,CEILING((X328/$H328),1)*$H328),"")</f>
        <v>2</v>
      </c>
      <c r="Z328" s="36">
        <f>IFERROR(IF(Y328=0,"",ROUNDUP(Y328/H328,0)*0.00474),"")</f>
        <v>4.7400000000000003E-3</v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2.2400000000000002</v>
      </c>
      <c r="BN328" s="64">
        <f>IFERROR(Y328*I328/H328,"0")</f>
        <v>2.2400000000000002</v>
      </c>
      <c r="BO328" s="64">
        <f>IFERROR(1/J328*(X328/H328),"0")</f>
        <v>4.2016806722689074E-3</v>
      </c>
      <c r="BP328" s="64">
        <f>IFERROR(1/J328*(Y328/H328),"0")</f>
        <v>4.2016806722689074E-3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62">
        <v>4680115881822</v>
      </c>
      <c r="E329" s="563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8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9"/>
      <c r="R329" s="559"/>
      <c r="S329" s="559"/>
      <c r="T329" s="560"/>
      <c r="U329" s="34"/>
      <c r="V329" s="34"/>
      <c r="W329" s="35" t="s">
        <v>69</v>
      </c>
      <c r="X329" s="551">
        <v>2</v>
      </c>
      <c r="Y329" s="552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62">
        <v>4680115880016</v>
      </c>
      <c r="E330" s="563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9"/>
      <c r="R330" s="559"/>
      <c r="S330" s="559"/>
      <c r="T330" s="560"/>
      <c r="U330" s="34"/>
      <c r="V330" s="34"/>
      <c r="W330" s="35" t="s">
        <v>69</v>
      </c>
      <c r="X330" s="551">
        <v>2</v>
      </c>
      <c r="Y330" s="552">
        <f>IFERROR(IF(X330="",0,CEILING((X330/$H330),1)*$H330),"")</f>
        <v>2</v>
      </c>
      <c r="Z330" s="36">
        <f>IFERROR(IF(Y330=0,"",ROUNDUP(Y330/H330,0)*0.00474),"")</f>
        <v>4.7400000000000003E-3</v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2.2400000000000002</v>
      </c>
      <c r="BN330" s="64">
        <f>IFERROR(Y330*I330/H330,"0")</f>
        <v>2.2400000000000002</v>
      </c>
      <c r="BO330" s="64">
        <f>IFERROR(1/J330*(X330/H330),"0")</f>
        <v>4.2016806722689074E-3</v>
      </c>
      <c r="BP330" s="64">
        <f>IFERROR(1/J330*(Y330/H330),"0")</f>
        <v>4.2016806722689074E-3</v>
      </c>
    </row>
    <row r="331" spans="1:68" x14ac:dyDescent="0.2">
      <c r="A331" s="565"/>
      <c r="B331" s="566"/>
      <c r="C331" s="566"/>
      <c r="D331" s="566"/>
      <c r="E331" s="566"/>
      <c r="F331" s="566"/>
      <c r="G331" s="566"/>
      <c r="H331" s="566"/>
      <c r="I331" s="566"/>
      <c r="J331" s="566"/>
      <c r="K331" s="566"/>
      <c r="L331" s="566"/>
      <c r="M331" s="566"/>
      <c r="N331" s="566"/>
      <c r="O331" s="567"/>
      <c r="P331" s="564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3</v>
      </c>
      <c r="Y331" s="553">
        <f>IFERROR(Y328/H328,"0")+IFERROR(Y329/H329,"0")+IFERROR(Y330/H330,"0")</f>
        <v>3</v>
      </c>
      <c r="Z331" s="553">
        <f>IFERROR(IF(Z328="",0,Z328),"0")+IFERROR(IF(Z329="",0,Z329),"0")+IFERROR(IF(Z330="",0,Z330),"0")</f>
        <v>1.422E-2</v>
      </c>
      <c r="AA331" s="554"/>
      <c r="AB331" s="554"/>
      <c r="AC331" s="554"/>
    </row>
    <row r="332" spans="1:68" x14ac:dyDescent="0.2">
      <c r="A332" s="566"/>
      <c r="B332" s="566"/>
      <c r="C332" s="566"/>
      <c r="D332" s="566"/>
      <c r="E332" s="566"/>
      <c r="F332" s="566"/>
      <c r="G332" s="566"/>
      <c r="H332" s="566"/>
      <c r="I332" s="566"/>
      <c r="J332" s="566"/>
      <c r="K332" s="566"/>
      <c r="L332" s="566"/>
      <c r="M332" s="566"/>
      <c r="N332" s="566"/>
      <c r="O332" s="567"/>
      <c r="P332" s="564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6</v>
      </c>
      <c r="Y332" s="553">
        <f>IFERROR(SUM(Y328:Y330),"0")</f>
        <v>6</v>
      </c>
      <c r="Z332" s="37"/>
      <c r="AA332" s="554"/>
      <c r="AB332" s="554"/>
      <c r="AC332" s="554"/>
    </row>
    <row r="333" spans="1:68" ht="16.5" hidden="1" customHeight="1" x14ac:dyDescent="0.25">
      <c r="A333" s="569" t="s">
        <v>534</v>
      </c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6"/>
      <c r="P333" s="566"/>
      <c r="Q333" s="566"/>
      <c r="R333" s="566"/>
      <c r="S333" s="566"/>
      <c r="T333" s="566"/>
      <c r="U333" s="566"/>
      <c r="V333" s="566"/>
      <c r="W333" s="566"/>
      <c r="X333" s="566"/>
      <c r="Y333" s="566"/>
      <c r="Z333" s="566"/>
      <c r="AA333" s="545"/>
      <c r="AB333" s="545"/>
      <c r="AC333" s="545"/>
    </row>
    <row r="334" spans="1:68" ht="14.25" hidden="1" customHeight="1" x14ac:dyDescent="0.25">
      <c r="A334" s="571" t="s">
        <v>73</v>
      </c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6"/>
      <c r="P334" s="566"/>
      <c r="Q334" s="566"/>
      <c r="R334" s="566"/>
      <c r="S334" s="566"/>
      <c r="T334" s="566"/>
      <c r="U334" s="566"/>
      <c r="V334" s="566"/>
      <c r="W334" s="566"/>
      <c r="X334" s="566"/>
      <c r="Y334" s="566"/>
      <c r="Z334" s="566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62">
        <v>4607091387919</v>
      </c>
      <c r="E335" s="563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6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9"/>
      <c r="R335" s="559"/>
      <c r="S335" s="559"/>
      <c r="T335" s="560"/>
      <c r="U335" s="34"/>
      <c r="V335" s="34"/>
      <c r="W335" s="35" t="s">
        <v>69</v>
      </c>
      <c r="X335" s="551">
        <v>81</v>
      </c>
      <c r="Y335" s="552">
        <f>IFERROR(IF(X335="",0,CEILING((X335/$H335),1)*$H335),"")</f>
        <v>81</v>
      </c>
      <c r="Z335" s="36">
        <f>IFERROR(IF(Y335=0,"",ROUNDUP(Y335/H335,0)*0.01898),"")</f>
        <v>0.1898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86.190000000000012</v>
      </c>
      <c r="BN335" s="64">
        <f>IFERROR(Y335*I335/H335,"0")</f>
        <v>86.190000000000012</v>
      </c>
      <c r="BO335" s="64">
        <f>IFERROR(1/J335*(X335/H335),"0")</f>
        <v>0.15625</v>
      </c>
      <c r="BP335" s="64">
        <f>IFERROR(1/J335*(Y335/H335),"0")</f>
        <v>0.15625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62">
        <v>4680115883604</v>
      </c>
      <c r="E336" s="563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6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9"/>
      <c r="R336" s="559"/>
      <c r="S336" s="559"/>
      <c r="T336" s="560"/>
      <c r="U336" s="34"/>
      <c r="V336" s="34"/>
      <c r="W336" s="35" t="s">
        <v>69</v>
      </c>
      <c r="X336" s="551">
        <v>10.5</v>
      </c>
      <c r="Y336" s="552">
        <f>IFERROR(IF(X336="",0,CEILING((X336/$H336),1)*$H336),"")</f>
        <v>10.5</v>
      </c>
      <c r="Z336" s="36">
        <f>IFERROR(IF(Y336=0,"",ROUNDUP(Y336/H336,0)*0.00651),"")</f>
        <v>3.2550000000000003E-2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11.759999999999998</v>
      </c>
      <c r="BN336" s="64">
        <f>IFERROR(Y336*I336/H336,"0")</f>
        <v>11.759999999999998</v>
      </c>
      <c r="BO336" s="64">
        <f>IFERROR(1/J336*(X336/H336),"0")</f>
        <v>2.7472527472527476E-2</v>
      </c>
      <c r="BP336" s="64">
        <f>IFERROR(1/J336*(Y336/H336),"0")</f>
        <v>2.7472527472527476E-2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62">
        <v>4680115883567</v>
      </c>
      <c r="E337" s="563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9"/>
      <c r="R337" s="559"/>
      <c r="S337" s="559"/>
      <c r="T337" s="560"/>
      <c r="U337" s="34"/>
      <c r="V337" s="34"/>
      <c r="W337" s="35" t="s">
        <v>69</v>
      </c>
      <c r="X337" s="551">
        <v>10.5</v>
      </c>
      <c r="Y337" s="552">
        <f>IFERROR(IF(X337="",0,CEILING((X337/$H337),1)*$H337),"")</f>
        <v>10.5</v>
      </c>
      <c r="Z337" s="36">
        <f>IFERROR(IF(Y337=0,"",ROUNDUP(Y337/H337,0)*0.00651),"")</f>
        <v>3.2550000000000003E-2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11.7</v>
      </c>
      <c r="BN337" s="64">
        <f>IFERROR(Y337*I337/H337,"0")</f>
        <v>11.7</v>
      </c>
      <c r="BO337" s="64">
        <f>IFERROR(1/J337*(X337/H337),"0")</f>
        <v>2.7472527472527476E-2</v>
      </c>
      <c r="BP337" s="64">
        <f>IFERROR(1/J337*(Y337/H337),"0")</f>
        <v>2.7472527472527476E-2</v>
      </c>
    </row>
    <row r="338" spans="1:68" x14ac:dyDescent="0.2">
      <c r="A338" s="565"/>
      <c r="B338" s="566"/>
      <c r="C338" s="566"/>
      <c r="D338" s="566"/>
      <c r="E338" s="566"/>
      <c r="F338" s="566"/>
      <c r="G338" s="566"/>
      <c r="H338" s="566"/>
      <c r="I338" s="566"/>
      <c r="J338" s="566"/>
      <c r="K338" s="566"/>
      <c r="L338" s="566"/>
      <c r="M338" s="566"/>
      <c r="N338" s="566"/>
      <c r="O338" s="567"/>
      <c r="P338" s="564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20</v>
      </c>
      <c r="Y338" s="553">
        <f>IFERROR(Y335/H335,"0")+IFERROR(Y336/H336,"0")+IFERROR(Y337/H337,"0")</f>
        <v>20</v>
      </c>
      <c r="Z338" s="553">
        <f>IFERROR(IF(Z335="",0,Z335),"0")+IFERROR(IF(Z336="",0,Z336),"0")+IFERROR(IF(Z337="",0,Z337),"0")</f>
        <v>0.25490000000000002</v>
      </c>
      <c r="AA338" s="554"/>
      <c r="AB338" s="554"/>
      <c r="AC338" s="554"/>
    </row>
    <row r="339" spans="1:68" x14ac:dyDescent="0.2">
      <c r="A339" s="566"/>
      <c r="B339" s="566"/>
      <c r="C339" s="566"/>
      <c r="D339" s="566"/>
      <c r="E339" s="566"/>
      <c r="F339" s="566"/>
      <c r="G339" s="566"/>
      <c r="H339" s="566"/>
      <c r="I339" s="566"/>
      <c r="J339" s="566"/>
      <c r="K339" s="566"/>
      <c r="L339" s="566"/>
      <c r="M339" s="566"/>
      <c r="N339" s="566"/>
      <c r="O339" s="567"/>
      <c r="P339" s="564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102</v>
      </c>
      <c r="Y339" s="553">
        <f>IFERROR(SUM(Y335:Y337),"0")</f>
        <v>102</v>
      </c>
      <c r="Z339" s="37"/>
      <c r="AA339" s="554"/>
      <c r="AB339" s="554"/>
      <c r="AC339" s="554"/>
    </row>
    <row r="340" spans="1:68" ht="27.75" hidden="1" customHeight="1" x14ac:dyDescent="0.2">
      <c r="A340" s="573" t="s">
        <v>544</v>
      </c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74"/>
      <c r="P340" s="574"/>
      <c r="Q340" s="574"/>
      <c r="R340" s="574"/>
      <c r="S340" s="574"/>
      <c r="T340" s="574"/>
      <c r="U340" s="574"/>
      <c r="V340" s="574"/>
      <c r="W340" s="574"/>
      <c r="X340" s="574"/>
      <c r="Y340" s="574"/>
      <c r="Z340" s="574"/>
      <c r="AA340" s="48"/>
      <c r="AB340" s="48"/>
      <c r="AC340" s="48"/>
    </row>
    <row r="341" spans="1:68" ht="16.5" hidden="1" customHeight="1" x14ac:dyDescent="0.25">
      <c r="A341" s="569" t="s">
        <v>545</v>
      </c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6"/>
      <c r="P341" s="566"/>
      <c r="Q341" s="566"/>
      <c r="R341" s="566"/>
      <c r="S341" s="566"/>
      <c r="T341" s="566"/>
      <c r="U341" s="566"/>
      <c r="V341" s="566"/>
      <c r="W341" s="566"/>
      <c r="X341" s="566"/>
      <c r="Y341" s="566"/>
      <c r="Z341" s="566"/>
      <c r="AA341" s="545"/>
      <c r="AB341" s="545"/>
      <c r="AC341" s="545"/>
    </row>
    <row r="342" spans="1:68" ht="14.25" hidden="1" customHeight="1" x14ac:dyDescent="0.25">
      <c r="A342" s="571" t="s">
        <v>103</v>
      </c>
      <c r="B342" s="566"/>
      <c r="C342" s="566"/>
      <c r="D342" s="566"/>
      <c r="E342" s="566"/>
      <c r="F342" s="566"/>
      <c r="G342" s="566"/>
      <c r="H342" s="566"/>
      <c r="I342" s="566"/>
      <c r="J342" s="566"/>
      <c r="K342" s="566"/>
      <c r="L342" s="566"/>
      <c r="M342" s="566"/>
      <c r="N342" s="566"/>
      <c r="O342" s="566"/>
      <c r="P342" s="566"/>
      <c r="Q342" s="566"/>
      <c r="R342" s="566"/>
      <c r="S342" s="566"/>
      <c r="T342" s="566"/>
      <c r="U342" s="566"/>
      <c r="V342" s="566"/>
      <c r="W342" s="566"/>
      <c r="X342" s="566"/>
      <c r="Y342" s="566"/>
      <c r="Z342" s="566"/>
      <c r="AA342" s="546"/>
      <c r="AB342" s="546"/>
      <c r="AC342" s="546"/>
    </row>
    <row r="343" spans="1:68" ht="37.5" hidden="1" customHeight="1" x14ac:dyDescent="0.25">
      <c r="A343" s="54" t="s">
        <v>546</v>
      </c>
      <c r="B343" s="54" t="s">
        <v>547</v>
      </c>
      <c r="C343" s="31">
        <v>4301011869</v>
      </c>
      <c r="D343" s="562">
        <v>4680115884847</v>
      </c>
      <c r="E343" s="563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0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9"/>
      <c r="R343" s="559"/>
      <c r="S343" s="559"/>
      <c r="T343" s="560"/>
      <c r="U343" s="34"/>
      <c r="V343" s="34"/>
      <c r="W343" s="35" t="s">
        <v>69</v>
      </c>
      <c r="X343" s="551">
        <v>0</v>
      </c>
      <c r="Y343" s="552">
        <f t="shared" ref="Y343:Y349" si="4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0</v>
      </c>
      <c r="BN343" s="64">
        <f t="shared" ref="BN343:BN349" si="49">IFERROR(Y343*I343/H343,"0")</f>
        <v>0</v>
      </c>
      <c r="BO343" s="64">
        <f t="shared" ref="BO343:BO349" si="50">IFERROR(1/J343*(X343/H343),"0")</f>
        <v>0</v>
      </c>
      <c r="BP343" s="64">
        <f t="shared" ref="BP343:BP349" si="51"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62">
        <v>4680115884854</v>
      </c>
      <c r="E344" s="563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9"/>
      <c r="R344" s="559"/>
      <c r="S344" s="559"/>
      <c r="T344" s="560"/>
      <c r="U344" s="34"/>
      <c r="V344" s="34"/>
      <c r="W344" s="35" t="s">
        <v>69</v>
      </c>
      <c r="X344" s="551">
        <v>720</v>
      </c>
      <c r="Y344" s="552">
        <f t="shared" si="47"/>
        <v>720</v>
      </c>
      <c r="Z344" s="36">
        <f>IFERROR(IF(Y344=0,"",ROUNDUP(Y344/H344,0)*0.02175),"")</f>
        <v>1.044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743.04000000000008</v>
      </c>
      <c r="BN344" s="64">
        <f t="shared" si="49"/>
        <v>743.04000000000008</v>
      </c>
      <c r="BO344" s="64">
        <f t="shared" si="50"/>
        <v>1</v>
      </c>
      <c r="BP344" s="64">
        <f t="shared" si="51"/>
        <v>1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62">
        <v>4607091383997</v>
      </c>
      <c r="E345" s="563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8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9"/>
      <c r="R345" s="559"/>
      <c r="S345" s="559"/>
      <c r="T345" s="560"/>
      <c r="U345" s="34"/>
      <c r="V345" s="34"/>
      <c r="W345" s="35" t="s">
        <v>69</v>
      </c>
      <c r="X345" s="551">
        <v>720</v>
      </c>
      <c r="Y345" s="552">
        <f t="shared" si="47"/>
        <v>720</v>
      </c>
      <c r="Z345" s="36">
        <f>IFERROR(IF(Y345=0,"",ROUNDUP(Y345/H345,0)*0.02175),"")</f>
        <v>1.044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743.04000000000008</v>
      </c>
      <c r="BN345" s="64">
        <f t="shared" si="49"/>
        <v>743.04000000000008</v>
      </c>
      <c r="BO345" s="64">
        <f t="shared" si="50"/>
        <v>1</v>
      </c>
      <c r="BP345" s="64">
        <f t="shared" si="51"/>
        <v>1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62">
        <v>4680115884830</v>
      </c>
      <c r="E346" s="563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9"/>
      <c r="R346" s="559"/>
      <c r="S346" s="559"/>
      <c r="T346" s="560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62">
        <v>4680115882638</v>
      </c>
      <c r="E347" s="563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9"/>
      <c r="R347" s="559"/>
      <c r="S347" s="559"/>
      <c r="T347" s="560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62">
        <v>4680115884922</v>
      </c>
      <c r="E348" s="563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6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9"/>
      <c r="R348" s="559"/>
      <c r="S348" s="559"/>
      <c r="T348" s="560"/>
      <c r="U348" s="34"/>
      <c r="V348" s="34"/>
      <c r="W348" s="35" t="s">
        <v>69</v>
      </c>
      <c r="X348" s="551">
        <v>10</v>
      </c>
      <c r="Y348" s="552">
        <f t="shared" si="47"/>
        <v>10</v>
      </c>
      <c r="Z348" s="36">
        <f>IFERROR(IF(Y348=0,"",ROUNDUP(Y348/H348,0)*0.00902),"")</f>
        <v>1.804E-2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10.42</v>
      </c>
      <c r="BN348" s="64">
        <f t="shared" si="49"/>
        <v>10.42</v>
      </c>
      <c r="BO348" s="64">
        <f t="shared" si="50"/>
        <v>1.5151515151515152E-2</v>
      </c>
      <c r="BP348" s="64">
        <f t="shared" si="51"/>
        <v>1.5151515151515152E-2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62">
        <v>4680115884861</v>
      </c>
      <c r="E349" s="563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6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9"/>
      <c r="R349" s="559"/>
      <c r="S349" s="559"/>
      <c r="T349" s="560"/>
      <c r="U349" s="34"/>
      <c r="V349" s="34"/>
      <c r="W349" s="35" t="s">
        <v>69</v>
      </c>
      <c r="X349" s="551">
        <v>10</v>
      </c>
      <c r="Y349" s="552">
        <f t="shared" si="47"/>
        <v>10</v>
      </c>
      <c r="Z349" s="36">
        <f>IFERROR(IF(Y349=0,"",ROUNDUP(Y349/H349,0)*0.00902),"")</f>
        <v>1.804E-2</v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10.42</v>
      </c>
      <c r="BN349" s="64">
        <f t="shared" si="49"/>
        <v>10.42</v>
      </c>
      <c r="BO349" s="64">
        <f t="shared" si="50"/>
        <v>1.5151515151515152E-2</v>
      </c>
      <c r="BP349" s="64">
        <f t="shared" si="51"/>
        <v>1.5151515151515152E-2</v>
      </c>
    </row>
    <row r="350" spans="1:68" x14ac:dyDescent="0.2">
      <c r="A350" s="565"/>
      <c r="B350" s="566"/>
      <c r="C350" s="566"/>
      <c r="D350" s="566"/>
      <c r="E350" s="566"/>
      <c r="F350" s="566"/>
      <c r="G350" s="566"/>
      <c r="H350" s="566"/>
      <c r="I350" s="566"/>
      <c r="J350" s="566"/>
      <c r="K350" s="566"/>
      <c r="L350" s="566"/>
      <c r="M350" s="566"/>
      <c r="N350" s="566"/>
      <c r="O350" s="567"/>
      <c r="P350" s="564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100</v>
      </c>
      <c r="Y350" s="553">
        <f>IFERROR(Y343/H343,"0")+IFERROR(Y344/H344,"0")+IFERROR(Y345/H345,"0")+IFERROR(Y346/H346,"0")+IFERROR(Y347/H347,"0")+IFERROR(Y348/H348,"0")+IFERROR(Y349/H349,"0")</f>
        <v>100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2.1240800000000002</v>
      </c>
      <c r="AA350" s="554"/>
      <c r="AB350" s="554"/>
      <c r="AC350" s="554"/>
    </row>
    <row r="351" spans="1:68" x14ac:dyDescent="0.2">
      <c r="A351" s="566"/>
      <c r="B351" s="566"/>
      <c r="C351" s="566"/>
      <c r="D351" s="566"/>
      <c r="E351" s="566"/>
      <c r="F351" s="566"/>
      <c r="G351" s="566"/>
      <c r="H351" s="566"/>
      <c r="I351" s="566"/>
      <c r="J351" s="566"/>
      <c r="K351" s="566"/>
      <c r="L351" s="566"/>
      <c r="M351" s="566"/>
      <c r="N351" s="566"/>
      <c r="O351" s="567"/>
      <c r="P351" s="564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1460</v>
      </c>
      <c r="Y351" s="553">
        <f>IFERROR(SUM(Y343:Y349),"0")</f>
        <v>1460</v>
      </c>
      <c r="Z351" s="37"/>
      <c r="AA351" s="554"/>
      <c r="AB351" s="554"/>
      <c r="AC351" s="554"/>
    </row>
    <row r="352" spans="1:68" ht="14.25" hidden="1" customHeight="1" x14ac:dyDescent="0.25">
      <c r="A352" s="571" t="s">
        <v>139</v>
      </c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6"/>
      <c r="P352" s="566"/>
      <c r="Q352" s="566"/>
      <c r="R352" s="566"/>
      <c r="S352" s="566"/>
      <c r="T352" s="566"/>
      <c r="U352" s="566"/>
      <c r="V352" s="566"/>
      <c r="W352" s="566"/>
      <c r="X352" s="566"/>
      <c r="Y352" s="566"/>
      <c r="Z352" s="566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62">
        <v>4607091383980</v>
      </c>
      <c r="E353" s="563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8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9"/>
      <c r="R353" s="559"/>
      <c r="S353" s="559"/>
      <c r="T353" s="560"/>
      <c r="U353" s="34"/>
      <c r="V353" s="34"/>
      <c r="W353" s="35" t="s">
        <v>69</v>
      </c>
      <c r="X353" s="551">
        <v>720</v>
      </c>
      <c r="Y353" s="552">
        <f>IFERROR(IF(X353="",0,CEILING((X353/$H353),1)*$H353),"")</f>
        <v>720</v>
      </c>
      <c r="Z353" s="36">
        <f>IFERROR(IF(Y353=0,"",ROUNDUP(Y353/H353,0)*0.02175),"")</f>
        <v>1.044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743.04000000000008</v>
      </c>
      <c r="BN353" s="64">
        <f>IFERROR(Y353*I353/H353,"0")</f>
        <v>743.04000000000008</v>
      </c>
      <c r="BO353" s="64">
        <f>IFERROR(1/J353*(X353/H353),"0")</f>
        <v>1</v>
      </c>
      <c r="BP353" s="64">
        <f>IFERROR(1/J353*(Y353/H353),"0")</f>
        <v>1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62">
        <v>4607091384178</v>
      </c>
      <c r="E354" s="563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6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9"/>
      <c r="R354" s="559"/>
      <c r="S354" s="559"/>
      <c r="T354" s="560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5"/>
      <c r="B355" s="566"/>
      <c r="C355" s="566"/>
      <c r="D355" s="566"/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7"/>
      <c r="P355" s="564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48</v>
      </c>
      <c r="Y355" s="553">
        <f>IFERROR(Y353/H353,"0")+IFERROR(Y354/H354,"0")</f>
        <v>48</v>
      </c>
      <c r="Z355" s="553">
        <f>IFERROR(IF(Z353="",0,Z353),"0")+IFERROR(IF(Z354="",0,Z354),"0")</f>
        <v>1.044</v>
      </c>
      <c r="AA355" s="554"/>
      <c r="AB355" s="554"/>
      <c r="AC355" s="554"/>
    </row>
    <row r="356" spans="1:68" x14ac:dyDescent="0.2">
      <c r="A356" s="566"/>
      <c r="B356" s="566"/>
      <c r="C356" s="566"/>
      <c r="D356" s="566"/>
      <c r="E356" s="566"/>
      <c r="F356" s="566"/>
      <c r="G356" s="566"/>
      <c r="H356" s="566"/>
      <c r="I356" s="566"/>
      <c r="J356" s="566"/>
      <c r="K356" s="566"/>
      <c r="L356" s="566"/>
      <c r="M356" s="566"/>
      <c r="N356" s="566"/>
      <c r="O356" s="567"/>
      <c r="P356" s="564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720</v>
      </c>
      <c r="Y356" s="553">
        <f>IFERROR(SUM(Y353:Y354),"0")</f>
        <v>720</v>
      </c>
      <c r="Z356" s="37"/>
      <c r="AA356" s="554"/>
      <c r="AB356" s="554"/>
      <c r="AC356" s="554"/>
    </row>
    <row r="357" spans="1:68" ht="14.25" hidden="1" customHeight="1" x14ac:dyDescent="0.25">
      <c r="A357" s="571" t="s">
        <v>73</v>
      </c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6"/>
      <c r="P357" s="566"/>
      <c r="Q357" s="566"/>
      <c r="R357" s="566"/>
      <c r="S357" s="566"/>
      <c r="T357" s="566"/>
      <c r="U357" s="566"/>
      <c r="V357" s="566"/>
      <c r="W357" s="566"/>
      <c r="X357" s="566"/>
      <c r="Y357" s="566"/>
      <c r="Z357" s="566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62">
        <v>4607091383928</v>
      </c>
      <c r="E358" s="563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8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9"/>
      <c r="R358" s="559"/>
      <c r="S358" s="559"/>
      <c r="T358" s="560"/>
      <c r="U358" s="34"/>
      <c r="V358" s="34"/>
      <c r="W358" s="35" t="s">
        <v>69</v>
      </c>
      <c r="X358" s="551">
        <v>45</v>
      </c>
      <c r="Y358" s="552">
        <f>IFERROR(IF(X358="",0,CEILING((X358/$H358),1)*$H358),"")</f>
        <v>45</v>
      </c>
      <c r="Z358" s="36">
        <f>IFERROR(IF(Y358=0,"",ROUNDUP(Y358/H358,0)*0.01898),"")</f>
        <v>9.4899999999999998E-2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47.625</v>
      </c>
      <c r="BN358" s="64">
        <f>IFERROR(Y358*I358/H358,"0")</f>
        <v>47.625</v>
      </c>
      <c r="BO358" s="64">
        <f>IFERROR(1/J358*(X358/H358),"0")</f>
        <v>7.8125E-2</v>
      </c>
      <c r="BP358" s="64">
        <f>IFERROR(1/J358*(Y358/H358),"0")</f>
        <v>7.8125E-2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62">
        <v>4607091384260</v>
      </c>
      <c r="E359" s="563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9"/>
      <c r="R359" s="559"/>
      <c r="S359" s="559"/>
      <c r="T359" s="560"/>
      <c r="U359" s="34"/>
      <c r="V359" s="34"/>
      <c r="W359" s="35" t="s">
        <v>69</v>
      </c>
      <c r="X359" s="551">
        <v>9</v>
      </c>
      <c r="Y359" s="552">
        <f>IFERROR(IF(X359="",0,CEILING((X359/$H359),1)*$H359),"")</f>
        <v>9</v>
      </c>
      <c r="Z359" s="36">
        <f>IFERROR(IF(Y359=0,"",ROUNDUP(Y359/H359,0)*0.01898),"")</f>
        <v>1.898E-2</v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9.5190000000000001</v>
      </c>
      <c r="BN359" s="64">
        <f>IFERROR(Y359*I359/H359,"0")</f>
        <v>9.5190000000000001</v>
      </c>
      <c r="BO359" s="64">
        <f>IFERROR(1/J359*(X359/H359),"0")</f>
        <v>1.5625E-2</v>
      </c>
      <c r="BP359" s="64">
        <f>IFERROR(1/J359*(Y359/H359),"0")</f>
        <v>1.5625E-2</v>
      </c>
    </row>
    <row r="360" spans="1:68" x14ac:dyDescent="0.2">
      <c r="A360" s="565"/>
      <c r="B360" s="566"/>
      <c r="C360" s="566"/>
      <c r="D360" s="566"/>
      <c r="E360" s="566"/>
      <c r="F360" s="566"/>
      <c r="G360" s="566"/>
      <c r="H360" s="566"/>
      <c r="I360" s="566"/>
      <c r="J360" s="566"/>
      <c r="K360" s="566"/>
      <c r="L360" s="566"/>
      <c r="M360" s="566"/>
      <c r="N360" s="566"/>
      <c r="O360" s="567"/>
      <c r="P360" s="564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6</v>
      </c>
      <c r="Y360" s="553">
        <f>IFERROR(Y358/H358,"0")+IFERROR(Y359/H359,"0")</f>
        <v>6</v>
      </c>
      <c r="Z360" s="553">
        <f>IFERROR(IF(Z358="",0,Z358),"0")+IFERROR(IF(Z359="",0,Z359),"0")</f>
        <v>0.11388</v>
      </c>
      <c r="AA360" s="554"/>
      <c r="AB360" s="554"/>
      <c r="AC360" s="554"/>
    </row>
    <row r="361" spans="1:68" x14ac:dyDescent="0.2">
      <c r="A361" s="566"/>
      <c r="B361" s="566"/>
      <c r="C361" s="566"/>
      <c r="D361" s="566"/>
      <c r="E361" s="566"/>
      <c r="F361" s="566"/>
      <c r="G361" s="566"/>
      <c r="H361" s="566"/>
      <c r="I361" s="566"/>
      <c r="J361" s="566"/>
      <c r="K361" s="566"/>
      <c r="L361" s="566"/>
      <c r="M361" s="566"/>
      <c r="N361" s="566"/>
      <c r="O361" s="567"/>
      <c r="P361" s="564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54</v>
      </c>
      <c r="Y361" s="553">
        <f>IFERROR(SUM(Y358:Y359),"0")</f>
        <v>54</v>
      </c>
      <c r="Z361" s="37"/>
      <c r="AA361" s="554"/>
      <c r="AB361" s="554"/>
      <c r="AC361" s="554"/>
    </row>
    <row r="362" spans="1:68" ht="14.25" hidden="1" customHeight="1" x14ac:dyDescent="0.25">
      <c r="A362" s="571" t="s">
        <v>174</v>
      </c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6"/>
      <c r="P362" s="566"/>
      <c r="Q362" s="566"/>
      <c r="R362" s="566"/>
      <c r="S362" s="566"/>
      <c r="T362" s="566"/>
      <c r="U362" s="566"/>
      <c r="V362" s="566"/>
      <c r="W362" s="566"/>
      <c r="X362" s="566"/>
      <c r="Y362" s="566"/>
      <c r="Z362" s="566"/>
      <c r="AA362" s="546"/>
      <c r="AB362" s="546"/>
      <c r="AC362" s="546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62">
        <v>4607091384673</v>
      </c>
      <c r="E363" s="563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575" t="s">
        <v>578</v>
      </c>
      <c r="Q363" s="559"/>
      <c r="R363" s="559"/>
      <c r="S363" s="559"/>
      <c r="T363" s="560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5"/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7"/>
      <c r="P364" s="564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6"/>
      <c r="B365" s="566"/>
      <c r="C365" s="566"/>
      <c r="D365" s="566"/>
      <c r="E365" s="566"/>
      <c r="F365" s="566"/>
      <c r="G365" s="566"/>
      <c r="H365" s="566"/>
      <c r="I365" s="566"/>
      <c r="J365" s="566"/>
      <c r="K365" s="566"/>
      <c r="L365" s="566"/>
      <c r="M365" s="566"/>
      <c r="N365" s="566"/>
      <c r="O365" s="567"/>
      <c r="P365" s="564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569" t="s">
        <v>580</v>
      </c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6"/>
      <c r="P366" s="566"/>
      <c r="Q366" s="566"/>
      <c r="R366" s="566"/>
      <c r="S366" s="566"/>
      <c r="T366" s="566"/>
      <c r="U366" s="566"/>
      <c r="V366" s="566"/>
      <c r="W366" s="566"/>
      <c r="X366" s="566"/>
      <c r="Y366" s="566"/>
      <c r="Z366" s="566"/>
      <c r="AA366" s="545"/>
      <c r="AB366" s="545"/>
      <c r="AC366" s="545"/>
    </row>
    <row r="367" spans="1:68" ht="14.25" hidden="1" customHeight="1" x14ac:dyDescent="0.25">
      <c r="A367" s="571" t="s">
        <v>103</v>
      </c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6"/>
      <c r="P367" s="566"/>
      <c r="Q367" s="566"/>
      <c r="R367" s="566"/>
      <c r="S367" s="566"/>
      <c r="T367" s="566"/>
      <c r="U367" s="566"/>
      <c r="V367" s="566"/>
      <c r="W367" s="566"/>
      <c r="X367" s="566"/>
      <c r="Y367" s="566"/>
      <c r="Z367" s="566"/>
      <c r="AA367" s="546"/>
      <c r="AB367" s="546"/>
      <c r="AC367" s="546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62">
        <v>4680115881907</v>
      </c>
      <c r="E368" s="563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7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9"/>
      <c r="R368" s="559"/>
      <c r="S368" s="559"/>
      <c r="T368" s="560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62">
        <v>4680115884885</v>
      </c>
      <c r="E369" s="563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3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9"/>
      <c r="R369" s="559"/>
      <c r="S369" s="559"/>
      <c r="T369" s="560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62">
        <v>4680115884908</v>
      </c>
      <c r="E370" s="563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6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9"/>
      <c r="R370" s="559"/>
      <c r="S370" s="559"/>
      <c r="T370" s="560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5"/>
      <c r="B371" s="566"/>
      <c r="C371" s="566"/>
      <c r="D371" s="566"/>
      <c r="E371" s="566"/>
      <c r="F371" s="566"/>
      <c r="G371" s="566"/>
      <c r="H371" s="566"/>
      <c r="I371" s="566"/>
      <c r="J371" s="566"/>
      <c r="K371" s="566"/>
      <c r="L371" s="566"/>
      <c r="M371" s="566"/>
      <c r="N371" s="566"/>
      <c r="O371" s="567"/>
      <c r="P371" s="564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6"/>
      <c r="B372" s="566"/>
      <c r="C372" s="566"/>
      <c r="D372" s="566"/>
      <c r="E372" s="566"/>
      <c r="F372" s="566"/>
      <c r="G372" s="566"/>
      <c r="H372" s="566"/>
      <c r="I372" s="566"/>
      <c r="J372" s="566"/>
      <c r="K372" s="566"/>
      <c r="L372" s="566"/>
      <c r="M372" s="566"/>
      <c r="N372" s="566"/>
      <c r="O372" s="567"/>
      <c r="P372" s="564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71" t="s">
        <v>64</v>
      </c>
      <c r="B373" s="566"/>
      <c r="C373" s="566"/>
      <c r="D373" s="566"/>
      <c r="E373" s="566"/>
      <c r="F373" s="566"/>
      <c r="G373" s="566"/>
      <c r="H373" s="566"/>
      <c r="I373" s="566"/>
      <c r="J373" s="566"/>
      <c r="K373" s="566"/>
      <c r="L373" s="566"/>
      <c r="M373" s="566"/>
      <c r="N373" s="566"/>
      <c r="O373" s="566"/>
      <c r="P373" s="566"/>
      <c r="Q373" s="566"/>
      <c r="R373" s="566"/>
      <c r="S373" s="566"/>
      <c r="T373" s="566"/>
      <c r="U373" s="566"/>
      <c r="V373" s="566"/>
      <c r="W373" s="566"/>
      <c r="X373" s="566"/>
      <c r="Y373" s="566"/>
      <c r="Z373" s="566"/>
      <c r="AA373" s="546"/>
      <c r="AB373" s="546"/>
      <c r="AC373" s="546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62">
        <v>4607091384802</v>
      </c>
      <c r="E374" s="563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9"/>
      <c r="R374" s="559"/>
      <c r="S374" s="559"/>
      <c r="T374" s="560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5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4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6"/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7"/>
      <c r="P376" s="564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71" t="s">
        <v>73</v>
      </c>
      <c r="B377" s="566"/>
      <c r="C377" s="566"/>
      <c r="D377" s="566"/>
      <c r="E377" s="566"/>
      <c r="F377" s="566"/>
      <c r="G377" s="566"/>
      <c r="H377" s="566"/>
      <c r="I377" s="566"/>
      <c r="J377" s="566"/>
      <c r="K377" s="566"/>
      <c r="L377" s="566"/>
      <c r="M377" s="566"/>
      <c r="N377" s="566"/>
      <c r="O377" s="566"/>
      <c r="P377" s="566"/>
      <c r="Q377" s="566"/>
      <c r="R377" s="566"/>
      <c r="S377" s="566"/>
      <c r="T377" s="566"/>
      <c r="U377" s="566"/>
      <c r="V377" s="566"/>
      <c r="W377" s="566"/>
      <c r="X377" s="566"/>
      <c r="Y377" s="566"/>
      <c r="Z377" s="566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62">
        <v>4607091384246</v>
      </c>
      <c r="E378" s="563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8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9"/>
      <c r="R378" s="559"/>
      <c r="S378" s="559"/>
      <c r="T378" s="560"/>
      <c r="U378" s="34"/>
      <c r="V378" s="34"/>
      <c r="W378" s="35" t="s">
        <v>69</v>
      </c>
      <c r="X378" s="551">
        <v>9</v>
      </c>
      <c r="Y378" s="552">
        <f>IFERROR(IF(X378="",0,CEILING((X378/$H378),1)*$H378),"")</f>
        <v>9</v>
      </c>
      <c r="Z378" s="36">
        <f>IFERROR(IF(Y378=0,"",ROUNDUP(Y378/H378,0)*0.01898),"")</f>
        <v>1.898E-2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9.5190000000000001</v>
      </c>
      <c r="BN378" s="64">
        <f>IFERROR(Y378*I378/H378,"0")</f>
        <v>9.5190000000000001</v>
      </c>
      <c r="BO378" s="64">
        <f>IFERROR(1/J378*(X378/H378),"0")</f>
        <v>1.5625E-2</v>
      </c>
      <c r="BP378" s="64">
        <f>IFERROR(1/J378*(Y378/H378),"0")</f>
        <v>1.5625E-2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62">
        <v>4607091384253</v>
      </c>
      <c r="E379" s="563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9"/>
      <c r="R379" s="559"/>
      <c r="S379" s="559"/>
      <c r="T379" s="560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5"/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7"/>
      <c r="P380" s="564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1</v>
      </c>
      <c r="Y380" s="553">
        <f>IFERROR(Y378/H378,"0")+IFERROR(Y379/H379,"0")</f>
        <v>1</v>
      </c>
      <c r="Z380" s="553">
        <f>IFERROR(IF(Z378="",0,Z378),"0")+IFERROR(IF(Z379="",0,Z379),"0")</f>
        <v>1.898E-2</v>
      </c>
      <c r="AA380" s="554"/>
      <c r="AB380" s="554"/>
      <c r="AC380" s="554"/>
    </row>
    <row r="381" spans="1:68" x14ac:dyDescent="0.2">
      <c r="A381" s="566"/>
      <c r="B381" s="566"/>
      <c r="C381" s="566"/>
      <c r="D381" s="566"/>
      <c r="E381" s="566"/>
      <c r="F381" s="566"/>
      <c r="G381" s="566"/>
      <c r="H381" s="566"/>
      <c r="I381" s="566"/>
      <c r="J381" s="566"/>
      <c r="K381" s="566"/>
      <c r="L381" s="566"/>
      <c r="M381" s="566"/>
      <c r="N381" s="566"/>
      <c r="O381" s="567"/>
      <c r="P381" s="564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9</v>
      </c>
      <c r="Y381" s="553">
        <f>IFERROR(SUM(Y378:Y379),"0")</f>
        <v>9</v>
      </c>
      <c r="Z381" s="37"/>
      <c r="AA381" s="554"/>
      <c r="AB381" s="554"/>
      <c r="AC381" s="554"/>
    </row>
    <row r="382" spans="1:68" ht="14.25" hidden="1" customHeight="1" x14ac:dyDescent="0.25">
      <c r="A382" s="571" t="s">
        <v>174</v>
      </c>
      <c r="B382" s="566"/>
      <c r="C382" s="566"/>
      <c r="D382" s="566"/>
      <c r="E382" s="566"/>
      <c r="F382" s="566"/>
      <c r="G382" s="566"/>
      <c r="H382" s="566"/>
      <c r="I382" s="566"/>
      <c r="J382" s="566"/>
      <c r="K382" s="566"/>
      <c r="L382" s="566"/>
      <c r="M382" s="566"/>
      <c r="N382" s="566"/>
      <c r="O382" s="566"/>
      <c r="P382" s="566"/>
      <c r="Q382" s="566"/>
      <c r="R382" s="566"/>
      <c r="S382" s="566"/>
      <c r="T382" s="566"/>
      <c r="U382" s="566"/>
      <c r="V382" s="566"/>
      <c r="W382" s="566"/>
      <c r="X382" s="566"/>
      <c r="Y382" s="566"/>
      <c r="Z382" s="566"/>
      <c r="AA382" s="546"/>
      <c r="AB382" s="546"/>
      <c r="AC382" s="546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62">
        <v>4607091389357</v>
      </c>
      <c r="E383" s="563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77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9"/>
      <c r="R383" s="559"/>
      <c r="S383" s="559"/>
      <c r="T383" s="560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5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4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6"/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7"/>
      <c r="P385" s="564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573" t="s">
        <v>600</v>
      </c>
      <c r="B386" s="574"/>
      <c r="C386" s="574"/>
      <c r="D386" s="574"/>
      <c r="E386" s="574"/>
      <c r="F386" s="574"/>
      <c r="G386" s="574"/>
      <c r="H386" s="574"/>
      <c r="I386" s="574"/>
      <c r="J386" s="574"/>
      <c r="K386" s="574"/>
      <c r="L386" s="574"/>
      <c r="M386" s="574"/>
      <c r="N386" s="574"/>
      <c r="O386" s="574"/>
      <c r="P386" s="574"/>
      <c r="Q386" s="574"/>
      <c r="R386" s="574"/>
      <c r="S386" s="574"/>
      <c r="T386" s="574"/>
      <c r="U386" s="574"/>
      <c r="V386" s="574"/>
      <c r="W386" s="574"/>
      <c r="X386" s="574"/>
      <c r="Y386" s="574"/>
      <c r="Z386" s="574"/>
      <c r="AA386" s="48"/>
      <c r="AB386" s="48"/>
      <c r="AC386" s="48"/>
    </row>
    <row r="387" spans="1:68" ht="16.5" hidden="1" customHeight="1" x14ac:dyDescent="0.25">
      <c r="A387" s="569" t="s">
        <v>601</v>
      </c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6"/>
      <c r="P387" s="566"/>
      <c r="Q387" s="566"/>
      <c r="R387" s="566"/>
      <c r="S387" s="566"/>
      <c r="T387" s="566"/>
      <c r="U387" s="566"/>
      <c r="V387" s="566"/>
      <c r="W387" s="566"/>
      <c r="X387" s="566"/>
      <c r="Y387" s="566"/>
      <c r="Z387" s="566"/>
      <c r="AA387" s="545"/>
      <c r="AB387" s="545"/>
      <c r="AC387" s="545"/>
    </row>
    <row r="388" spans="1:68" ht="14.25" hidden="1" customHeight="1" x14ac:dyDescent="0.25">
      <c r="A388" s="571" t="s">
        <v>64</v>
      </c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6"/>
      <c r="P388" s="566"/>
      <c r="Q388" s="566"/>
      <c r="R388" s="566"/>
      <c r="S388" s="566"/>
      <c r="T388" s="566"/>
      <c r="U388" s="566"/>
      <c r="V388" s="566"/>
      <c r="W388" s="566"/>
      <c r="X388" s="566"/>
      <c r="Y388" s="566"/>
      <c r="Z388" s="566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62">
        <v>4680115886100</v>
      </c>
      <c r="E389" s="563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9"/>
      <c r="R389" s="559"/>
      <c r="S389" s="559"/>
      <c r="T389" s="560"/>
      <c r="U389" s="34"/>
      <c r="V389" s="34"/>
      <c r="W389" s="35" t="s">
        <v>69</v>
      </c>
      <c r="X389" s="551">
        <v>27</v>
      </c>
      <c r="Y389" s="552">
        <f t="shared" ref="Y389:Y398" si="52">IFERROR(IF(X389="",0,CEILING((X389/$H389),1)*$H389),"")</f>
        <v>27</v>
      </c>
      <c r="Z389" s="36">
        <f>IFERROR(IF(Y389=0,"",ROUNDUP(Y389/H389,0)*0.00902),"")</f>
        <v>4.5100000000000001E-2</v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28.049999999999997</v>
      </c>
      <c r="BN389" s="64">
        <f t="shared" ref="BN389:BN398" si="54">IFERROR(Y389*I389/H389,"0")</f>
        <v>28.049999999999997</v>
      </c>
      <c r="BO389" s="64">
        <f t="shared" ref="BO389:BO398" si="55">IFERROR(1/J389*(X389/H389),"0")</f>
        <v>3.787878787878788E-2</v>
      </c>
      <c r="BP389" s="64">
        <f t="shared" ref="BP389:BP398" si="56">IFERROR(1/J389*(Y389/H389),"0")</f>
        <v>3.787878787878788E-2</v>
      </c>
    </row>
    <row r="390" spans="1:68" ht="27" customHeight="1" x14ac:dyDescent="0.25">
      <c r="A390" s="54" t="s">
        <v>605</v>
      </c>
      <c r="B390" s="54" t="s">
        <v>606</v>
      </c>
      <c r="C390" s="31">
        <v>4301031382</v>
      </c>
      <c r="D390" s="562">
        <v>4680115886117</v>
      </c>
      <c r="E390" s="563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1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9"/>
      <c r="R390" s="559"/>
      <c r="S390" s="559"/>
      <c r="T390" s="560"/>
      <c r="U390" s="34"/>
      <c r="V390" s="34"/>
      <c r="W390" s="35" t="s">
        <v>69</v>
      </c>
      <c r="X390" s="551">
        <v>16.2</v>
      </c>
      <c r="Y390" s="552">
        <f t="shared" si="52"/>
        <v>16.200000000000003</v>
      </c>
      <c r="Z390" s="36">
        <f>IFERROR(IF(Y390=0,"",ROUNDUP(Y390/H390,0)*0.00902),"")</f>
        <v>2.7060000000000001E-2</v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16.829999999999998</v>
      </c>
      <c r="BN390" s="64">
        <f t="shared" si="54"/>
        <v>16.830000000000002</v>
      </c>
      <c r="BO390" s="64">
        <f t="shared" si="55"/>
        <v>2.2727272727272724E-2</v>
      </c>
      <c r="BP390" s="64">
        <f t="shared" si="56"/>
        <v>2.2727272727272731E-2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62">
        <v>4680115886117</v>
      </c>
      <c r="E391" s="563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9"/>
      <c r="R391" s="559"/>
      <c r="S391" s="559"/>
      <c r="T391" s="560"/>
      <c r="U391" s="34"/>
      <c r="V391" s="34"/>
      <c r="W391" s="35" t="s">
        <v>69</v>
      </c>
      <c r="X391" s="551">
        <v>27</v>
      </c>
      <c r="Y391" s="552">
        <f t="shared" si="52"/>
        <v>27</v>
      </c>
      <c r="Z391" s="36">
        <f>IFERROR(IF(Y391=0,"",ROUNDUP(Y391/H391,0)*0.00902),"")</f>
        <v>4.5100000000000001E-2</v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28.049999999999997</v>
      </c>
      <c r="BN391" s="64">
        <f t="shared" si="54"/>
        <v>28.049999999999997</v>
      </c>
      <c r="BO391" s="64">
        <f t="shared" si="55"/>
        <v>3.787878787878788E-2</v>
      </c>
      <c r="BP391" s="64">
        <f t="shared" si="56"/>
        <v>3.787878787878788E-2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62">
        <v>4680115886124</v>
      </c>
      <c r="E392" s="563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9"/>
      <c r="R392" s="559"/>
      <c r="S392" s="559"/>
      <c r="T392" s="560"/>
      <c r="U392" s="34"/>
      <c r="V392" s="34"/>
      <c r="W392" s="35" t="s">
        <v>69</v>
      </c>
      <c r="X392" s="551">
        <v>27</v>
      </c>
      <c r="Y392" s="552">
        <f t="shared" si="52"/>
        <v>27</v>
      </c>
      <c r="Z392" s="36">
        <f>IFERROR(IF(Y392=0,"",ROUNDUP(Y392/H392,0)*0.00902),"")</f>
        <v>4.5100000000000001E-2</v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28.049999999999997</v>
      </c>
      <c r="BN392" s="64">
        <f t="shared" si="54"/>
        <v>28.049999999999997</v>
      </c>
      <c r="BO392" s="64">
        <f t="shared" si="55"/>
        <v>3.787878787878788E-2</v>
      </c>
      <c r="BP392" s="64">
        <f t="shared" si="56"/>
        <v>3.787878787878788E-2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62">
        <v>4680115883147</v>
      </c>
      <c r="E393" s="563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9"/>
      <c r="R393" s="559"/>
      <c r="S393" s="559"/>
      <c r="T393" s="560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62">
        <v>4607091384338</v>
      </c>
      <c r="E394" s="563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9"/>
      <c r="R394" s="559"/>
      <c r="S394" s="559"/>
      <c r="T394" s="560"/>
      <c r="U394" s="34"/>
      <c r="V394" s="34"/>
      <c r="W394" s="35" t="s">
        <v>69</v>
      </c>
      <c r="X394" s="551">
        <v>10.5</v>
      </c>
      <c r="Y394" s="552">
        <f t="shared" si="52"/>
        <v>10.5</v>
      </c>
      <c r="Z394" s="36">
        <f t="shared" si="57"/>
        <v>2.5100000000000001E-2</v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11.149999999999999</v>
      </c>
      <c r="BN394" s="64">
        <f t="shared" si="54"/>
        <v>11.149999999999999</v>
      </c>
      <c r="BO394" s="64">
        <f t="shared" si="55"/>
        <v>2.1367521367521368E-2</v>
      </c>
      <c r="BP394" s="64">
        <f t="shared" si="56"/>
        <v>2.1367521367521368E-2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62">
        <v>4607091389524</v>
      </c>
      <c r="E395" s="563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9"/>
      <c r="R395" s="559"/>
      <c r="S395" s="559"/>
      <c r="T395" s="560"/>
      <c r="U395" s="34"/>
      <c r="V395" s="34"/>
      <c r="W395" s="35" t="s">
        <v>69</v>
      </c>
      <c r="X395" s="551">
        <v>6.3</v>
      </c>
      <c r="Y395" s="552">
        <f t="shared" si="52"/>
        <v>6.3000000000000007</v>
      </c>
      <c r="Z395" s="36">
        <f t="shared" si="57"/>
        <v>1.506E-2</v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6.6899999999999995</v>
      </c>
      <c r="BN395" s="64">
        <f t="shared" si="54"/>
        <v>6.69</v>
      </c>
      <c r="BO395" s="64">
        <f t="shared" si="55"/>
        <v>1.2820512820512822E-2</v>
      </c>
      <c r="BP395" s="64">
        <f t="shared" si="56"/>
        <v>1.2820512820512822E-2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62">
        <v>4680115883161</v>
      </c>
      <c r="E396" s="563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9"/>
      <c r="R396" s="559"/>
      <c r="S396" s="559"/>
      <c r="T396" s="560"/>
      <c r="U396" s="34"/>
      <c r="V396" s="34"/>
      <c r="W396" s="35" t="s">
        <v>69</v>
      </c>
      <c r="X396" s="551"/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62">
        <v>4607091389531</v>
      </c>
      <c r="E397" s="563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9"/>
      <c r="R397" s="559"/>
      <c r="S397" s="559"/>
      <c r="T397" s="560"/>
      <c r="U397" s="34"/>
      <c r="V397" s="34"/>
      <c r="W397" s="35" t="s">
        <v>69</v>
      </c>
      <c r="X397" s="551">
        <v>10.5</v>
      </c>
      <c r="Y397" s="552">
        <f t="shared" si="52"/>
        <v>10.5</v>
      </c>
      <c r="Z397" s="36">
        <f t="shared" si="57"/>
        <v>2.5100000000000001E-2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11.149999999999999</v>
      </c>
      <c r="BN397" s="64">
        <f t="shared" si="54"/>
        <v>11.149999999999999</v>
      </c>
      <c r="BO397" s="64">
        <f t="shared" si="55"/>
        <v>2.1367521367521368E-2</v>
      </c>
      <c r="BP397" s="64">
        <f t="shared" si="56"/>
        <v>2.1367521367521368E-2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62">
        <v>4607091384345</v>
      </c>
      <c r="E398" s="563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9"/>
      <c r="R398" s="559"/>
      <c r="S398" s="559"/>
      <c r="T398" s="560"/>
      <c r="U398" s="34"/>
      <c r="V398" s="34"/>
      <c r="W398" s="35" t="s">
        <v>69</v>
      </c>
      <c r="X398" s="551">
        <v>10.5</v>
      </c>
      <c r="Y398" s="552">
        <f t="shared" si="52"/>
        <v>10.5</v>
      </c>
      <c r="Z398" s="36">
        <f t="shared" si="57"/>
        <v>2.5100000000000001E-2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11.149999999999999</v>
      </c>
      <c r="BN398" s="64">
        <f t="shared" si="54"/>
        <v>11.149999999999999</v>
      </c>
      <c r="BO398" s="64">
        <f t="shared" si="55"/>
        <v>2.1367521367521368E-2</v>
      </c>
      <c r="BP398" s="64">
        <f t="shared" si="56"/>
        <v>2.1367521367521368E-2</v>
      </c>
    </row>
    <row r="399" spans="1:68" x14ac:dyDescent="0.2">
      <c r="A399" s="565"/>
      <c r="B399" s="566"/>
      <c r="C399" s="566"/>
      <c r="D399" s="566"/>
      <c r="E399" s="566"/>
      <c r="F399" s="566"/>
      <c r="G399" s="566"/>
      <c r="H399" s="566"/>
      <c r="I399" s="566"/>
      <c r="J399" s="566"/>
      <c r="K399" s="566"/>
      <c r="L399" s="566"/>
      <c r="M399" s="566"/>
      <c r="N399" s="566"/>
      <c r="O399" s="567"/>
      <c r="P399" s="564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36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36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0.25272</v>
      </c>
      <c r="AA399" s="554"/>
      <c r="AB399" s="554"/>
      <c r="AC399" s="554"/>
    </row>
    <row r="400" spans="1:68" x14ac:dyDescent="0.2">
      <c r="A400" s="566"/>
      <c r="B400" s="566"/>
      <c r="C400" s="566"/>
      <c r="D400" s="566"/>
      <c r="E400" s="566"/>
      <c r="F400" s="566"/>
      <c r="G400" s="566"/>
      <c r="H400" s="566"/>
      <c r="I400" s="566"/>
      <c r="J400" s="566"/>
      <c r="K400" s="566"/>
      <c r="L400" s="566"/>
      <c r="M400" s="566"/>
      <c r="N400" s="566"/>
      <c r="O400" s="567"/>
      <c r="P400" s="564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135</v>
      </c>
      <c r="Y400" s="553">
        <f>IFERROR(SUM(Y389:Y398),"0")</f>
        <v>135</v>
      </c>
      <c r="Z400" s="37"/>
      <c r="AA400" s="554"/>
      <c r="AB400" s="554"/>
      <c r="AC400" s="554"/>
    </row>
    <row r="401" spans="1:68" ht="14.25" hidden="1" customHeight="1" x14ac:dyDescent="0.25">
      <c r="A401" s="571" t="s">
        <v>73</v>
      </c>
      <c r="B401" s="566"/>
      <c r="C401" s="566"/>
      <c r="D401" s="566"/>
      <c r="E401" s="566"/>
      <c r="F401" s="566"/>
      <c r="G401" s="566"/>
      <c r="H401" s="566"/>
      <c r="I401" s="566"/>
      <c r="J401" s="566"/>
      <c r="K401" s="566"/>
      <c r="L401" s="566"/>
      <c r="M401" s="566"/>
      <c r="N401" s="566"/>
      <c r="O401" s="566"/>
      <c r="P401" s="566"/>
      <c r="Q401" s="566"/>
      <c r="R401" s="566"/>
      <c r="S401" s="566"/>
      <c r="T401" s="566"/>
      <c r="U401" s="566"/>
      <c r="V401" s="566"/>
      <c r="W401" s="566"/>
      <c r="X401" s="566"/>
      <c r="Y401" s="566"/>
      <c r="Z401" s="566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62">
        <v>4607091384352</v>
      </c>
      <c r="E402" s="563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9"/>
      <c r="R402" s="559"/>
      <c r="S402" s="559"/>
      <c r="T402" s="560"/>
      <c r="U402" s="34"/>
      <c r="V402" s="34"/>
      <c r="W402" s="35" t="s">
        <v>69</v>
      </c>
      <c r="X402" s="551">
        <v>9.6</v>
      </c>
      <c r="Y402" s="552">
        <f>IFERROR(IF(X402="",0,CEILING((X402/$H402),1)*$H402),"")</f>
        <v>9.6</v>
      </c>
      <c r="Z402" s="36">
        <f>IFERROR(IF(Y402=0,"",ROUNDUP(Y402/H402,0)*0.00902),"")</f>
        <v>3.6080000000000001E-2</v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10.584</v>
      </c>
      <c r="BN402" s="64">
        <f>IFERROR(Y402*I402/H402,"0")</f>
        <v>10.584</v>
      </c>
      <c r="BO402" s="64">
        <f>IFERROR(1/J402*(X402/H402),"0")</f>
        <v>3.0303030303030304E-2</v>
      </c>
      <c r="BP402" s="64">
        <f>IFERROR(1/J402*(Y402/H402),"0")</f>
        <v>3.0303030303030304E-2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62">
        <v>4607091389654</v>
      </c>
      <c r="E403" s="563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8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9"/>
      <c r="R403" s="559"/>
      <c r="S403" s="559"/>
      <c r="T403" s="560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5"/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7"/>
      <c r="P404" s="564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4</v>
      </c>
      <c r="Y404" s="553">
        <f>IFERROR(Y402/H402,"0")+IFERROR(Y403/H403,"0")</f>
        <v>4</v>
      </c>
      <c r="Z404" s="553">
        <f>IFERROR(IF(Z402="",0,Z402),"0")+IFERROR(IF(Z403="",0,Z403),"0")</f>
        <v>3.6080000000000001E-2</v>
      </c>
      <c r="AA404" s="554"/>
      <c r="AB404" s="554"/>
      <c r="AC404" s="554"/>
    </row>
    <row r="405" spans="1:68" x14ac:dyDescent="0.2">
      <c r="A405" s="566"/>
      <c r="B405" s="566"/>
      <c r="C405" s="566"/>
      <c r="D405" s="566"/>
      <c r="E405" s="566"/>
      <c r="F405" s="566"/>
      <c r="G405" s="566"/>
      <c r="H405" s="566"/>
      <c r="I405" s="566"/>
      <c r="J405" s="566"/>
      <c r="K405" s="566"/>
      <c r="L405" s="566"/>
      <c r="M405" s="566"/>
      <c r="N405" s="566"/>
      <c r="O405" s="567"/>
      <c r="P405" s="564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9.6</v>
      </c>
      <c r="Y405" s="553">
        <f>IFERROR(SUM(Y402:Y403),"0")</f>
        <v>9.6</v>
      </c>
      <c r="Z405" s="37"/>
      <c r="AA405" s="554"/>
      <c r="AB405" s="554"/>
      <c r="AC405" s="554"/>
    </row>
    <row r="406" spans="1:68" ht="16.5" hidden="1" customHeight="1" x14ac:dyDescent="0.25">
      <c r="A406" s="569" t="s">
        <v>633</v>
      </c>
      <c r="B406" s="566"/>
      <c r="C406" s="566"/>
      <c r="D406" s="566"/>
      <c r="E406" s="566"/>
      <c r="F406" s="566"/>
      <c r="G406" s="566"/>
      <c r="H406" s="566"/>
      <c r="I406" s="566"/>
      <c r="J406" s="566"/>
      <c r="K406" s="566"/>
      <c r="L406" s="566"/>
      <c r="M406" s="566"/>
      <c r="N406" s="566"/>
      <c r="O406" s="566"/>
      <c r="P406" s="566"/>
      <c r="Q406" s="566"/>
      <c r="R406" s="566"/>
      <c r="S406" s="566"/>
      <c r="T406" s="566"/>
      <c r="U406" s="566"/>
      <c r="V406" s="566"/>
      <c r="W406" s="566"/>
      <c r="X406" s="566"/>
      <c r="Y406" s="566"/>
      <c r="Z406" s="566"/>
      <c r="AA406" s="545"/>
      <c r="AB406" s="545"/>
      <c r="AC406" s="545"/>
    </row>
    <row r="407" spans="1:68" ht="14.25" hidden="1" customHeight="1" x14ac:dyDescent="0.25">
      <c r="A407" s="571" t="s">
        <v>139</v>
      </c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6"/>
      <c r="P407" s="566"/>
      <c r="Q407" s="566"/>
      <c r="R407" s="566"/>
      <c r="S407" s="566"/>
      <c r="T407" s="566"/>
      <c r="U407" s="566"/>
      <c r="V407" s="566"/>
      <c r="W407" s="566"/>
      <c r="X407" s="566"/>
      <c r="Y407" s="566"/>
      <c r="Z407" s="566"/>
      <c r="AA407" s="546"/>
      <c r="AB407" s="546"/>
      <c r="AC407" s="546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62">
        <v>4680115885240</v>
      </c>
      <c r="E408" s="563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64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9"/>
      <c r="R408" s="559"/>
      <c r="S408" s="559"/>
      <c r="T408" s="560"/>
      <c r="U408" s="34"/>
      <c r="V408" s="34"/>
      <c r="W408" s="35" t="s">
        <v>69</v>
      </c>
      <c r="X408" s="551"/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5"/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7"/>
      <c r="P409" s="564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6"/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7"/>
      <c r="P410" s="564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71" t="s">
        <v>64</v>
      </c>
      <c r="B411" s="566"/>
      <c r="C411" s="566"/>
      <c r="D411" s="566"/>
      <c r="E411" s="566"/>
      <c r="F411" s="566"/>
      <c r="G411" s="566"/>
      <c r="H411" s="566"/>
      <c r="I411" s="566"/>
      <c r="J411" s="566"/>
      <c r="K411" s="566"/>
      <c r="L411" s="566"/>
      <c r="M411" s="566"/>
      <c r="N411" s="566"/>
      <c r="O411" s="566"/>
      <c r="P411" s="566"/>
      <c r="Q411" s="566"/>
      <c r="R411" s="566"/>
      <c r="S411" s="566"/>
      <c r="T411" s="566"/>
      <c r="U411" s="566"/>
      <c r="V411" s="566"/>
      <c r="W411" s="566"/>
      <c r="X411" s="566"/>
      <c r="Y411" s="566"/>
      <c r="Z411" s="566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62">
        <v>4680115886094</v>
      </c>
      <c r="E412" s="563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6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9"/>
      <c r="R412" s="559"/>
      <c r="S412" s="559"/>
      <c r="T412" s="560"/>
      <c r="U412" s="34"/>
      <c r="V412" s="34"/>
      <c r="W412" s="35" t="s">
        <v>69</v>
      </c>
      <c r="X412" s="551">
        <v>32.4</v>
      </c>
      <c r="Y412" s="552">
        <f>IFERROR(IF(X412="",0,CEILING((X412/$H412),1)*$H412),"")</f>
        <v>32.400000000000006</v>
      </c>
      <c r="Z412" s="36">
        <f>IFERROR(IF(Y412=0,"",ROUNDUP(Y412/H412,0)*0.00902),"")</f>
        <v>5.4120000000000001E-2</v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33.659999999999997</v>
      </c>
      <c r="BN412" s="64">
        <f>IFERROR(Y412*I412/H412,"0")</f>
        <v>33.660000000000004</v>
      </c>
      <c r="BO412" s="64">
        <f>IFERROR(1/J412*(X412/H412),"0")</f>
        <v>4.5454545454545449E-2</v>
      </c>
      <c r="BP412" s="64">
        <f>IFERROR(1/J412*(Y412/H412),"0")</f>
        <v>4.5454545454545463E-2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62">
        <v>4607091389425</v>
      </c>
      <c r="E413" s="563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9"/>
      <c r="R413" s="559"/>
      <c r="S413" s="559"/>
      <c r="T413" s="560"/>
      <c r="U413" s="34"/>
      <c r="V413" s="34"/>
      <c r="W413" s="35" t="s">
        <v>69</v>
      </c>
      <c r="X413" s="551">
        <v>10.5</v>
      </c>
      <c r="Y413" s="552">
        <f>IFERROR(IF(X413="",0,CEILING((X413/$H413),1)*$H413),"")</f>
        <v>10.5</v>
      </c>
      <c r="Z413" s="36">
        <f>IFERROR(IF(Y413=0,"",ROUNDUP(Y413/H413,0)*0.00502),"")</f>
        <v>2.5100000000000001E-2</v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11.149999999999999</v>
      </c>
      <c r="BN413" s="64">
        <f>IFERROR(Y413*I413/H413,"0")</f>
        <v>11.149999999999999</v>
      </c>
      <c r="BO413" s="64">
        <f>IFERROR(1/J413*(X413/H413),"0")</f>
        <v>2.1367521367521368E-2</v>
      </c>
      <c r="BP413" s="64">
        <f>IFERROR(1/J413*(Y413/H413),"0")</f>
        <v>2.1367521367521368E-2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62">
        <v>4680115880771</v>
      </c>
      <c r="E414" s="563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9"/>
      <c r="R414" s="559"/>
      <c r="S414" s="559"/>
      <c r="T414" s="560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62">
        <v>4607091389500</v>
      </c>
      <c r="E415" s="563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9"/>
      <c r="R415" s="559"/>
      <c r="S415" s="559"/>
      <c r="T415" s="560"/>
      <c r="U415" s="34"/>
      <c r="V415" s="34"/>
      <c r="W415" s="35" t="s">
        <v>69</v>
      </c>
      <c r="X415" s="551">
        <v>10.5</v>
      </c>
      <c r="Y415" s="552">
        <f>IFERROR(IF(X415="",0,CEILING((X415/$H415),1)*$H415),"")</f>
        <v>10.5</v>
      </c>
      <c r="Z415" s="36">
        <f>IFERROR(IF(Y415=0,"",ROUNDUP(Y415/H415,0)*0.00502),"")</f>
        <v>2.5100000000000001E-2</v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11.149999999999999</v>
      </c>
      <c r="BN415" s="64">
        <f>IFERROR(Y415*I415/H415,"0")</f>
        <v>11.149999999999999</v>
      </c>
      <c r="BO415" s="64">
        <f>IFERROR(1/J415*(X415/H415),"0")</f>
        <v>2.1367521367521368E-2</v>
      </c>
      <c r="BP415" s="64">
        <f>IFERROR(1/J415*(Y415/H415),"0")</f>
        <v>2.1367521367521368E-2</v>
      </c>
    </row>
    <row r="416" spans="1:68" x14ac:dyDescent="0.2">
      <c r="A416" s="565"/>
      <c r="B416" s="566"/>
      <c r="C416" s="566"/>
      <c r="D416" s="566"/>
      <c r="E416" s="566"/>
      <c r="F416" s="566"/>
      <c r="G416" s="566"/>
      <c r="H416" s="566"/>
      <c r="I416" s="566"/>
      <c r="J416" s="566"/>
      <c r="K416" s="566"/>
      <c r="L416" s="566"/>
      <c r="M416" s="566"/>
      <c r="N416" s="566"/>
      <c r="O416" s="567"/>
      <c r="P416" s="564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16</v>
      </c>
      <c r="Y416" s="553">
        <f>IFERROR(Y412/H412,"0")+IFERROR(Y413/H413,"0")+IFERROR(Y414/H414,"0")+IFERROR(Y415/H415,"0")</f>
        <v>16</v>
      </c>
      <c r="Z416" s="553">
        <f>IFERROR(IF(Z412="",0,Z412),"0")+IFERROR(IF(Z413="",0,Z413),"0")+IFERROR(IF(Z414="",0,Z414),"0")+IFERROR(IF(Z415="",0,Z415),"0")</f>
        <v>0.10432</v>
      </c>
      <c r="AA416" s="554"/>
      <c r="AB416" s="554"/>
      <c r="AC416" s="554"/>
    </row>
    <row r="417" spans="1:68" x14ac:dyDescent="0.2">
      <c r="A417" s="566"/>
      <c r="B417" s="566"/>
      <c r="C417" s="566"/>
      <c r="D417" s="566"/>
      <c r="E417" s="566"/>
      <c r="F417" s="566"/>
      <c r="G417" s="566"/>
      <c r="H417" s="566"/>
      <c r="I417" s="566"/>
      <c r="J417" s="566"/>
      <c r="K417" s="566"/>
      <c r="L417" s="566"/>
      <c r="M417" s="566"/>
      <c r="N417" s="566"/>
      <c r="O417" s="567"/>
      <c r="P417" s="564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53.4</v>
      </c>
      <c r="Y417" s="553">
        <f>IFERROR(SUM(Y412:Y415),"0")</f>
        <v>53.400000000000006</v>
      </c>
      <c r="Z417" s="37"/>
      <c r="AA417" s="554"/>
      <c r="AB417" s="554"/>
      <c r="AC417" s="554"/>
    </row>
    <row r="418" spans="1:68" ht="16.5" hidden="1" customHeight="1" x14ac:dyDescent="0.25">
      <c r="A418" s="569" t="s">
        <v>648</v>
      </c>
      <c r="B418" s="566"/>
      <c r="C418" s="566"/>
      <c r="D418" s="566"/>
      <c r="E418" s="566"/>
      <c r="F418" s="566"/>
      <c r="G418" s="566"/>
      <c r="H418" s="566"/>
      <c r="I418" s="566"/>
      <c r="J418" s="566"/>
      <c r="K418" s="566"/>
      <c r="L418" s="566"/>
      <c r="M418" s="566"/>
      <c r="N418" s="566"/>
      <c r="O418" s="566"/>
      <c r="P418" s="566"/>
      <c r="Q418" s="566"/>
      <c r="R418" s="566"/>
      <c r="S418" s="566"/>
      <c r="T418" s="566"/>
      <c r="U418" s="566"/>
      <c r="V418" s="566"/>
      <c r="W418" s="566"/>
      <c r="X418" s="566"/>
      <c r="Y418" s="566"/>
      <c r="Z418" s="566"/>
      <c r="AA418" s="545"/>
      <c r="AB418" s="545"/>
      <c r="AC418" s="545"/>
    </row>
    <row r="419" spans="1:68" ht="14.25" hidden="1" customHeight="1" x14ac:dyDescent="0.25">
      <c r="A419" s="571" t="s">
        <v>64</v>
      </c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6"/>
      <c r="P419" s="566"/>
      <c r="Q419" s="566"/>
      <c r="R419" s="566"/>
      <c r="S419" s="566"/>
      <c r="T419" s="566"/>
      <c r="U419" s="566"/>
      <c r="V419" s="566"/>
      <c r="W419" s="566"/>
      <c r="X419" s="566"/>
      <c r="Y419" s="566"/>
      <c r="Z419" s="566"/>
      <c r="AA419" s="546"/>
      <c r="AB419" s="546"/>
      <c r="AC419" s="546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62">
        <v>4680115885110</v>
      </c>
      <c r="E420" s="563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6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9"/>
      <c r="R420" s="559"/>
      <c r="S420" s="559"/>
      <c r="T420" s="560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5"/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7"/>
      <c r="P421" s="564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6"/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7"/>
      <c r="P422" s="564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569" t="s">
        <v>652</v>
      </c>
      <c r="B423" s="566"/>
      <c r="C423" s="566"/>
      <c r="D423" s="566"/>
      <c r="E423" s="566"/>
      <c r="F423" s="566"/>
      <c r="G423" s="566"/>
      <c r="H423" s="566"/>
      <c r="I423" s="566"/>
      <c r="J423" s="566"/>
      <c r="K423" s="566"/>
      <c r="L423" s="566"/>
      <c r="M423" s="566"/>
      <c r="N423" s="566"/>
      <c r="O423" s="566"/>
      <c r="P423" s="566"/>
      <c r="Q423" s="566"/>
      <c r="R423" s="566"/>
      <c r="S423" s="566"/>
      <c r="T423" s="566"/>
      <c r="U423" s="566"/>
      <c r="V423" s="566"/>
      <c r="W423" s="566"/>
      <c r="X423" s="566"/>
      <c r="Y423" s="566"/>
      <c r="Z423" s="566"/>
      <c r="AA423" s="545"/>
      <c r="AB423" s="545"/>
      <c r="AC423" s="545"/>
    </row>
    <row r="424" spans="1:68" ht="14.25" hidden="1" customHeight="1" x14ac:dyDescent="0.25">
      <c r="A424" s="571" t="s">
        <v>64</v>
      </c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6"/>
      <c r="P424" s="566"/>
      <c r="Q424" s="566"/>
      <c r="R424" s="566"/>
      <c r="S424" s="566"/>
      <c r="T424" s="566"/>
      <c r="U424" s="566"/>
      <c r="V424" s="566"/>
      <c r="W424" s="566"/>
      <c r="X424" s="566"/>
      <c r="Y424" s="566"/>
      <c r="Z424" s="566"/>
      <c r="AA424" s="546"/>
      <c r="AB424" s="546"/>
      <c r="AC424" s="546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62">
        <v>4680115885103</v>
      </c>
      <c r="E425" s="563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9"/>
      <c r="R425" s="559"/>
      <c r="S425" s="559"/>
      <c r="T425" s="560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5"/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7"/>
      <c r="P426" s="564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6"/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7"/>
      <c r="P427" s="564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573" t="s">
        <v>656</v>
      </c>
      <c r="B428" s="574"/>
      <c r="C428" s="574"/>
      <c r="D428" s="574"/>
      <c r="E428" s="574"/>
      <c r="F428" s="574"/>
      <c r="G428" s="574"/>
      <c r="H428" s="574"/>
      <c r="I428" s="574"/>
      <c r="J428" s="574"/>
      <c r="K428" s="574"/>
      <c r="L428" s="574"/>
      <c r="M428" s="574"/>
      <c r="N428" s="574"/>
      <c r="O428" s="574"/>
      <c r="P428" s="574"/>
      <c r="Q428" s="574"/>
      <c r="R428" s="574"/>
      <c r="S428" s="574"/>
      <c r="T428" s="574"/>
      <c r="U428" s="574"/>
      <c r="V428" s="574"/>
      <c r="W428" s="574"/>
      <c r="X428" s="574"/>
      <c r="Y428" s="574"/>
      <c r="Z428" s="574"/>
      <c r="AA428" s="48"/>
      <c r="AB428" s="48"/>
      <c r="AC428" s="48"/>
    </row>
    <row r="429" spans="1:68" ht="16.5" hidden="1" customHeight="1" x14ac:dyDescent="0.25">
      <c r="A429" s="569" t="s">
        <v>656</v>
      </c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6"/>
      <c r="P429" s="566"/>
      <c r="Q429" s="566"/>
      <c r="R429" s="566"/>
      <c r="S429" s="566"/>
      <c r="T429" s="566"/>
      <c r="U429" s="566"/>
      <c r="V429" s="566"/>
      <c r="W429" s="566"/>
      <c r="X429" s="566"/>
      <c r="Y429" s="566"/>
      <c r="Z429" s="566"/>
      <c r="AA429" s="545"/>
      <c r="AB429" s="545"/>
      <c r="AC429" s="545"/>
    </row>
    <row r="430" spans="1:68" ht="14.25" hidden="1" customHeight="1" x14ac:dyDescent="0.25">
      <c r="A430" s="571" t="s">
        <v>103</v>
      </c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6"/>
      <c r="P430" s="566"/>
      <c r="Q430" s="566"/>
      <c r="R430" s="566"/>
      <c r="S430" s="566"/>
      <c r="T430" s="566"/>
      <c r="U430" s="566"/>
      <c r="V430" s="566"/>
      <c r="W430" s="566"/>
      <c r="X430" s="566"/>
      <c r="Y430" s="566"/>
      <c r="Z430" s="566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62">
        <v>4607091389067</v>
      </c>
      <c r="E431" s="563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8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9"/>
      <c r="R431" s="559"/>
      <c r="S431" s="559"/>
      <c r="T431" s="560"/>
      <c r="U431" s="34"/>
      <c r="V431" s="34"/>
      <c r="W431" s="35" t="s">
        <v>69</v>
      </c>
      <c r="X431" s="551">
        <v>10.56</v>
      </c>
      <c r="Y431" s="552">
        <f t="shared" ref="Y431:Y443" si="58">IFERROR(IF(X431="",0,CEILING((X431/$H431),1)*$H431),"")</f>
        <v>10.56</v>
      </c>
      <c r="Z431" s="36">
        <f t="shared" ref="Z431:Z437" si="59">IFERROR(IF(Y431=0,"",ROUNDUP(Y431/H431,0)*0.01196),"")</f>
        <v>2.392E-2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11.28</v>
      </c>
      <c r="BN431" s="64">
        <f t="shared" ref="BN431:BN443" si="61">IFERROR(Y431*I431/H431,"0")</f>
        <v>11.28</v>
      </c>
      <c r="BO431" s="64">
        <f t="shared" ref="BO431:BO443" si="62">IFERROR(1/J431*(X431/H431),"0")</f>
        <v>1.9230769230769232E-2</v>
      </c>
      <c r="BP431" s="64">
        <f t="shared" ref="BP431:BP443" si="63">IFERROR(1/J431*(Y431/H431),"0")</f>
        <v>1.9230769230769232E-2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62">
        <v>4680115885271</v>
      </c>
      <c r="E432" s="563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9"/>
      <c r="R432" s="559"/>
      <c r="S432" s="559"/>
      <c r="T432" s="560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62">
        <v>4680115885226</v>
      </c>
      <c r="E433" s="563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6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9"/>
      <c r="R433" s="559"/>
      <c r="S433" s="559"/>
      <c r="T433" s="560"/>
      <c r="U433" s="34"/>
      <c r="V433" s="34"/>
      <c r="W433" s="35" t="s">
        <v>69</v>
      </c>
      <c r="X433" s="551">
        <v>10.56</v>
      </c>
      <c r="Y433" s="552">
        <f t="shared" si="58"/>
        <v>10.56</v>
      </c>
      <c r="Z433" s="36">
        <f t="shared" si="59"/>
        <v>2.392E-2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11.28</v>
      </c>
      <c r="BN433" s="64">
        <f t="shared" si="61"/>
        <v>11.28</v>
      </c>
      <c r="BO433" s="64">
        <f t="shared" si="62"/>
        <v>1.9230769230769232E-2</v>
      </c>
      <c r="BP433" s="64">
        <f t="shared" si="63"/>
        <v>1.9230769230769232E-2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62">
        <v>4607091383522</v>
      </c>
      <c r="E434" s="563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08" t="s">
        <v>668</v>
      </c>
      <c r="Q434" s="559"/>
      <c r="R434" s="559"/>
      <c r="S434" s="559"/>
      <c r="T434" s="560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62">
        <v>4680115884502</v>
      </c>
      <c r="E435" s="563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9"/>
      <c r="R435" s="559"/>
      <c r="S435" s="559"/>
      <c r="T435" s="560"/>
      <c r="U435" s="34"/>
      <c r="V435" s="34"/>
      <c r="W435" s="35" t="s">
        <v>69</v>
      </c>
      <c r="X435" s="551">
        <v>10.56</v>
      </c>
      <c r="Y435" s="552">
        <f t="shared" si="58"/>
        <v>10.56</v>
      </c>
      <c r="Z435" s="36">
        <f t="shared" si="59"/>
        <v>2.392E-2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11.28</v>
      </c>
      <c r="BN435" s="64">
        <f t="shared" si="61"/>
        <v>11.28</v>
      </c>
      <c r="BO435" s="64">
        <f t="shared" si="62"/>
        <v>1.9230769230769232E-2</v>
      </c>
      <c r="BP435" s="64">
        <f t="shared" si="63"/>
        <v>1.9230769230769232E-2</v>
      </c>
    </row>
    <row r="436" spans="1:68" ht="27" hidden="1" customHeight="1" x14ac:dyDescent="0.25">
      <c r="A436" s="54" t="s">
        <v>673</v>
      </c>
      <c r="B436" s="54" t="s">
        <v>674</v>
      </c>
      <c r="C436" s="31">
        <v>4301011771</v>
      </c>
      <c r="D436" s="562">
        <v>4607091389104</v>
      </c>
      <c r="E436" s="563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5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9"/>
      <c r="R436" s="559"/>
      <c r="S436" s="559"/>
      <c r="T436" s="560"/>
      <c r="U436" s="34"/>
      <c r="V436" s="34"/>
      <c r="W436" s="35" t="s">
        <v>69</v>
      </c>
      <c r="X436" s="551">
        <v>0</v>
      </c>
      <c r="Y436" s="552">
        <f t="shared" si="58"/>
        <v>0</v>
      </c>
      <c r="Z436" s="36" t="str">
        <f t="shared" si="59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62">
        <v>4680115884519</v>
      </c>
      <c r="E437" s="563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9"/>
      <c r="R437" s="559"/>
      <c r="S437" s="559"/>
      <c r="T437" s="560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62">
        <v>4680115886391</v>
      </c>
      <c r="E438" s="563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9"/>
      <c r="R438" s="559"/>
      <c r="S438" s="559"/>
      <c r="T438" s="560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62">
        <v>4680115880603</v>
      </c>
      <c r="E439" s="563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6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9"/>
      <c r="R439" s="559"/>
      <c r="S439" s="559"/>
      <c r="T439" s="560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62">
        <v>4607091389999</v>
      </c>
      <c r="E440" s="563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15" t="s">
        <v>685</v>
      </c>
      <c r="Q440" s="559"/>
      <c r="R440" s="559"/>
      <c r="S440" s="559"/>
      <c r="T440" s="560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62">
        <v>4680115882782</v>
      </c>
      <c r="E441" s="563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9"/>
      <c r="R441" s="559"/>
      <c r="S441" s="559"/>
      <c r="T441" s="560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62">
        <v>4680115885479</v>
      </c>
      <c r="E442" s="563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8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9"/>
      <c r="R442" s="559"/>
      <c r="S442" s="559"/>
      <c r="T442" s="560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62">
        <v>4607091389982</v>
      </c>
      <c r="E443" s="563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9"/>
      <c r="R443" s="559"/>
      <c r="S443" s="559"/>
      <c r="T443" s="560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65"/>
      <c r="B444" s="566"/>
      <c r="C444" s="566"/>
      <c r="D444" s="566"/>
      <c r="E444" s="566"/>
      <c r="F444" s="566"/>
      <c r="G444" s="566"/>
      <c r="H444" s="566"/>
      <c r="I444" s="566"/>
      <c r="J444" s="566"/>
      <c r="K444" s="566"/>
      <c r="L444" s="566"/>
      <c r="M444" s="566"/>
      <c r="N444" s="566"/>
      <c r="O444" s="567"/>
      <c r="P444" s="564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6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6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7.1760000000000004E-2</v>
      </c>
      <c r="AA444" s="554"/>
      <c r="AB444" s="554"/>
      <c r="AC444" s="554"/>
    </row>
    <row r="445" spans="1:68" x14ac:dyDescent="0.2">
      <c r="A445" s="566"/>
      <c r="B445" s="566"/>
      <c r="C445" s="566"/>
      <c r="D445" s="566"/>
      <c r="E445" s="566"/>
      <c r="F445" s="566"/>
      <c r="G445" s="566"/>
      <c r="H445" s="566"/>
      <c r="I445" s="566"/>
      <c r="J445" s="566"/>
      <c r="K445" s="566"/>
      <c r="L445" s="566"/>
      <c r="M445" s="566"/>
      <c r="N445" s="566"/>
      <c r="O445" s="567"/>
      <c r="P445" s="564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31.68</v>
      </c>
      <c r="Y445" s="553">
        <f>IFERROR(SUM(Y431:Y443),"0")</f>
        <v>31.68</v>
      </c>
      <c r="Z445" s="37"/>
      <c r="AA445" s="554"/>
      <c r="AB445" s="554"/>
      <c r="AC445" s="554"/>
    </row>
    <row r="446" spans="1:68" ht="14.25" hidden="1" customHeight="1" x14ac:dyDescent="0.25">
      <c r="A446" s="571" t="s">
        <v>139</v>
      </c>
      <c r="B446" s="566"/>
      <c r="C446" s="566"/>
      <c r="D446" s="566"/>
      <c r="E446" s="566"/>
      <c r="F446" s="566"/>
      <c r="G446" s="566"/>
      <c r="H446" s="566"/>
      <c r="I446" s="566"/>
      <c r="J446" s="566"/>
      <c r="K446" s="566"/>
      <c r="L446" s="566"/>
      <c r="M446" s="566"/>
      <c r="N446" s="566"/>
      <c r="O446" s="566"/>
      <c r="P446" s="566"/>
      <c r="Q446" s="566"/>
      <c r="R446" s="566"/>
      <c r="S446" s="566"/>
      <c r="T446" s="566"/>
      <c r="U446" s="566"/>
      <c r="V446" s="566"/>
      <c r="W446" s="566"/>
      <c r="X446" s="566"/>
      <c r="Y446" s="566"/>
      <c r="Z446" s="566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62">
        <v>4607091388930</v>
      </c>
      <c r="E447" s="563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5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9"/>
      <c r="R447" s="559"/>
      <c r="S447" s="559"/>
      <c r="T447" s="560"/>
      <c r="U447" s="34"/>
      <c r="V447" s="34"/>
      <c r="W447" s="35" t="s">
        <v>69</v>
      </c>
      <c r="X447" s="551">
        <v>10.56</v>
      </c>
      <c r="Y447" s="552">
        <f>IFERROR(IF(X447="",0,CEILING((X447/$H447),1)*$H447),"")</f>
        <v>10.56</v>
      </c>
      <c r="Z447" s="36">
        <f>IFERROR(IF(Y447=0,"",ROUNDUP(Y447/H447,0)*0.01196),"")</f>
        <v>2.392E-2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11.28</v>
      </c>
      <c r="BN447" s="64">
        <f>IFERROR(Y447*I447/H447,"0")</f>
        <v>11.28</v>
      </c>
      <c r="BO447" s="64">
        <f>IFERROR(1/J447*(X447/H447),"0")</f>
        <v>1.9230769230769232E-2</v>
      </c>
      <c r="BP447" s="64">
        <f>IFERROR(1/J447*(Y447/H447),"0")</f>
        <v>1.9230769230769232E-2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62">
        <v>4680115886407</v>
      </c>
      <c r="E448" s="563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9"/>
      <c r="R448" s="559"/>
      <c r="S448" s="559"/>
      <c r="T448" s="560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62">
        <v>4680115880054</v>
      </c>
      <c r="E449" s="563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5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9"/>
      <c r="R449" s="559"/>
      <c r="S449" s="559"/>
      <c r="T449" s="560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5"/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7"/>
      <c r="P450" s="564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2</v>
      </c>
      <c r="Y450" s="553">
        <f>IFERROR(Y447/H447,"0")+IFERROR(Y448/H448,"0")+IFERROR(Y449/H449,"0")</f>
        <v>2</v>
      </c>
      <c r="Z450" s="553">
        <f>IFERROR(IF(Z447="",0,Z447),"0")+IFERROR(IF(Z448="",0,Z448),"0")+IFERROR(IF(Z449="",0,Z449),"0")</f>
        <v>2.392E-2</v>
      </c>
      <c r="AA450" s="554"/>
      <c r="AB450" s="554"/>
      <c r="AC450" s="554"/>
    </row>
    <row r="451" spans="1:68" x14ac:dyDescent="0.2">
      <c r="A451" s="566"/>
      <c r="B451" s="566"/>
      <c r="C451" s="566"/>
      <c r="D451" s="566"/>
      <c r="E451" s="566"/>
      <c r="F451" s="566"/>
      <c r="G451" s="566"/>
      <c r="H451" s="566"/>
      <c r="I451" s="566"/>
      <c r="J451" s="566"/>
      <c r="K451" s="566"/>
      <c r="L451" s="566"/>
      <c r="M451" s="566"/>
      <c r="N451" s="566"/>
      <c r="O451" s="567"/>
      <c r="P451" s="564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10.56</v>
      </c>
      <c r="Y451" s="553">
        <f>IFERROR(SUM(Y447:Y449),"0")</f>
        <v>10.56</v>
      </c>
      <c r="Z451" s="37"/>
      <c r="AA451" s="554"/>
      <c r="AB451" s="554"/>
      <c r="AC451" s="554"/>
    </row>
    <row r="452" spans="1:68" ht="14.25" hidden="1" customHeight="1" x14ac:dyDescent="0.25">
      <c r="A452" s="571" t="s">
        <v>64</v>
      </c>
      <c r="B452" s="566"/>
      <c r="C452" s="566"/>
      <c r="D452" s="566"/>
      <c r="E452" s="566"/>
      <c r="F452" s="566"/>
      <c r="G452" s="566"/>
      <c r="H452" s="566"/>
      <c r="I452" s="566"/>
      <c r="J452" s="566"/>
      <c r="K452" s="566"/>
      <c r="L452" s="566"/>
      <c r="M452" s="566"/>
      <c r="N452" s="566"/>
      <c r="O452" s="566"/>
      <c r="P452" s="566"/>
      <c r="Q452" s="566"/>
      <c r="R452" s="566"/>
      <c r="S452" s="566"/>
      <c r="T452" s="566"/>
      <c r="U452" s="566"/>
      <c r="V452" s="566"/>
      <c r="W452" s="566"/>
      <c r="X452" s="566"/>
      <c r="Y452" s="566"/>
      <c r="Z452" s="566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62">
        <v>4680115883116</v>
      </c>
      <c r="E453" s="563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8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9"/>
      <c r="R453" s="559"/>
      <c r="S453" s="559"/>
      <c r="T453" s="560"/>
      <c r="U453" s="34"/>
      <c r="V453" s="34"/>
      <c r="W453" s="35" t="s">
        <v>69</v>
      </c>
      <c r="X453" s="551">
        <v>10.56</v>
      </c>
      <c r="Y453" s="552">
        <f t="shared" ref="Y453:Y458" si="64">IFERROR(IF(X453="",0,CEILING((X453/$H453),1)*$H453),"")</f>
        <v>10.56</v>
      </c>
      <c r="Z453" s="36">
        <f>IFERROR(IF(Y453=0,"",ROUNDUP(Y453/H453,0)*0.01196),"")</f>
        <v>2.392E-2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11.28</v>
      </c>
      <c r="BN453" s="64">
        <f t="shared" ref="BN453:BN458" si="66">IFERROR(Y453*I453/H453,"0")</f>
        <v>11.28</v>
      </c>
      <c r="BO453" s="64">
        <f t="shared" ref="BO453:BO458" si="67">IFERROR(1/J453*(X453/H453),"0")</f>
        <v>1.9230769230769232E-2</v>
      </c>
      <c r="BP453" s="64">
        <f t="shared" ref="BP453:BP458" si="68">IFERROR(1/J453*(Y453/H453),"0")</f>
        <v>1.9230769230769232E-2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62">
        <v>4680115883093</v>
      </c>
      <c r="E454" s="563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87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9"/>
      <c r="R454" s="559"/>
      <c r="S454" s="559"/>
      <c r="T454" s="560"/>
      <c r="U454" s="34"/>
      <c r="V454" s="34"/>
      <c r="W454" s="35" t="s">
        <v>69</v>
      </c>
      <c r="X454" s="551">
        <v>10.56</v>
      </c>
      <c r="Y454" s="552">
        <f t="shared" si="64"/>
        <v>10.56</v>
      </c>
      <c r="Z454" s="36">
        <f>IFERROR(IF(Y454=0,"",ROUNDUP(Y454/H454,0)*0.01196),"")</f>
        <v>2.392E-2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11.28</v>
      </c>
      <c r="BN454" s="64">
        <f t="shared" si="66"/>
        <v>11.28</v>
      </c>
      <c r="BO454" s="64">
        <f t="shared" si="67"/>
        <v>1.9230769230769232E-2</v>
      </c>
      <c r="BP454" s="64">
        <f t="shared" si="68"/>
        <v>1.9230769230769232E-2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62">
        <v>4680115883109</v>
      </c>
      <c r="E455" s="563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8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9"/>
      <c r="R455" s="559"/>
      <c r="S455" s="559"/>
      <c r="T455" s="560"/>
      <c r="U455" s="34"/>
      <c r="V455" s="34"/>
      <c r="W455" s="35" t="s">
        <v>69</v>
      </c>
      <c r="X455" s="551">
        <v>10.56</v>
      </c>
      <c r="Y455" s="552">
        <f t="shared" si="64"/>
        <v>10.56</v>
      </c>
      <c r="Z455" s="36">
        <f>IFERROR(IF(Y455=0,"",ROUNDUP(Y455/H455,0)*0.01196),"")</f>
        <v>2.392E-2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11.28</v>
      </c>
      <c r="BN455" s="64">
        <f t="shared" si="66"/>
        <v>11.28</v>
      </c>
      <c r="BO455" s="64">
        <f t="shared" si="67"/>
        <v>1.9230769230769232E-2</v>
      </c>
      <c r="BP455" s="64">
        <f t="shared" si="68"/>
        <v>1.9230769230769232E-2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62">
        <v>4680115882072</v>
      </c>
      <c r="E456" s="563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81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9"/>
      <c r="R456" s="559"/>
      <c r="S456" s="559"/>
      <c r="T456" s="560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62">
        <v>4680115882102</v>
      </c>
      <c r="E457" s="563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9"/>
      <c r="R457" s="559"/>
      <c r="S457" s="559"/>
      <c r="T457" s="560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62">
        <v>4680115882096</v>
      </c>
      <c r="E458" s="563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9"/>
      <c r="R458" s="559"/>
      <c r="S458" s="559"/>
      <c r="T458" s="560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65"/>
      <c r="B459" s="566"/>
      <c r="C459" s="566"/>
      <c r="D459" s="566"/>
      <c r="E459" s="566"/>
      <c r="F459" s="566"/>
      <c r="G459" s="566"/>
      <c r="H459" s="566"/>
      <c r="I459" s="566"/>
      <c r="J459" s="566"/>
      <c r="K459" s="566"/>
      <c r="L459" s="566"/>
      <c r="M459" s="566"/>
      <c r="N459" s="566"/>
      <c r="O459" s="567"/>
      <c r="P459" s="564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6</v>
      </c>
      <c r="Y459" s="553">
        <f>IFERROR(Y453/H453,"0")+IFERROR(Y454/H454,"0")+IFERROR(Y455/H455,"0")+IFERROR(Y456/H456,"0")+IFERROR(Y457/H457,"0")+IFERROR(Y458/H458,"0")</f>
        <v>6</v>
      </c>
      <c r="Z459" s="553">
        <f>IFERROR(IF(Z453="",0,Z453),"0")+IFERROR(IF(Z454="",0,Z454),"0")+IFERROR(IF(Z455="",0,Z455),"0")+IFERROR(IF(Z456="",0,Z456),"0")+IFERROR(IF(Z457="",0,Z457),"0")+IFERROR(IF(Z458="",0,Z458),"0")</f>
        <v>7.1760000000000004E-2</v>
      </c>
      <c r="AA459" s="554"/>
      <c r="AB459" s="554"/>
      <c r="AC459" s="554"/>
    </row>
    <row r="460" spans="1:68" x14ac:dyDescent="0.2">
      <c r="A460" s="566"/>
      <c r="B460" s="566"/>
      <c r="C460" s="566"/>
      <c r="D460" s="566"/>
      <c r="E460" s="566"/>
      <c r="F460" s="566"/>
      <c r="G460" s="566"/>
      <c r="H460" s="566"/>
      <c r="I460" s="566"/>
      <c r="J460" s="566"/>
      <c r="K460" s="566"/>
      <c r="L460" s="566"/>
      <c r="M460" s="566"/>
      <c r="N460" s="566"/>
      <c r="O460" s="567"/>
      <c r="P460" s="564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31.68</v>
      </c>
      <c r="Y460" s="553">
        <f>IFERROR(SUM(Y453:Y458),"0")</f>
        <v>31.68</v>
      </c>
      <c r="Z460" s="37"/>
      <c r="AA460" s="554"/>
      <c r="AB460" s="554"/>
      <c r="AC460" s="554"/>
    </row>
    <row r="461" spans="1:68" ht="14.25" hidden="1" customHeight="1" x14ac:dyDescent="0.25">
      <c r="A461" s="571" t="s">
        <v>73</v>
      </c>
      <c r="B461" s="566"/>
      <c r="C461" s="566"/>
      <c r="D461" s="566"/>
      <c r="E461" s="566"/>
      <c r="F461" s="566"/>
      <c r="G461" s="566"/>
      <c r="H461" s="566"/>
      <c r="I461" s="566"/>
      <c r="J461" s="566"/>
      <c r="K461" s="566"/>
      <c r="L461" s="566"/>
      <c r="M461" s="566"/>
      <c r="N461" s="566"/>
      <c r="O461" s="566"/>
      <c r="P461" s="566"/>
      <c r="Q461" s="566"/>
      <c r="R461" s="566"/>
      <c r="S461" s="566"/>
      <c r="T461" s="566"/>
      <c r="U461" s="566"/>
      <c r="V461" s="566"/>
      <c r="W461" s="566"/>
      <c r="X461" s="566"/>
      <c r="Y461" s="566"/>
      <c r="Z461" s="566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62">
        <v>4607091383409</v>
      </c>
      <c r="E462" s="563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6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9"/>
      <c r="R462" s="559"/>
      <c r="S462" s="559"/>
      <c r="T462" s="560"/>
      <c r="U462" s="34"/>
      <c r="V462" s="34"/>
      <c r="W462" s="35" t="s">
        <v>69</v>
      </c>
      <c r="X462" s="551">
        <v>7.8</v>
      </c>
      <c r="Y462" s="552">
        <f>IFERROR(IF(X462="",0,CEILING((X462/$H462),1)*$H462),"")</f>
        <v>7.8</v>
      </c>
      <c r="Z462" s="36">
        <f>IFERROR(IF(Y462=0,"",ROUNDUP(Y462/H462,0)*0.01898),"")</f>
        <v>1.898E-2</v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8.3010000000000002</v>
      </c>
      <c r="BN462" s="64">
        <f>IFERROR(Y462*I462/H462,"0")</f>
        <v>8.3010000000000002</v>
      </c>
      <c r="BO462" s="64">
        <f>IFERROR(1/J462*(X462/H462),"0")</f>
        <v>1.5625E-2</v>
      </c>
      <c r="BP462" s="64">
        <f>IFERROR(1/J462*(Y462/H462),"0")</f>
        <v>1.5625E-2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62">
        <v>4607091383416</v>
      </c>
      <c r="E463" s="563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9"/>
      <c r="R463" s="559"/>
      <c r="S463" s="559"/>
      <c r="T463" s="560"/>
      <c r="U463" s="34"/>
      <c r="V463" s="34"/>
      <c r="W463" s="35" t="s">
        <v>69</v>
      </c>
      <c r="X463" s="551">
        <v>7.8</v>
      </c>
      <c r="Y463" s="552">
        <f>IFERROR(IF(X463="",0,CEILING((X463/$H463),1)*$H463),"")</f>
        <v>7.8</v>
      </c>
      <c r="Z463" s="36">
        <f>IFERROR(IF(Y463=0,"",ROUNDUP(Y463/H463,0)*0.01898),"")</f>
        <v>1.898E-2</v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8.3010000000000002</v>
      </c>
      <c r="BN463" s="64">
        <f>IFERROR(Y463*I463/H463,"0")</f>
        <v>8.3010000000000002</v>
      </c>
      <c r="BO463" s="64">
        <f>IFERROR(1/J463*(X463/H463),"0")</f>
        <v>1.5625E-2</v>
      </c>
      <c r="BP463" s="64">
        <f>IFERROR(1/J463*(Y463/H463),"0")</f>
        <v>1.5625E-2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62">
        <v>4680115883536</v>
      </c>
      <c r="E464" s="563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9"/>
      <c r="R464" s="559"/>
      <c r="S464" s="559"/>
      <c r="T464" s="560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5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4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2</v>
      </c>
      <c r="Y465" s="553">
        <f>IFERROR(Y462/H462,"0")+IFERROR(Y463/H463,"0")+IFERROR(Y464/H464,"0")</f>
        <v>2</v>
      </c>
      <c r="Z465" s="553">
        <f>IFERROR(IF(Z462="",0,Z462),"0")+IFERROR(IF(Z463="",0,Z463),"0")+IFERROR(IF(Z464="",0,Z464),"0")</f>
        <v>3.7960000000000001E-2</v>
      </c>
      <c r="AA465" s="554"/>
      <c r="AB465" s="554"/>
      <c r="AC465" s="554"/>
    </row>
    <row r="466" spans="1:68" x14ac:dyDescent="0.2">
      <c r="A466" s="566"/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7"/>
      <c r="P466" s="564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15.6</v>
      </c>
      <c r="Y466" s="553">
        <f>IFERROR(SUM(Y462:Y464),"0")</f>
        <v>15.6</v>
      </c>
      <c r="Z466" s="37"/>
      <c r="AA466" s="554"/>
      <c r="AB466" s="554"/>
      <c r="AC466" s="554"/>
    </row>
    <row r="467" spans="1:68" ht="27.75" hidden="1" customHeight="1" x14ac:dyDescent="0.2">
      <c r="A467" s="573" t="s">
        <v>723</v>
      </c>
      <c r="B467" s="574"/>
      <c r="C467" s="574"/>
      <c r="D467" s="574"/>
      <c r="E467" s="574"/>
      <c r="F467" s="574"/>
      <c r="G467" s="574"/>
      <c r="H467" s="574"/>
      <c r="I467" s="574"/>
      <c r="J467" s="574"/>
      <c r="K467" s="574"/>
      <c r="L467" s="574"/>
      <c r="M467" s="574"/>
      <c r="N467" s="574"/>
      <c r="O467" s="574"/>
      <c r="P467" s="574"/>
      <c r="Q467" s="574"/>
      <c r="R467" s="574"/>
      <c r="S467" s="574"/>
      <c r="T467" s="574"/>
      <c r="U467" s="574"/>
      <c r="V467" s="574"/>
      <c r="W467" s="574"/>
      <c r="X467" s="574"/>
      <c r="Y467" s="574"/>
      <c r="Z467" s="574"/>
      <c r="AA467" s="48"/>
      <c r="AB467" s="48"/>
      <c r="AC467" s="48"/>
    </row>
    <row r="468" spans="1:68" ht="16.5" hidden="1" customHeight="1" x14ac:dyDescent="0.25">
      <c r="A468" s="569" t="s">
        <v>723</v>
      </c>
      <c r="B468" s="566"/>
      <c r="C468" s="566"/>
      <c r="D468" s="566"/>
      <c r="E468" s="566"/>
      <c r="F468" s="566"/>
      <c r="G468" s="566"/>
      <c r="H468" s="566"/>
      <c r="I468" s="566"/>
      <c r="J468" s="566"/>
      <c r="K468" s="566"/>
      <c r="L468" s="566"/>
      <c r="M468" s="566"/>
      <c r="N468" s="566"/>
      <c r="O468" s="566"/>
      <c r="P468" s="566"/>
      <c r="Q468" s="566"/>
      <c r="R468" s="566"/>
      <c r="S468" s="566"/>
      <c r="T468" s="566"/>
      <c r="U468" s="566"/>
      <c r="V468" s="566"/>
      <c r="W468" s="566"/>
      <c r="X468" s="566"/>
      <c r="Y468" s="566"/>
      <c r="Z468" s="566"/>
      <c r="AA468" s="545"/>
      <c r="AB468" s="545"/>
      <c r="AC468" s="545"/>
    </row>
    <row r="469" spans="1:68" ht="14.25" hidden="1" customHeight="1" x14ac:dyDescent="0.25">
      <c r="A469" s="571" t="s">
        <v>103</v>
      </c>
      <c r="B469" s="566"/>
      <c r="C469" s="566"/>
      <c r="D469" s="566"/>
      <c r="E469" s="566"/>
      <c r="F469" s="566"/>
      <c r="G469" s="566"/>
      <c r="H469" s="566"/>
      <c r="I469" s="566"/>
      <c r="J469" s="566"/>
      <c r="K469" s="566"/>
      <c r="L469" s="566"/>
      <c r="M469" s="566"/>
      <c r="N469" s="566"/>
      <c r="O469" s="566"/>
      <c r="P469" s="566"/>
      <c r="Q469" s="566"/>
      <c r="R469" s="566"/>
      <c r="S469" s="566"/>
      <c r="T469" s="566"/>
      <c r="U469" s="566"/>
      <c r="V469" s="566"/>
      <c r="W469" s="566"/>
      <c r="X469" s="566"/>
      <c r="Y469" s="566"/>
      <c r="Z469" s="566"/>
      <c r="AA469" s="546"/>
      <c r="AB469" s="546"/>
      <c r="AC469" s="546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62">
        <v>4640242181011</v>
      </c>
      <c r="E470" s="563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65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9"/>
      <c r="R470" s="559"/>
      <c r="S470" s="559"/>
      <c r="T470" s="560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62">
        <v>4640242180441</v>
      </c>
      <c r="E471" s="563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4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9"/>
      <c r="R471" s="559"/>
      <c r="S471" s="559"/>
      <c r="T471" s="560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62">
        <v>4640242180564</v>
      </c>
      <c r="E472" s="563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0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9"/>
      <c r="R472" s="559"/>
      <c r="S472" s="559"/>
      <c r="T472" s="560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62">
        <v>4640242181189</v>
      </c>
      <c r="E473" s="563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4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9"/>
      <c r="R473" s="559"/>
      <c r="S473" s="559"/>
      <c r="T473" s="560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5"/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7"/>
      <c r="P474" s="564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6"/>
      <c r="B475" s="566"/>
      <c r="C475" s="566"/>
      <c r="D475" s="566"/>
      <c r="E475" s="566"/>
      <c r="F475" s="566"/>
      <c r="G475" s="566"/>
      <c r="H475" s="566"/>
      <c r="I475" s="566"/>
      <c r="J475" s="566"/>
      <c r="K475" s="566"/>
      <c r="L475" s="566"/>
      <c r="M475" s="566"/>
      <c r="N475" s="566"/>
      <c r="O475" s="567"/>
      <c r="P475" s="564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71" t="s">
        <v>139</v>
      </c>
      <c r="B476" s="566"/>
      <c r="C476" s="566"/>
      <c r="D476" s="566"/>
      <c r="E476" s="566"/>
      <c r="F476" s="566"/>
      <c r="G476" s="566"/>
      <c r="H476" s="566"/>
      <c r="I476" s="566"/>
      <c r="J476" s="566"/>
      <c r="K476" s="566"/>
      <c r="L476" s="566"/>
      <c r="M476" s="566"/>
      <c r="N476" s="566"/>
      <c r="O476" s="566"/>
      <c r="P476" s="566"/>
      <c r="Q476" s="566"/>
      <c r="R476" s="566"/>
      <c r="S476" s="566"/>
      <c r="T476" s="566"/>
      <c r="U476" s="566"/>
      <c r="V476" s="566"/>
      <c r="W476" s="566"/>
      <c r="X476" s="566"/>
      <c r="Y476" s="566"/>
      <c r="Z476" s="566"/>
      <c r="AA476" s="546"/>
      <c r="AB476" s="546"/>
      <c r="AC476" s="546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62">
        <v>4640242180519</v>
      </c>
      <c r="E477" s="563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2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9"/>
      <c r="R477" s="559"/>
      <c r="S477" s="559"/>
      <c r="T477" s="560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62">
        <v>4640242180526</v>
      </c>
      <c r="E478" s="563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645" t="s">
        <v>740</v>
      </c>
      <c r="Q478" s="559"/>
      <c r="R478" s="559"/>
      <c r="S478" s="559"/>
      <c r="T478" s="560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62">
        <v>4640242181363</v>
      </c>
      <c r="E479" s="563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9"/>
      <c r="R479" s="559"/>
      <c r="S479" s="559"/>
      <c r="T479" s="560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5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4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6"/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7"/>
      <c r="P481" s="564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71" t="s">
        <v>64</v>
      </c>
      <c r="B482" s="566"/>
      <c r="C482" s="566"/>
      <c r="D482" s="566"/>
      <c r="E482" s="566"/>
      <c r="F482" s="566"/>
      <c r="G482" s="566"/>
      <c r="H482" s="566"/>
      <c r="I482" s="566"/>
      <c r="J482" s="566"/>
      <c r="K482" s="566"/>
      <c r="L482" s="566"/>
      <c r="M482" s="566"/>
      <c r="N482" s="566"/>
      <c r="O482" s="566"/>
      <c r="P482" s="566"/>
      <c r="Q482" s="566"/>
      <c r="R482" s="566"/>
      <c r="S482" s="566"/>
      <c r="T482" s="566"/>
      <c r="U482" s="566"/>
      <c r="V482" s="566"/>
      <c r="W482" s="566"/>
      <c r="X482" s="566"/>
      <c r="Y482" s="566"/>
      <c r="Z482" s="566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62">
        <v>4640242180816</v>
      </c>
      <c r="E483" s="563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65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9"/>
      <c r="R483" s="559"/>
      <c r="S483" s="559"/>
      <c r="T483" s="560"/>
      <c r="U483" s="34"/>
      <c r="V483" s="34"/>
      <c r="W483" s="35" t="s">
        <v>69</v>
      </c>
      <c r="X483" s="551">
        <v>21</v>
      </c>
      <c r="Y483" s="552">
        <f>IFERROR(IF(X483="",0,CEILING((X483/$H483),1)*$H483),"")</f>
        <v>21</v>
      </c>
      <c r="Z483" s="36">
        <f>IFERROR(IF(Y483=0,"",ROUNDUP(Y483/H483,0)*0.00902),"")</f>
        <v>4.5100000000000001E-2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22.349999999999998</v>
      </c>
      <c r="BN483" s="64">
        <f>IFERROR(Y483*I483/H483,"0")</f>
        <v>22.349999999999998</v>
      </c>
      <c r="BO483" s="64">
        <f>IFERROR(1/J483*(X483/H483),"0")</f>
        <v>3.787878787878788E-2</v>
      </c>
      <c r="BP483" s="64">
        <f>IFERROR(1/J483*(Y483/H483),"0")</f>
        <v>3.787878787878788E-2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62">
        <v>4640242180595</v>
      </c>
      <c r="E484" s="563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7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9"/>
      <c r="R484" s="559"/>
      <c r="S484" s="559"/>
      <c r="T484" s="560"/>
      <c r="U484" s="34"/>
      <c r="V484" s="34"/>
      <c r="W484" s="35" t="s">
        <v>69</v>
      </c>
      <c r="X484" s="551">
        <v>21</v>
      </c>
      <c r="Y484" s="552">
        <f>IFERROR(IF(X484="",0,CEILING((X484/$H484),1)*$H484),"")</f>
        <v>21</v>
      </c>
      <c r="Z484" s="36">
        <f>IFERROR(IF(Y484=0,"",ROUNDUP(Y484/H484,0)*0.00902),"")</f>
        <v>4.5100000000000001E-2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22.349999999999998</v>
      </c>
      <c r="BN484" s="64">
        <f>IFERROR(Y484*I484/H484,"0")</f>
        <v>22.349999999999998</v>
      </c>
      <c r="BO484" s="64">
        <f>IFERROR(1/J484*(X484/H484),"0")</f>
        <v>3.787878787878788E-2</v>
      </c>
      <c r="BP484" s="64">
        <f>IFERROR(1/J484*(Y484/H484),"0")</f>
        <v>3.787878787878788E-2</v>
      </c>
    </row>
    <row r="485" spans="1:68" x14ac:dyDescent="0.2">
      <c r="A485" s="565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4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10</v>
      </c>
      <c r="Y485" s="553">
        <f>IFERROR(Y483/H483,"0")+IFERROR(Y484/H484,"0")</f>
        <v>10</v>
      </c>
      <c r="Z485" s="553">
        <f>IFERROR(IF(Z483="",0,Z483),"0")+IFERROR(IF(Z484="",0,Z484),"0")</f>
        <v>9.0200000000000002E-2</v>
      </c>
      <c r="AA485" s="554"/>
      <c r="AB485" s="554"/>
      <c r="AC485" s="554"/>
    </row>
    <row r="486" spans="1:68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7"/>
      <c r="P486" s="564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42</v>
      </c>
      <c r="Y486" s="553">
        <f>IFERROR(SUM(Y483:Y484),"0")</f>
        <v>42</v>
      </c>
      <c r="Z486" s="37"/>
      <c r="AA486" s="554"/>
      <c r="AB486" s="554"/>
      <c r="AC486" s="554"/>
    </row>
    <row r="487" spans="1:68" ht="14.25" hidden="1" customHeight="1" x14ac:dyDescent="0.25">
      <c r="A487" s="571" t="s">
        <v>73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62">
        <v>4640242180533</v>
      </c>
      <c r="E488" s="563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6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9"/>
      <c r="R488" s="559"/>
      <c r="S488" s="559"/>
      <c r="T488" s="560"/>
      <c r="U488" s="34"/>
      <c r="V488" s="34"/>
      <c r="W488" s="35" t="s">
        <v>69</v>
      </c>
      <c r="X488" s="551">
        <v>27</v>
      </c>
      <c r="Y488" s="552">
        <f>IFERROR(IF(X488="",0,CEILING((X488/$H488),1)*$H488),"")</f>
        <v>27</v>
      </c>
      <c r="Z488" s="36">
        <f>IFERROR(IF(Y488=0,"",ROUNDUP(Y488/H488,0)*0.01898),"")</f>
        <v>5.6940000000000004E-2</v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28.556999999999999</v>
      </c>
      <c r="BN488" s="64">
        <f>IFERROR(Y488*I488/H488,"0")</f>
        <v>28.556999999999999</v>
      </c>
      <c r="BO488" s="64">
        <f>IFERROR(1/J488*(X488/H488),"0")</f>
        <v>4.6875E-2</v>
      </c>
      <c r="BP488" s="64">
        <f>IFERROR(1/J488*(Y488/H488),"0")</f>
        <v>4.6875E-2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62">
        <v>4640242181233</v>
      </c>
      <c r="E489" s="563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8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9"/>
      <c r="R489" s="559"/>
      <c r="S489" s="559"/>
      <c r="T489" s="560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5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4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3</v>
      </c>
      <c r="Y490" s="553">
        <f>IFERROR(Y488/H488,"0")+IFERROR(Y489/H489,"0")</f>
        <v>3</v>
      </c>
      <c r="Z490" s="553">
        <f>IFERROR(IF(Z488="",0,Z488),"0")+IFERROR(IF(Z489="",0,Z489),"0")</f>
        <v>5.6940000000000004E-2</v>
      </c>
      <c r="AA490" s="554"/>
      <c r="AB490" s="554"/>
      <c r="AC490" s="554"/>
    </row>
    <row r="491" spans="1:68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7"/>
      <c r="P491" s="564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27</v>
      </c>
      <c r="Y491" s="553">
        <f>IFERROR(SUM(Y488:Y489),"0")</f>
        <v>27</v>
      </c>
      <c r="Z491" s="37"/>
      <c r="AA491" s="554"/>
      <c r="AB491" s="554"/>
      <c r="AC491" s="554"/>
    </row>
    <row r="492" spans="1:68" ht="14.25" hidden="1" customHeight="1" x14ac:dyDescent="0.25">
      <c r="A492" s="571" t="s">
        <v>174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62">
        <v>4640242180120</v>
      </c>
      <c r="E493" s="563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82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9"/>
      <c r="R493" s="559"/>
      <c r="S493" s="559"/>
      <c r="T493" s="560"/>
      <c r="U493" s="34"/>
      <c r="V493" s="34"/>
      <c r="W493" s="35" t="s">
        <v>69</v>
      </c>
      <c r="X493" s="551">
        <v>18</v>
      </c>
      <c r="Y493" s="552">
        <f>IFERROR(IF(X493="",0,CEILING((X493/$H493),1)*$H493),"")</f>
        <v>18</v>
      </c>
      <c r="Z493" s="36">
        <f>IFERROR(IF(Y493=0,"",ROUNDUP(Y493/H493,0)*0.01898),"")</f>
        <v>3.7960000000000001E-2</v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18.87</v>
      </c>
      <c r="BN493" s="64">
        <f>IFERROR(Y493*I493/H493,"0")</f>
        <v>18.87</v>
      </c>
      <c r="BO493" s="64">
        <f>IFERROR(1/J493*(X493/H493),"0")</f>
        <v>3.125E-2</v>
      </c>
      <c r="BP493" s="64">
        <f>IFERROR(1/J493*(Y493/H493),"0")</f>
        <v>3.125E-2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62">
        <v>4640242180137</v>
      </c>
      <c r="E494" s="563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81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9"/>
      <c r="R494" s="559"/>
      <c r="S494" s="559"/>
      <c r="T494" s="560"/>
      <c r="U494" s="34"/>
      <c r="V494" s="34"/>
      <c r="W494" s="35" t="s">
        <v>69</v>
      </c>
      <c r="X494" s="551">
        <v>18</v>
      </c>
      <c r="Y494" s="552">
        <f>IFERROR(IF(X494="",0,CEILING((X494/$H494),1)*$H494),"")</f>
        <v>18</v>
      </c>
      <c r="Z494" s="36">
        <f>IFERROR(IF(Y494=0,"",ROUNDUP(Y494/H494,0)*0.01898),"")</f>
        <v>3.7960000000000001E-2</v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18.87</v>
      </c>
      <c r="BN494" s="64">
        <f>IFERROR(Y494*I494/H494,"0")</f>
        <v>18.87</v>
      </c>
      <c r="BO494" s="64">
        <f>IFERROR(1/J494*(X494/H494),"0")</f>
        <v>3.125E-2</v>
      </c>
      <c r="BP494" s="64">
        <f>IFERROR(1/J494*(Y494/H494),"0")</f>
        <v>3.125E-2</v>
      </c>
    </row>
    <row r="495" spans="1:68" x14ac:dyDescent="0.2">
      <c r="A495" s="565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4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4</v>
      </c>
      <c r="Y495" s="553">
        <f>IFERROR(Y493/H493,"0")+IFERROR(Y494/H494,"0")</f>
        <v>4</v>
      </c>
      <c r="Z495" s="553">
        <f>IFERROR(IF(Z493="",0,Z493),"0")+IFERROR(IF(Z494="",0,Z494),"0")</f>
        <v>7.5920000000000001E-2</v>
      </c>
      <c r="AA495" s="554"/>
      <c r="AB495" s="554"/>
      <c r="AC495" s="554"/>
    </row>
    <row r="496" spans="1:68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7"/>
      <c r="P496" s="564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36</v>
      </c>
      <c r="Y496" s="553">
        <f>IFERROR(SUM(Y493:Y494),"0")</f>
        <v>36</v>
      </c>
      <c r="Z496" s="37"/>
      <c r="AA496" s="554"/>
      <c r="AB496" s="554"/>
      <c r="AC496" s="554"/>
    </row>
    <row r="497" spans="1:68" ht="16.5" hidden="1" customHeight="1" x14ac:dyDescent="0.25">
      <c r="A497" s="569" t="s">
        <v>762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45"/>
      <c r="AB497" s="545"/>
      <c r="AC497" s="545"/>
    </row>
    <row r="498" spans="1:68" ht="14.25" hidden="1" customHeight="1" x14ac:dyDescent="0.25">
      <c r="A498" s="571" t="s">
        <v>139</v>
      </c>
      <c r="B498" s="566"/>
      <c r="C498" s="566"/>
      <c r="D498" s="566"/>
      <c r="E498" s="566"/>
      <c r="F498" s="566"/>
      <c r="G498" s="566"/>
      <c r="H498" s="566"/>
      <c r="I498" s="566"/>
      <c r="J498" s="566"/>
      <c r="K498" s="566"/>
      <c r="L498" s="566"/>
      <c r="M498" s="566"/>
      <c r="N498" s="566"/>
      <c r="O498" s="566"/>
      <c r="P498" s="566"/>
      <c r="Q498" s="566"/>
      <c r="R498" s="566"/>
      <c r="S498" s="566"/>
      <c r="T498" s="566"/>
      <c r="U498" s="566"/>
      <c r="V498" s="566"/>
      <c r="W498" s="566"/>
      <c r="X498" s="566"/>
      <c r="Y498" s="566"/>
      <c r="Z498" s="566"/>
      <c r="AA498" s="546"/>
      <c r="AB498" s="546"/>
      <c r="AC498" s="546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62">
        <v>4640242180090</v>
      </c>
      <c r="E499" s="563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589" t="s">
        <v>765</v>
      </c>
      <c r="Q499" s="559"/>
      <c r="R499" s="559"/>
      <c r="S499" s="559"/>
      <c r="T499" s="560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4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7"/>
      <c r="P501" s="564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65"/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736"/>
      <c r="P502" s="706" t="s">
        <v>767</v>
      </c>
      <c r="Q502" s="707"/>
      <c r="R502" s="707"/>
      <c r="S502" s="707"/>
      <c r="T502" s="707"/>
      <c r="U502" s="707"/>
      <c r="V502" s="582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5964.7600000000011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5965.7600000000011</v>
      </c>
      <c r="Z502" s="37"/>
      <c r="AA502" s="554"/>
      <c r="AB502" s="554"/>
      <c r="AC502" s="554"/>
    </row>
    <row r="503" spans="1:68" x14ac:dyDescent="0.2">
      <c r="A503" s="566"/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736"/>
      <c r="P503" s="706" t="s">
        <v>768</v>
      </c>
      <c r="Q503" s="707"/>
      <c r="R503" s="707"/>
      <c r="S503" s="707"/>
      <c r="T503" s="707"/>
      <c r="U503" s="707"/>
      <c r="V503" s="582"/>
      <c r="W503" s="37" t="s">
        <v>69</v>
      </c>
      <c r="X503" s="553">
        <f>IFERROR(SUM(BM22:BM499),"0")</f>
        <v>6249.5852857142827</v>
      </c>
      <c r="Y503" s="553">
        <f>IFERROR(SUM(BN22:BN499),"0")</f>
        <v>6250.6709999999966</v>
      </c>
      <c r="Z503" s="37"/>
      <c r="AA503" s="554"/>
      <c r="AB503" s="554"/>
      <c r="AC503" s="554"/>
    </row>
    <row r="504" spans="1:68" x14ac:dyDescent="0.2">
      <c r="A504" s="566"/>
      <c r="B504" s="566"/>
      <c r="C504" s="566"/>
      <c r="D504" s="566"/>
      <c r="E504" s="566"/>
      <c r="F504" s="566"/>
      <c r="G504" s="566"/>
      <c r="H504" s="566"/>
      <c r="I504" s="566"/>
      <c r="J504" s="566"/>
      <c r="K504" s="566"/>
      <c r="L504" s="566"/>
      <c r="M504" s="566"/>
      <c r="N504" s="566"/>
      <c r="O504" s="736"/>
      <c r="P504" s="706" t="s">
        <v>769</v>
      </c>
      <c r="Q504" s="707"/>
      <c r="R504" s="707"/>
      <c r="S504" s="707"/>
      <c r="T504" s="707"/>
      <c r="U504" s="707"/>
      <c r="V504" s="582"/>
      <c r="W504" s="37" t="s">
        <v>770</v>
      </c>
      <c r="X504" s="38">
        <f>ROUNDUP(SUM(BO22:BO499),0)</f>
        <v>10</v>
      </c>
      <c r="Y504" s="38">
        <f>ROUNDUP(SUM(BP22:BP499),0)</f>
        <v>10</v>
      </c>
      <c r="Z504" s="37"/>
      <c r="AA504" s="554"/>
      <c r="AB504" s="554"/>
      <c r="AC504" s="554"/>
    </row>
    <row r="505" spans="1:68" x14ac:dyDescent="0.2">
      <c r="A505" s="566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736"/>
      <c r="P505" s="706" t="s">
        <v>771</v>
      </c>
      <c r="Q505" s="707"/>
      <c r="R505" s="707"/>
      <c r="S505" s="707"/>
      <c r="T505" s="707"/>
      <c r="U505" s="707"/>
      <c r="V505" s="582"/>
      <c r="W505" s="37" t="s">
        <v>69</v>
      </c>
      <c r="X505" s="553">
        <f>GrossWeightTotal+PalletQtyTotal*25</f>
        <v>6499.5852857142827</v>
      </c>
      <c r="Y505" s="553">
        <f>GrossWeightTotalR+PalletQtyTotalR*25</f>
        <v>6500.6709999999966</v>
      </c>
      <c r="Z505" s="37"/>
      <c r="AA505" s="554"/>
      <c r="AB505" s="554"/>
      <c r="AC505" s="554"/>
    </row>
    <row r="506" spans="1:68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736"/>
      <c r="P506" s="706" t="s">
        <v>772</v>
      </c>
      <c r="Q506" s="707"/>
      <c r="R506" s="707"/>
      <c r="S506" s="707"/>
      <c r="T506" s="707"/>
      <c r="U506" s="707"/>
      <c r="V506" s="582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780.52380952380952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781</v>
      </c>
      <c r="Z506" s="37"/>
      <c r="AA506" s="554"/>
      <c r="AB506" s="554"/>
      <c r="AC506" s="554"/>
    </row>
    <row r="507" spans="1:68" ht="14.25" hidden="1" customHeight="1" x14ac:dyDescent="0.2">
      <c r="A507" s="566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736"/>
      <c r="P507" s="706" t="s">
        <v>773</v>
      </c>
      <c r="Q507" s="707"/>
      <c r="R507" s="707"/>
      <c r="S507" s="707"/>
      <c r="T507" s="707"/>
      <c r="U507" s="707"/>
      <c r="V507" s="582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11.316800000000002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90" t="s">
        <v>101</v>
      </c>
      <c r="D509" s="633"/>
      <c r="E509" s="633"/>
      <c r="F509" s="633"/>
      <c r="G509" s="633"/>
      <c r="H509" s="634"/>
      <c r="I509" s="590" t="s">
        <v>260</v>
      </c>
      <c r="J509" s="633"/>
      <c r="K509" s="633"/>
      <c r="L509" s="633"/>
      <c r="M509" s="633"/>
      <c r="N509" s="633"/>
      <c r="O509" s="633"/>
      <c r="P509" s="633"/>
      <c r="Q509" s="633"/>
      <c r="R509" s="633"/>
      <c r="S509" s="634"/>
      <c r="T509" s="590" t="s">
        <v>544</v>
      </c>
      <c r="U509" s="634"/>
      <c r="V509" s="590" t="s">
        <v>600</v>
      </c>
      <c r="W509" s="633"/>
      <c r="X509" s="633"/>
      <c r="Y509" s="634"/>
      <c r="Z509" s="543" t="s">
        <v>656</v>
      </c>
      <c r="AA509" s="590" t="s">
        <v>723</v>
      </c>
      <c r="AB509" s="634"/>
      <c r="AC509" s="52"/>
      <c r="AF509" s="544"/>
    </row>
    <row r="510" spans="1:68" ht="14.25" customHeight="1" thickTop="1" x14ac:dyDescent="0.2">
      <c r="A510" s="697" t="s">
        <v>776</v>
      </c>
      <c r="B510" s="590" t="s">
        <v>63</v>
      </c>
      <c r="C510" s="590" t="s">
        <v>102</v>
      </c>
      <c r="D510" s="590" t="s">
        <v>119</v>
      </c>
      <c r="E510" s="590" t="s">
        <v>181</v>
      </c>
      <c r="F510" s="590" t="s">
        <v>203</v>
      </c>
      <c r="G510" s="590" t="s">
        <v>236</v>
      </c>
      <c r="H510" s="590" t="s">
        <v>101</v>
      </c>
      <c r="I510" s="590" t="s">
        <v>261</v>
      </c>
      <c r="J510" s="590" t="s">
        <v>301</v>
      </c>
      <c r="K510" s="590" t="s">
        <v>361</v>
      </c>
      <c r="L510" s="590" t="s">
        <v>400</v>
      </c>
      <c r="M510" s="590" t="s">
        <v>416</v>
      </c>
      <c r="N510" s="544"/>
      <c r="O510" s="590" t="s">
        <v>430</v>
      </c>
      <c r="P510" s="590" t="s">
        <v>440</v>
      </c>
      <c r="Q510" s="590" t="s">
        <v>447</v>
      </c>
      <c r="R510" s="590" t="s">
        <v>452</v>
      </c>
      <c r="S510" s="590" t="s">
        <v>534</v>
      </c>
      <c r="T510" s="590" t="s">
        <v>545</v>
      </c>
      <c r="U510" s="590" t="s">
        <v>580</v>
      </c>
      <c r="V510" s="590" t="s">
        <v>601</v>
      </c>
      <c r="W510" s="590" t="s">
        <v>633</v>
      </c>
      <c r="X510" s="590" t="s">
        <v>648</v>
      </c>
      <c r="Y510" s="590" t="s">
        <v>652</v>
      </c>
      <c r="Z510" s="590" t="s">
        <v>656</v>
      </c>
      <c r="AA510" s="590" t="s">
        <v>723</v>
      </c>
      <c r="AB510" s="590" t="s">
        <v>762</v>
      </c>
      <c r="AC510" s="52"/>
      <c r="AF510" s="544"/>
    </row>
    <row r="511" spans="1:68" ht="13.5" customHeight="1" thickBot="1" x14ac:dyDescent="0.25">
      <c r="A511" s="698"/>
      <c r="B511" s="591"/>
      <c r="C511" s="591"/>
      <c r="D511" s="591"/>
      <c r="E511" s="591"/>
      <c r="F511" s="591"/>
      <c r="G511" s="591"/>
      <c r="H511" s="591"/>
      <c r="I511" s="591"/>
      <c r="J511" s="591"/>
      <c r="K511" s="591"/>
      <c r="L511" s="591"/>
      <c r="M511" s="591"/>
      <c r="N511" s="544"/>
      <c r="O511" s="591"/>
      <c r="P511" s="591"/>
      <c r="Q511" s="591"/>
      <c r="R511" s="591"/>
      <c r="S511" s="591"/>
      <c r="T511" s="591"/>
      <c r="U511" s="591"/>
      <c r="V511" s="591"/>
      <c r="W511" s="591"/>
      <c r="X511" s="591"/>
      <c r="Y511" s="591"/>
      <c r="Z511" s="591"/>
      <c r="AA511" s="591"/>
      <c r="AB511" s="591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5.04</v>
      </c>
      <c r="C512" s="46">
        <f>IFERROR(Y41*1,"0")+IFERROR(Y42*1,"0")+IFERROR(Y43*1,"0")+IFERROR(Y47*1,"0")</f>
        <v>129.60000000000002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424.50000000000006</v>
      </c>
      <c r="E512" s="46">
        <f>IFERROR(Y89*1,"0")+IFERROR(Y90*1,"0")+IFERROR(Y91*1,"0")+IFERROR(Y95*1,"0")+IFERROR(Y96*1,"0")+IFERROR(Y97*1,"0")+IFERROR(Y98*1,"0")+IFERROR(Y99*1,"0")</f>
        <v>156.1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149.39999999999998</v>
      </c>
      <c r="G512" s="46">
        <f>IFERROR(Y130*1,"0")+IFERROR(Y131*1,"0")+IFERROR(Y135*1,"0")+IFERROR(Y136*1,"0")+IFERROR(Y140*1,"0")+IFERROR(Y141*1,"0")</f>
        <v>32.64</v>
      </c>
      <c r="H512" s="46">
        <f>IFERROR(Y146*1,"0")+IFERROR(Y150*1,"0")+IFERROR(Y151*1,"0")+IFERROR(Y152*1,"0")</f>
        <v>54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121.14000000000001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157.79999999999998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278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24</v>
      </c>
      <c r="P512" s="46">
        <f>IFERROR(Y274*1,"0")+IFERROR(Y278*1,"0")</f>
        <v>8.4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1687.62</v>
      </c>
      <c r="S512" s="46">
        <f>IFERROR(Y335*1,"0")+IFERROR(Y336*1,"0")+IFERROR(Y337*1,"0")</f>
        <v>102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2234</v>
      </c>
      <c r="U512" s="46">
        <f>IFERROR(Y368*1,"0")+IFERROR(Y369*1,"0")+IFERROR(Y370*1,"0")+IFERROR(Y374*1,"0")+IFERROR(Y378*1,"0")+IFERROR(Y379*1,"0")+IFERROR(Y383*1,"0")</f>
        <v>9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144.6</v>
      </c>
      <c r="W512" s="46">
        <f>IFERROR(Y408*1,"0")+IFERROR(Y412*1,"0")+IFERROR(Y413*1,"0")+IFERROR(Y414*1,"0")+IFERROR(Y415*1,"0")</f>
        <v>53.400000000000006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89.52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105</v>
      </c>
      <c r="AB512" s="46">
        <f>IFERROR(Y499*1,"0")</f>
        <v>0</v>
      </c>
      <c r="AC512" s="52"/>
      <c r="AF512" s="544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7,80"/>
        <filter val="1 460,00"/>
        <filter val="1,00"/>
        <filter val="10"/>
        <filter val="10,00"/>
        <filter val="10,50"/>
        <filter val="10,56"/>
        <filter val="10,80"/>
        <filter val="100,00"/>
        <filter val="102,00"/>
        <filter val="104,80"/>
        <filter val="108,00"/>
        <filter val="11,18"/>
        <filter val="114,60"/>
        <filter val="12,00"/>
        <filter val="121,14"/>
        <filter val="129,60"/>
        <filter val="13,50"/>
        <filter val="135,00"/>
        <filter val="136,80"/>
        <filter val="138,00"/>
        <filter val="14,00"/>
        <filter val="14,40"/>
        <filter val="143,10"/>
        <filter val="15,60"/>
        <filter val="16,00"/>
        <filter val="16,20"/>
        <filter val="168,00"/>
        <filter val="17,00"/>
        <filter val="18,00"/>
        <filter val="190,00"/>
        <filter val="2,00"/>
        <filter val="2,40"/>
        <filter val="2,52"/>
        <filter val="2,55"/>
        <filter val="2,64"/>
        <filter val="2,70"/>
        <filter val="20,00"/>
        <filter val="21,00"/>
        <filter val="21,60"/>
        <filter val="22,00"/>
        <filter val="228,80"/>
        <filter val="23,40"/>
        <filter val="24,00"/>
        <filter val="24,30"/>
        <filter val="25,20"/>
        <filter val="27,00"/>
        <filter val="278,00"/>
        <filter val="3,00"/>
        <filter val="3,04"/>
        <filter val="308,04"/>
        <filter val="31,68"/>
        <filter val="32,40"/>
        <filter val="33,52"/>
        <filter val="33,60"/>
        <filter val="35,04"/>
        <filter val="36,00"/>
        <filter val="39,00"/>
        <filter val="4,00"/>
        <filter val="40,00"/>
        <filter val="41,00"/>
        <filter val="42,00"/>
        <filter val="44,80"/>
        <filter val="45,00"/>
        <filter val="48,00"/>
        <filter val="48,60"/>
        <filter val="5 964,76"/>
        <filter val="5,00"/>
        <filter val="5,04"/>
        <filter val="5,40"/>
        <filter val="51,30"/>
        <filter val="53,40"/>
        <filter val="54,00"/>
        <filter val="6 249,59"/>
        <filter val="6 499,59"/>
        <filter val="6,00"/>
        <filter val="6,30"/>
        <filter val="64,80"/>
        <filter val="7,00"/>
        <filter val="7,20"/>
        <filter val="7,80"/>
        <filter val="720,00"/>
        <filter val="76,50"/>
        <filter val="78,00"/>
        <filter val="780,52"/>
        <filter val="8,00"/>
        <filter val="8,40"/>
        <filter val="81,00"/>
        <filter val="84,00"/>
        <filter val="9,00"/>
        <filter val="9,60"/>
        <filter val="998,40"/>
      </filters>
    </filterColumn>
    <filterColumn colId="29" showButton="0"/>
    <filterColumn colId="30" showButton="0"/>
  </autoFilter>
  <mergeCells count="896"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D70:E70"/>
    <mergeCell ref="A205:Z205"/>
    <mergeCell ref="A350:O351"/>
    <mergeCell ref="P391:T391"/>
    <mergeCell ref="D499:E499"/>
    <mergeCell ref="D238:E238"/>
    <mergeCell ref="D78:E78"/>
    <mergeCell ref="P213:T213"/>
    <mergeCell ref="P328:T328"/>
    <mergeCell ref="P455:T455"/>
    <mergeCell ref="D363:E363"/>
    <mergeCell ref="T509:U509"/>
    <mergeCell ref="P504:V504"/>
    <mergeCell ref="P466:V466"/>
    <mergeCell ref="R1:T1"/>
    <mergeCell ref="P28:T28"/>
    <mergeCell ref="P150:T150"/>
    <mergeCell ref="P392:T392"/>
    <mergeCell ref="D307:E307"/>
    <mergeCell ref="P115:V115"/>
    <mergeCell ref="P457:T457"/>
    <mergeCell ref="P165:T165"/>
    <mergeCell ref="P432:T432"/>
    <mergeCell ref="P400:V400"/>
    <mergeCell ref="D98:E98"/>
    <mergeCell ref="P30:T30"/>
    <mergeCell ref="P152:T152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P506:V506"/>
    <mergeCell ref="D494:E494"/>
    <mergeCell ref="A92:O93"/>
    <mergeCell ref="D124:E124"/>
    <mergeCell ref="D195:E195"/>
    <mergeCell ref="P252:T252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315:T315"/>
    <mergeCell ref="P437:T437"/>
    <mergeCell ref="D174:E174"/>
    <mergeCell ref="P302:T302"/>
    <mergeCell ref="A352:Z352"/>
    <mergeCell ref="P451:V451"/>
    <mergeCell ref="P45:V45"/>
    <mergeCell ref="A241:Z241"/>
    <mergeCell ref="P95:T95"/>
    <mergeCell ref="D470:E470"/>
    <mergeCell ref="P182:V182"/>
    <mergeCell ref="D303:E303"/>
    <mergeCell ref="P453:T453"/>
    <mergeCell ref="P42:T42"/>
    <mergeCell ref="A32:O33"/>
    <mergeCell ref="D290:E290"/>
    <mergeCell ref="P143:V143"/>
    <mergeCell ref="A73:Z73"/>
    <mergeCell ref="D131:E131"/>
    <mergeCell ref="A266:Z266"/>
    <mergeCell ref="A171:O172"/>
    <mergeCell ref="P235:V235"/>
    <mergeCell ref="A60:Z60"/>
    <mergeCell ref="P79:T79"/>
    <mergeCell ref="A34:Z34"/>
    <mergeCell ref="P159:V159"/>
    <mergeCell ref="D289:E289"/>
    <mergeCell ref="A149:Z149"/>
    <mergeCell ref="P209:T209"/>
    <mergeCell ref="P259:T259"/>
    <mergeCell ref="P503:V503"/>
    <mergeCell ref="A331:O332"/>
    <mergeCell ref="P459:V459"/>
    <mergeCell ref="P234:T234"/>
    <mergeCell ref="P154:V154"/>
    <mergeCell ref="P325:V325"/>
    <mergeCell ref="A459:O460"/>
    <mergeCell ref="P158:T158"/>
    <mergeCell ref="P329:T329"/>
    <mergeCell ref="P416:V416"/>
    <mergeCell ref="A474:O475"/>
    <mergeCell ref="D479:E479"/>
    <mergeCell ref="D472:E472"/>
    <mergeCell ref="P471:T471"/>
    <mergeCell ref="A282:Z282"/>
    <mergeCell ref="A187:O188"/>
    <mergeCell ref="D274:E274"/>
    <mergeCell ref="D245:E245"/>
    <mergeCell ref="D301:E301"/>
    <mergeCell ref="P337:T337"/>
    <mergeCell ref="P402:T402"/>
    <mergeCell ref="P475:V475"/>
    <mergeCell ref="A485:O486"/>
    <mergeCell ref="P465:V465"/>
    <mergeCell ref="W510:W511"/>
    <mergeCell ref="A144:Z144"/>
    <mergeCell ref="A386:Z386"/>
    <mergeCell ref="D378:E378"/>
    <mergeCell ref="D7:M7"/>
    <mergeCell ref="A373:Z373"/>
    <mergeCell ref="D79:E79"/>
    <mergeCell ref="D315:E315"/>
    <mergeCell ref="A380:O381"/>
    <mergeCell ref="P394:T394"/>
    <mergeCell ref="D442:E442"/>
    <mergeCell ref="D302:E302"/>
    <mergeCell ref="A159:O160"/>
    <mergeCell ref="P29:T29"/>
    <mergeCell ref="D208:E208"/>
    <mergeCell ref="D8:M8"/>
    <mergeCell ref="D379:E379"/>
    <mergeCell ref="P458:T458"/>
    <mergeCell ref="P485:V485"/>
    <mergeCell ref="D300:E300"/>
    <mergeCell ref="P108:V108"/>
    <mergeCell ref="P279:V279"/>
    <mergeCell ref="P31:T31"/>
    <mergeCell ref="P473:T473"/>
    <mergeCell ref="H1:Q1"/>
    <mergeCell ref="P480:V480"/>
    <mergeCell ref="P109:V109"/>
    <mergeCell ref="P280:V280"/>
    <mergeCell ref="B510:B511"/>
    <mergeCell ref="D510:D51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A108:O109"/>
    <mergeCell ref="D432:E432"/>
    <mergeCell ref="D117:E117"/>
    <mergeCell ref="D55:E55"/>
    <mergeCell ref="D30:E30"/>
    <mergeCell ref="A239:O240"/>
    <mergeCell ref="P242:T242"/>
    <mergeCell ref="D353:E353"/>
    <mergeCell ref="P413:T413"/>
    <mergeCell ref="D5:E5"/>
    <mergeCell ref="P93:V93"/>
    <mergeCell ref="P264:V264"/>
    <mergeCell ref="A387:Z387"/>
    <mergeCell ref="A287:Z287"/>
    <mergeCell ref="A281:Z281"/>
    <mergeCell ref="A452:Z452"/>
    <mergeCell ref="A87:Z87"/>
    <mergeCell ref="P399:V399"/>
    <mergeCell ref="D316:E316"/>
    <mergeCell ref="D443:E443"/>
    <mergeCell ref="D210:E210"/>
    <mergeCell ref="A421:O422"/>
    <mergeCell ref="D308:E308"/>
    <mergeCell ref="P166:T166"/>
    <mergeCell ref="D209:E209"/>
    <mergeCell ref="P188:V188"/>
    <mergeCell ref="P332:V332"/>
    <mergeCell ref="D260:E260"/>
    <mergeCell ref="D227:E227"/>
    <mergeCell ref="P274:T274"/>
    <mergeCell ref="X510:X511"/>
    <mergeCell ref="Z510:Z511"/>
    <mergeCell ref="D224:E224"/>
    <mergeCell ref="P59:V59"/>
    <mergeCell ref="P97:T97"/>
    <mergeCell ref="P168:T168"/>
    <mergeCell ref="D211:E211"/>
    <mergeCell ref="C510:C511"/>
    <mergeCell ref="A416:O417"/>
    <mergeCell ref="D158:E158"/>
    <mergeCell ref="D329:E329"/>
    <mergeCell ref="D229:E229"/>
    <mergeCell ref="P479:T479"/>
    <mergeCell ref="E510:E511"/>
    <mergeCell ref="P493:T493"/>
    <mergeCell ref="K510:K511"/>
    <mergeCell ref="M510:M511"/>
    <mergeCell ref="A134:Z134"/>
    <mergeCell ref="A265:Z265"/>
    <mergeCell ref="P303:T303"/>
    <mergeCell ref="A357:Z357"/>
    <mergeCell ref="P486:V486"/>
    <mergeCell ref="Y510:Y511"/>
    <mergeCell ref="D322:E322"/>
    <mergeCell ref="D1:F1"/>
    <mergeCell ref="P230:T230"/>
    <mergeCell ref="P268:T268"/>
    <mergeCell ref="A468:Z468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114:V114"/>
    <mergeCell ref="P456:T456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D453:E453"/>
    <mergeCell ref="P378:T378"/>
    <mergeCell ref="P403:T403"/>
    <mergeCell ref="P417:V417"/>
    <mergeCell ref="P442:T442"/>
    <mergeCell ref="D448:E448"/>
    <mergeCell ref="D390:E390"/>
    <mergeCell ref="P289:T289"/>
    <mergeCell ref="D403:E403"/>
    <mergeCell ref="A312:O313"/>
    <mergeCell ref="P353:T353"/>
    <mergeCell ref="P345:T345"/>
    <mergeCell ref="P464:T464"/>
    <mergeCell ref="D354:E354"/>
    <mergeCell ref="P460:V460"/>
    <mergeCell ref="D261:E261"/>
    <mergeCell ref="P119:T119"/>
    <mergeCell ref="P133:V133"/>
    <mergeCell ref="P127:V127"/>
    <mergeCell ref="A123:Z123"/>
    <mergeCell ref="D118:E118"/>
    <mergeCell ref="P204:V204"/>
    <mergeCell ref="A338:O339"/>
    <mergeCell ref="P208:T208"/>
    <mergeCell ref="D234:E234"/>
    <mergeCell ref="P288:T288"/>
    <mergeCell ref="P291:T291"/>
    <mergeCell ref="D396:E396"/>
    <mergeCell ref="D456:E456"/>
    <mergeCell ref="A325:O326"/>
    <mergeCell ref="D414:E414"/>
    <mergeCell ref="D398:E398"/>
    <mergeCell ref="D454:E454"/>
    <mergeCell ref="D225:E225"/>
    <mergeCell ref="A399:O400"/>
    <mergeCell ref="P346:T346"/>
    <mergeCell ref="F9:G9"/>
    <mergeCell ref="P53:T53"/>
    <mergeCell ref="Q9:R9"/>
    <mergeCell ref="P49:V49"/>
    <mergeCell ref="P36:V36"/>
    <mergeCell ref="P78:T78"/>
    <mergeCell ref="Q11:R11"/>
    <mergeCell ref="P197:T197"/>
    <mergeCell ref="D167:E167"/>
    <mergeCell ref="P68:T68"/>
    <mergeCell ref="D169:E169"/>
    <mergeCell ref="D69:E69"/>
    <mergeCell ref="P177:V177"/>
    <mergeCell ref="P33:V33"/>
    <mergeCell ref="A46:Z46"/>
    <mergeCell ref="W17:W18"/>
    <mergeCell ref="A50:Z50"/>
    <mergeCell ref="D27:E27"/>
    <mergeCell ref="A39:Z39"/>
    <mergeCell ref="A44:O45"/>
    <mergeCell ref="A40:Z40"/>
    <mergeCell ref="H17:H18"/>
    <mergeCell ref="P27:T27"/>
    <mergeCell ref="P111:T111"/>
    <mergeCell ref="A492:Z492"/>
    <mergeCell ref="A110:Z110"/>
    <mergeCell ref="A237:Z237"/>
    <mergeCell ref="A423:Z423"/>
    <mergeCell ref="D166:E166"/>
    <mergeCell ref="D337:E337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364:V364"/>
    <mergeCell ref="P431:T431"/>
    <mergeCell ref="A487:Z487"/>
    <mergeCell ref="D230:E230"/>
    <mergeCell ref="P358:T358"/>
    <mergeCell ref="D168:E168"/>
    <mergeCell ref="P380:V380"/>
    <mergeCell ref="D180:E180"/>
    <mergeCell ref="D309:E309"/>
    <mergeCell ref="D113:E113"/>
    <mergeCell ref="A5:C5"/>
    <mergeCell ref="D9:E9"/>
    <mergeCell ref="A6:C6"/>
    <mergeCell ref="P180:T180"/>
    <mergeCell ref="P118:T118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P15:T16"/>
    <mergeCell ref="A132:O133"/>
    <mergeCell ref="D91:E91"/>
    <mergeCell ref="P219:T219"/>
    <mergeCell ref="D162:E162"/>
    <mergeCell ref="A275:O276"/>
    <mergeCell ref="P210:T210"/>
    <mergeCell ref="P308:T308"/>
    <mergeCell ref="P61:T61"/>
    <mergeCell ref="D200:E200"/>
    <mergeCell ref="A273:Z273"/>
    <mergeCell ref="P359:T359"/>
    <mergeCell ref="A502:O507"/>
    <mergeCell ref="D106:E106"/>
    <mergeCell ref="P185:T185"/>
    <mergeCell ref="P283:T283"/>
    <mergeCell ref="P72:V72"/>
    <mergeCell ref="D391:E391"/>
    <mergeCell ref="P422:V422"/>
    <mergeCell ref="P439:T439"/>
    <mergeCell ref="P484:T484"/>
    <mergeCell ref="D262:E262"/>
    <mergeCell ref="P122:V122"/>
    <mergeCell ref="P368:T368"/>
    <mergeCell ref="D433:E433"/>
    <mergeCell ref="A362:Z362"/>
    <mergeCell ref="P285:V285"/>
    <mergeCell ref="A215:O216"/>
    <mergeCell ref="A142:O143"/>
    <mergeCell ref="P383:T383"/>
    <mergeCell ref="D462:E462"/>
    <mergeCell ref="D292:E292"/>
    <mergeCell ref="P43:T43"/>
    <mergeCell ref="P65:V65"/>
    <mergeCell ref="D328:E328"/>
    <mergeCell ref="P263:V263"/>
    <mergeCell ref="D251:E251"/>
    <mergeCell ref="P505:V505"/>
    <mergeCell ref="P507:V507"/>
    <mergeCell ref="P58:V58"/>
    <mergeCell ref="P393:T393"/>
    <mergeCell ref="A67:Z67"/>
    <mergeCell ref="D374:E374"/>
    <mergeCell ref="D75:E75"/>
    <mergeCell ref="D298:E298"/>
    <mergeCell ref="P91:T91"/>
    <mergeCell ref="P404:V404"/>
    <mergeCell ref="A80:O81"/>
    <mergeCell ref="A444:O445"/>
    <mergeCell ref="P488:T488"/>
    <mergeCell ref="D413:E413"/>
    <mergeCell ref="D435:E435"/>
    <mergeCell ref="P84:T84"/>
    <mergeCell ref="P421:V421"/>
    <mergeCell ref="D434:E434"/>
    <mergeCell ref="P495:V495"/>
    <mergeCell ref="A12:M12"/>
    <mergeCell ref="A424:Z424"/>
    <mergeCell ref="P355:V355"/>
    <mergeCell ref="A411:Z411"/>
    <mergeCell ref="D343:E343"/>
    <mergeCell ref="P397:T397"/>
    <mergeCell ref="A482:Z482"/>
    <mergeCell ref="P74:T74"/>
    <mergeCell ref="A19:Z19"/>
    <mergeCell ref="P310:T310"/>
    <mergeCell ref="A14:M14"/>
    <mergeCell ref="P163:T163"/>
    <mergeCell ref="D345:E345"/>
    <mergeCell ref="P318:V318"/>
    <mergeCell ref="P85:V85"/>
    <mergeCell ref="P256:V256"/>
    <mergeCell ref="P309:T309"/>
    <mergeCell ref="P26:T26"/>
    <mergeCell ref="P324:T324"/>
    <mergeCell ref="D463:E463"/>
    <mergeCell ref="A270:O271"/>
    <mergeCell ref="P338:V338"/>
    <mergeCell ref="P71:V71"/>
    <mergeCell ref="P313:V313"/>
    <mergeCell ref="T5:U5"/>
    <mergeCell ref="P76:T76"/>
    <mergeCell ref="D119:E119"/>
    <mergeCell ref="V5:W5"/>
    <mergeCell ref="D190:E190"/>
    <mergeCell ref="P374:T374"/>
    <mergeCell ref="P294:V294"/>
    <mergeCell ref="D488:E488"/>
    <mergeCell ref="D111:E111"/>
    <mergeCell ref="Q8:R8"/>
    <mergeCell ref="P69:T69"/>
    <mergeCell ref="P140:T140"/>
    <mergeCell ref="P311:T311"/>
    <mergeCell ref="P267:T267"/>
    <mergeCell ref="P438:T438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J510:J511"/>
    <mergeCell ref="L510:L511"/>
    <mergeCell ref="D43:E43"/>
    <mergeCell ref="A145:Z145"/>
    <mergeCell ref="A139:Z139"/>
    <mergeCell ref="A272:Z272"/>
    <mergeCell ref="P385:V385"/>
    <mergeCell ref="A406:Z406"/>
    <mergeCell ref="P360:V360"/>
    <mergeCell ref="P489:T489"/>
    <mergeCell ref="P80:V80"/>
    <mergeCell ref="D74:E74"/>
    <mergeCell ref="D130:E130"/>
    <mergeCell ref="D68:E68"/>
    <mergeCell ref="D201:E201"/>
    <mergeCell ref="D335:E335"/>
    <mergeCell ref="A375:O376"/>
    <mergeCell ref="P245:T245"/>
    <mergeCell ref="P126:V126"/>
    <mergeCell ref="P224:T224"/>
    <mergeCell ref="P322:T322"/>
    <mergeCell ref="P89:T89"/>
    <mergeCell ref="P211:T211"/>
    <mergeCell ref="P260:T260"/>
    <mergeCell ref="A13:M13"/>
    <mergeCell ref="P444:V444"/>
    <mergeCell ref="P500:V500"/>
    <mergeCell ref="A94:Z94"/>
    <mergeCell ref="D61:E61"/>
    <mergeCell ref="A367:Z367"/>
    <mergeCell ref="P231:V231"/>
    <mergeCell ref="A15:M15"/>
    <mergeCell ref="P238:T238"/>
    <mergeCell ref="D254:E254"/>
    <mergeCell ref="A183:Z183"/>
    <mergeCell ref="A498:Z498"/>
    <mergeCell ref="D346:E346"/>
    <mergeCell ref="P229:T229"/>
    <mergeCell ref="A419:Z419"/>
    <mergeCell ref="A153:O154"/>
    <mergeCell ref="D477:E477"/>
    <mergeCell ref="P77:T77"/>
    <mergeCell ref="D125:E125"/>
    <mergeCell ref="P448:T448"/>
    <mergeCell ref="P441:T441"/>
    <mergeCell ref="P477:T477"/>
    <mergeCell ref="P326:V326"/>
    <mergeCell ref="P215:V215"/>
    <mergeCell ref="J9:M9"/>
    <mergeCell ref="D112:E112"/>
    <mergeCell ref="D283:E283"/>
    <mergeCell ref="A418:Z418"/>
    <mergeCell ref="P440:T440"/>
    <mergeCell ref="D348:E348"/>
    <mergeCell ref="D62:E62"/>
    <mergeCell ref="P141:T141"/>
    <mergeCell ref="D56:E56"/>
    <mergeCell ref="A65:O66"/>
    <mergeCell ref="P206:T206"/>
    <mergeCell ref="D176:E176"/>
    <mergeCell ref="D347:E347"/>
    <mergeCell ref="D412:E412"/>
    <mergeCell ref="P220:V220"/>
    <mergeCell ref="D64:E64"/>
    <mergeCell ref="P86:V86"/>
    <mergeCell ref="D349:E349"/>
    <mergeCell ref="P384:V384"/>
    <mergeCell ref="A38:Z38"/>
    <mergeCell ref="P207:T207"/>
    <mergeCell ref="P172:V172"/>
    <mergeCell ref="P299:T299"/>
    <mergeCell ref="P221:V221"/>
    <mergeCell ref="V510:V511"/>
    <mergeCell ref="T510:T511"/>
    <mergeCell ref="A82:Z82"/>
    <mergeCell ref="P330:T330"/>
    <mergeCell ref="D140:E140"/>
    <mergeCell ref="D267:E267"/>
    <mergeCell ref="P395:T395"/>
    <mergeCell ref="A340:Z340"/>
    <mergeCell ref="D438:E438"/>
    <mergeCell ref="D425:E425"/>
    <mergeCell ref="D359:E359"/>
    <mergeCell ref="P96:T96"/>
    <mergeCell ref="A220:O221"/>
    <mergeCell ref="P90:T90"/>
    <mergeCell ref="P261:T261"/>
    <mergeCell ref="D198:E198"/>
    <mergeCell ref="D269:E269"/>
    <mergeCell ref="D440:E440"/>
    <mergeCell ref="P275:V275"/>
    <mergeCell ref="D489:E489"/>
    <mergeCell ref="A284:O285"/>
    <mergeCell ref="D206:E206"/>
    <mergeCell ref="P247:V247"/>
    <mergeCell ref="P390:T390"/>
    <mergeCell ref="A510:A511"/>
    <mergeCell ref="H10:M10"/>
    <mergeCell ref="AA17:AA18"/>
    <mergeCell ref="P212:T212"/>
    <mergeCell ref="AC17:AC18"/>
    <mergeCell ref="A377:Z377"/>
    <mergeCell ref="P101:V101"/>
    <mergeCell ref="A409:O410"/>
    <mergeCell ref="D89:E89"/>
    <mergeCell ref="D393:E393"/>
    <mergeCell ref="P472:T472"/>
    <mergeCell ref="P147:V147"/>
    <mergeCell ref="P254:T254"/>
    <mergeCell ref="P251:T251"/>
    <mergeCell ref="P445:V445"/>
    <mergeCell ref="A235:O236"/>
    <mergeCell ref="P343:T343"/>
    <mergeCell ref="D420:E420"/>
    <mergeCell ref="D484:E484"/>
    <mergeCell ref="AB17:AB18"/>
    <mergeCell ref="D439:E439"/>
    <mergeCell ref="P502:V502"/>
    <mergeCell ref="D441:E441"/>
    <mergeCell ref="U510:U511"/>
    <mergeCell ref="P22:T22"/>
    <mergeCell ref="P236:V236"/>
    <mergeCell ref="P92:V92"/>
    <mergeCell ref="A88:Z88"/>
    <mergeCell ref="D415:E415"/>
    <mergeCell ref="Z17:Z18"/>
    <mergeCell ref="P100:V100"/>
    <mergeCell ref="P271:V271"/>
    <mergeCell ref="A388:Z388"/>
    <mergeCell ref="A277:Z277"/>
    <mergeCell ref="P44:V44"/>
    <mergeCell ref="P398:T398"/>
    <mergeCell ref="A114:O115"/>
    <mergeCell ref="D63:E63"/>
    <mergeCell ref="D330:E330"/>
    <mergeCell ref="P304:V304"/>
    <mergeCell ref="P181:V181"/>
    <mergeCell ref="D96:E96"/>
    <mergeCell ref="D52:E52"/>
    <mergeCell ref="P62:T62"/>
    <mergeCell ref="P351:V351"/>
    <mergeCell ref="A314:Z314"/>
    <mergeCell ref="P239:V239"/>
    <mergeCell ref="A257:Z257"/>
    <mergeCell ref="H5:M5"/>
    <mergeCell ref="P98:T98"/>
    <mergeCell ref="D212:E212"/>
    <mergeCell ref="D146:E146"/>
    <mergeCell ref="P225:T225"/>
    <mergeCell ref="D317:E317"/>
    <mergeCell ref="D6:M6"/>
    <mergeCell ref="A341:Z341"/>
    <mergeCell ref="P396:T396"/>
    <mergeCell ref="A306:Z306"/>
    <mergeCell ref="P175:T175"/>
    <mergeCell ref="D83:E83"/>
    <mergeCell ref="P162:T162"/>
    <mergeCell ref="P331:V331"/>
    <mergeCell ref="P227:T227"/>
    <mergeCell ref="A384:O385"/>
    <mergeCell ref="D368:E368"/>
    <mergeCell ref="A100:O101"/>
    <mergeCell ref="P35:T35"/>
    <mergeCell ref="G17:G18"/>
    <mergeCell ref="P130:T130"/>
    <mergeCell ref="D136:E136"/>
    <mergeCell ref="P190:T190"/>
    <mergeCell ref="P240:V240"/>
    <mergeCell ref="S510:S511"/>
    <mergeCell ref="P106:T106"/>
    <mergeCell ref="P226:T226"/>
    <mergeCell ref="A294:O295"/>
    <mergeCell ref="P164:T164"/>
    <mergeCell ref="D207:E207"/>
    <mergeCell ref="P269:T269"/>
    <mergeCell ref="P335:T335"/>
    <mergeCell ref="D383:E383"/>
    <mergeCell ref="P462:T462"/>
    <mergeCell ref="D299:E299"/>
    <mergeCell ref="D370:E370"/>
    <mergeCell ref="P405:V405"/>
    <mergeCell ref="A401:Z401"/>
    <mergeCell ref="A231:O232"/>
    <mergeCell ref="A450:O451"/>
    <mergeCell ref="P171:V171"/>
    <mergeCell ref="P121:V121"/>
    <mergeCell ref="I510:I511"/>
    <mergeCell ref="A296:Z296"/>
    <mergeCell ref="A467:Z467"/>
    <mergeCell ref="D288:E288"/>
    <mergeCell ref="P148:V148"/>
    <mergeCell ref="A461:Z461"/>
    <mergeCell ref="A9:C9"/>
    <mergeCell ref="P125:T125"/>
    <mergeCell ref="P321:T321"/>
    <mergeCell ref="C509:H509"/>
    <mergeCell ref="D202:E202"/>
    <mergeCell ref="A71:O72"/>
    <mergeCell ref="P112:T112"/>
    <mergeCell ref="A179:Z179"/>
    <mergeCell ref="P348:T348"/>
    <mergeCell ref="Q13:R13"/>
    <mergeCell ref="D22:E22"/>
    <mergeCell ref="P426:V426"/>
    <mergeCell ref="P105:T105"/>
    <mergeCell ref="P214:T214"/>
    <mergeCell ref="D213:E213"/>
    <mergeCell ref="P463:T463"/>
    <mergeCell ref="D151:E151"/>
    <mergeCell ref="P192:V192"/>
    <mergeCell ref="M17:M18"/>
    <mergeCell ref="O17:O18"/>
    <mergeCell ref="V6:W9"/>
    <mergeCell ref="D199:E199"/>
    <mergeCell ref="A404:O405"/>
    <mergeCell ref="D186:E186"/>
    <mergeCell ref="AB510:AB511"/>
    <mergeCell ref="A465:O466"/>
    <mergeCell ref="P323:T323"/>
    <mergeCell ref="A116:Z116"/>
    <mergeCell ref="D358:E358"/>
    <mergeCell ref="A156:Z156"/>
    <mergeCell ref="A327:Z327"/>
    <mergeCell ref="P32:V32"/>
    <mergeCell ref="P474:V474"/>
    <mergeCell ref="A155:Z155"/>
    <mergeCell ref="P339:V339"/>
    <mergeCell ref="P201:T201"/>
    <mergeCell ref="D389:E389"/>
    <mergeCell ref="A318:O319"/>
    <mergeCell ref="P176:T176"/>
    <mergeCell ref="P41:T41"/>
    <mergeCell ref="D84:E84"/>
    <mergeCell ref="A157:Z157"/>
    <mergeCell ref="P483:T483"/>
    <mergeCell ref="A222:Z222"/>
    <mergeCell ref="D447:E447"/>
    <mergeCell ref="P470:T470"/>
    <mergeCell ref="P255:V255"/>
    <mergeCell ref="P301:T301"/>
    <mergeCell ref="AA510:AA511"/>
    <mergeCell ref="D449:E449"/>
    <mergeCell ref="P284:V284"/>
    <mergeCell ref="P478:T478"/>
    <mergeCell ref="P107:T107"/>
    <mergeCell ref="D150:E150"/>
    <mergeCell ref="P278:T278"/>
    <mergeCell ref="D321:E321"/>
    <mergeCell ref="A255:O256"/>
    <mergeCell ref="A426:O427"/>
    <mergeCell ref="A364:O365"/>
    <mergeCell ref="P415:T415"/>
    <mergeCell ref="A233:Z233"/>
    <mergeCell ref="P336:T336"/>
    <mergeCell ref="A469:Z469"/>
    <mergeCell ref="P187:V187"/>
    <mergeCell ref="A248:Z248"/>
    <mergeCell ref="P350:V350"/>
    <mergeCell ref="P410:V410"/>
    <mergeCell ref="P481:V481"/>
    <mergeCell ref="P196:T196"/>
    <mergeCell ref="D226:E226"/>
    <mergeCell ref="P354:T354"/>
    <mergeCell ref="D164:E164"/>
    <mergeCell ref="P2:W3"/>
    <mergeCell ref="P298:T298"/>
    <mergeCell ref="D437:E437"/>
    <mergeCell ref="P198:T198"/>
    <mergeCell ref="P369:T369"/>
    <mergeCell ref="P54:T54"/>
    <mergeCell ref="P347:T347"/>
    <mergeCell ref="D35:E35"/>
    <mergeCell ref="D394:E394"/>
    <mergeCell ref="D29:E29"/>
    <mergeCell ref="P344:T344"/>
    <mergeCell ref="A20:Z20"/>
    <mergeCell ref="P371:V371"/>
    <mergeCell ref="D252:E252"/>
    <mergeCell ref="P66:V66"/>
    <mergeCell ref="P408:T408"/>
    <mergeCell ref="P137:V137"/>
    <mergeCell ref="D218:E218"/>
    <mergeCell ref="A249:Z249"/>
    <mergeCell ref="N17:N18"/>
    <mergeCell ref="Q5:R5"/>
    <mergeCell ref="F17:F18"/>
    <mergeCell ref="D436:E436"/>
    <mergeCell ref="A320:Z320"/>
    <mergeCell ref="F510:F511"/>
    <mergeCell ref="D228:E228"/>
    <mergeCell ref="A371:O372"/>
    <mergeCell ref="P412:T412"/>
    <mergeCell ref="P312:V312"/>
    <mergeCell ref="H510:H511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99:E99"/>
    <mergeCell ref="P349:T349"/>
    <mergeCell ref="P420:T420"/>
    <mergeCell ref="D397:E397"/>
    <mergeCell ref="P376:V376"/>
    <mergeCell ref="D310:E310"/>
    <mergeCell ref="G510:G511"/>
    <mergeCell ref="D457:E457"/>
    <mergeCell ref="I509:S509"/>
    <mergeCell ref="AD17:AF18"/>
    <mergeCell ref="P142:V142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146:T146"/>
    <mergeCell ref="D152:E152"/>
    <mergeCell ref="P317:T317"/>
    <mergeCell ref="A192:O193"/>
    <mergeCell ref="D323:E323"/>
    <mergeCell ref="A263:O264"/>
    <mergeCell ref="A51:Z51"/>
    <mergeCell ref="D105:E105"/>
    <mergeCell ref="P262:T262"/>
    <mergeCell ref="P433:T433"/>
    <mergeCell ref="D170:E170"/>
    <mergeCell ref="A476:Z476"/>
    <mergeCell ref="P132:V132"/>
    <mergeCell ref="A58:O59"/>
    <mergeCell ref="D120:E120"/>
    <mergeCell ref="P199:T199"/>
    <mergeCell ref="D242:E242"/>
    <mergeCell ref="P297:T297"/>
    <mergeCell ref="P370:T370"/>
    <mergeCell ref="D107:E107"/>
    <mergeCell ref="D163:E163"/>
    <mergeCell ref="D278:E278"/>
    <mergeCell ref="P136:T136"/>
    <mergeCell ref="P70:T70"/>
    <mergeCell ref="P305:V305"/>
    <mergeCell ref="P434:T434"/>
    <mergeCell ref="D244:E244"/>
    <mergeCell ref="P228:T228"/>
    <mergeCell ref="D191:E191"/>
    <mergeCell ref="D458:E458"/>
    <mergeCell ref="P510:P511"/>
    <mergeCell ref="P293:T293"/>
    <mergeCell ref="D336:E336"/>
    <mergeCell ref="R510:R511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35:T435"/>
    <mergeCell ref="P501:V501"/>
    <mergeCell ref="A500:O501"/>
    <mergeCell ref="D291:E291"/>
    <mergeCell ref="A103:Z103"/>
    <mergeCell ref="D95:E95"/>
    <mergeCell ref="P174:T174"/>
    <mergeCell ref="A279:O280"/>
    <mergeCell ref="U17:V17"/>
    <mergeCell ref="Y17:Y18"/>
    <mergeCell ref="P372:V372"/>
    <mergeCell ref="D57:E57"/>
    <mergeCell ref="P449:T449"/>
    <mergeCell ref="P496:V496"/>
    <mergeCell ref="A497:Z497"/>
    <mergeCell ref="D344:E344"/>
    <mergeCell ref="D471:E471"/>
    <mergeCell ref="X17:X18"/>
    <mergeCell ref="P202:T202"/>
    <mergeCell ref="P307:T307"/>
    <mergeCell ref="D250:E250"/>
    <mergeCell ref="D408:E408"/>
    <mergeCell ref="P216:V216"/>
    <mergeCell ref="P499:T499"/>
    <mergeCell ref="D478:E478"/>
    <mergeCell ref="A8:C8"/>
    <mergeCell ref="P124:T124"/>
    <mergeCell ref="P447:T447"/>
    <mergeCell ref="D293:E293"/>
    <mergeCell ref="D97:E97"/>
    <mergeCell ref="P138:V138"/>
    <mergeCell ref="A137:O138"/>
    <mergeCell ref="P151:T151"/>
    <mergeCell ref="A128:Z128"/>
    <mergeCell ref="D268:E268"/>
    <mergeCell ref="D395:E395"/>
    <mergeCell ref="A10:C10"/>
    <mergeCell ref="P361:V361"/>
    <mergeCell ref="A217:Z217"/>
    <mergeCell ref="P218:T218"/>
    <mergeCell ref="A21:Z21"/>
    <mergeCell ref="A428:Z428"/>
    <mergeCell ref="A355:O356"/>
    <mergeCell ref="A129:Z129"/>
    <mergeCell ref="A194:Z194"/>
    <mergeCell ref="D42:E42"/>
    <mergeCell ref="P356:V356"/>
    <mergeCell ref="P363:T363"/>
    <mergeCell ref="D17:E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2025-09-02T10:44:35Z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