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D9148A-498F-40AF-B258-B6B201AA4E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X507" i="1"/>
  <c r="BO506" i="1"/>
  <c r="BM506" i="1"/>
  <c r="Y506" i="1"/>
  <c r="BO505" i="1"/>
  <c r="BM505" i="1"/>
  <c r="Y505" i="1"/>
  <c r="BO504" i="1"/>
  <c r="BM504" i="1"/>
  <c r="Y504" i="1"/>
  <c r="BO503" i="1"/>
  <c r="BM503" i="1"/>
  <c r="Y503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Y418" i="1" s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Y367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BO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4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4" i="1" s="1"/>
  <c r="P280" i="1"/>
  <c r="X277" i="1"/>
  <c r="X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BO246" i="1"/>
  <c r="BM246" i="1"/>
  <c r="Y246" i="1"/>
  <c r="P246" i="1"/>
  <c r="X244" i="1"/>
  <c r="X243" i="1"/>
  <c r="BO242" i="1"/>
  <c r="BM242" i="1"/>
  <c r="Y242" i="1"/>
  <c r="BP242" i="1" s="1"/>
  <c r="BO241" i="1"/>
  <c r="BM241" i="1"/>
  <c r="Y241" i="1"/>
  <c r="Y244" i="1" s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X234" i="1"/>
  <c r="X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X206" i="1"/>
  <c r="X205" i="1"/>
  <c r="BO204" i="1"/>
  <c r="BM204" i="1"/>
  <c r="Y204" i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Y189" i="1" s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BP132" i="1" s="1"/>
  <c r="P132" i="1"/>
  <c r="X129" i="1"/>
  <c r="X128" i="1"/>
  <c r="BO127" i="1"/>
  <c r="BM127" i="1"/>
  <c r="Y127" i="1"/>
  <c r="BP127" i="1" s="1"/>
  <c r="P127" i="1"/>
  <c r="BO126" i="1"/>
  <c r="BM126" i="1"/>
  <c r="Y126" i="1"/>
  <c r="Y128" i="1" s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Z83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4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BP91" i="1" l="1"/>
  <c r="BN91" i="1"/>
  <c r="Z91" i="1"/>
  <c r="BP113" i="1"/>
  <c r="BN113" i="1"/>
  <c r="Z113" i="1"/>
  <c r="BP167" i="1"/>
  <c r="BN167" i="1"/>
  <c r="Z167" i="1"/>
  <c r="BP204" i="1"/>
  <c r="BN204" i="1"/>
  <c r="Z204" i="1"/>
  <c r="BP229" i="1"/>
  <c r="BN229" i="1"/>
  <c r="Z229" i="1"/>
  <c r="BP260" i="1"/>
  <c r="BN260" i="1"/>
  <c r="Z260" i="1"/>
  <c r="BP298" i="1"/>
  <c r="BN298" i="1"/>
  <c r="Z298" i="1"/>
  <c r="BP342" i="1"/>
  <c r="BN342" i="1"/>
  <c r="Z342" i="1"/>
  <c r="Y384" i="1"/>
  <c r="Y383" i="1"/>
  <c r="BP382" i="1"/>
  <c r="BN382" i="1"/>
  <c r="Z382" i="1"/>
  <c r="Z383" i="1" s="1"/>
  <c r="BP386" i="1"/>
  <c r="BN386" i="1"/>
  <c r="Z386" i="1"/>
  <c r="BP423" i="1"/>
  <c r="BN423" i="1"/>
  <c r="Z423" i="1"/>
  <c r="BP463" i="1"/>
  <c r="BN463" i="1"/>
  <c r="Z463" i="1"/>
  <c r="BP494" i="1"/>
  <c r="BN494" i="1"/>
  <c r="Z494" i="1"/>
  <c r="Z30" i="1"/>
  <c r="BN30" i="1"/>
  <c r="Z57" i="1"/>
  <c r="BN57" i="1"/>
  <c r="BP63" i="1"/>
  <c r="BN63" i="1"/>
  <c r="BP79" i="1"/>
  <c r="BN79" i="1"/>
  <c r="Z79" i="1"/>
  <c r="BP98" i="1"/>
  <c r="BN98" i="1"/>
  <c r="Z98" i="1"/>
  <c r="BP138" i="1"/>
  <c r="BN138" i="1"/>
  <c r="Z138" i="1"/>
  <c r="BP188" i="1"/>
  <c r="BN188" i="1"/>
  <c r="Z188" i="1"/>
  <c r="BP192" i="1"/>
  <c r="BN192" i="1"/>
  <c r="Z192" i="1"/>
  <c r="BP214" i="1"/>
  <c r="BN214" i="1"/>
  <c r="Z214" i="1"/>
  <c r="BP249" i="1"/>
  <c r="BN249" i="1"/>
  <c r="Z249" i="1"/>
  <c r="BP273" i="1"/>
  <c r="BN273" i="1"/>
  <c r="Z273" i="1"/>
  <c r="BP314" i="1"/>
  <c r="BN314" i="1"/>
  <c r="Z314" i="1"/>
  <c r="BP356" i="1"/>
  <c r="BN356" i="1"/>
  <c r="Z356" i="1"/>
  <c r="BP404" i="1"/>
  <c r="BN404" i="1"/>
  <c r="Z404" i="1"/>
  <c r="BP447" i="1"/>
  <c r="BN447" i="1"/>
  <c r="Z447" i="1"/>
  <c r="Y496" i="1"/>
  <c r="Y495" i="1"/>
  <c r="BP493" i="1"/>
  <c r="BN493" i="1"/>
  <c r="Z493" i="1"/>
  <c r="Z495" i="1" s="1"/>
  <c r="Z85" i="1"/>
  <c r="Y253" i="1"/>
  <c r="Y92" i="1"/>
  <c r="Y269" i="1"/>
  <c r="BP337" i="1"/>
  <c r="BN337" i="1"/>
  <c r="Z337" i="1"/>
  <c r="BP354" i="1"/>
  <c r="BN354" i="1"/>
  <c r="Z354" i="1"/>
  <c r="BP377" i="1"/>
  <c r="BN377" i="1"/>
  <c r="Z377" i="1"/>
  <c r="BP378" i="1"/>
  <c r="BN378" i="1"/>
  <c r="Z378" i="1"/>
  <c r="BP402" i="1"/>
  <c r="BN402" i="1"/>
  <c r="Z402" i="1"/>
  <c r="BP417" i="1"/>
  <c r="BN417" i="1"/>
  <c r="Z417" i="1"/>
  <c r="BP421" i="1"/>
  <c r="BN421" i="1"/>
  <c r="Z421" i="1"/>
  <c r="BP445" i="1"/>
  <c r="BN445" i="1"/>
  <c r="Z445" i="1"/>
  <c r="BP457" i="1"/>
  <c r="BN457" i="1"/>
  <c r="Z457" i="1"/>
  <c r="BP473" i="1"/>
  <c r="BN473" i="1"/>
  <c r="Z473" i="1"/>
  <c r="BP481" i="1"/>
  <c r="BN481" i="1"/>
  <c r="Z481" i="1"/>
  <c r="BP504" i="1"/>
  <c r="BN504" i="1"/>
  <c r="Z504" i="1"/>
  <c r="BP506" i="1"/>
  <c r="BN506" i="1"/>
  <c r="Z506" i="1"/>
  <c r="X514" i="1"/>
  <c r="Y32" i="1"/>
  <c r="Z28" i="1"/>
  <c r="BN28" i="1"/>
  <c r="Z42" i="1"/>
  <c r="BN42" i="1"/>
  <c r="D524" i="1"/>
  <c r="Z55" i="1"/>
  <c r="BN55" i="1"/>
  <c r="Z61" i="1"/>
  <c r="BN61" i="1"/>
  <c r="BP61" i="1"/>
  <c r="Z69" i="1"/>
  <c r="BN69" i="1"/>
  <c r="Y81" i="1"/>
  <c r="Z77" i="1"/>
  <c r="BN77" i="1"/>
  <c r="Z89" i="1"/>
  <c r="BN89" i="1"/>
  <c r="Z96" i="1"/>
  <c r="BN96" i="1"/>
  <c r="Z100" i="1"/>
  <c r="BN100" i="1"/>
  <c r="Y109" i="1"/>
  <c r="Z107" i="1"/>
  <c r="BN107" i="1"/>
  <c r="Z119" i="1"/>
  <c r="BN119" i="1"/>
  <c r="Z127" i="1"/>
  <c r="BN127" i="1"/>
  <c r="Z132" i="1"/>
  <c r="BN132" i="1"/>
  <c r="Z142" i="1"/>
  <c r="Z144" i="1" s="1"/>
  <c r="BN142" i="1"/>
  <c r="BP142" i="1"/>
  <c r="Z165" i="1"/>
  <c r="BN165" i="1"/>
  <c r="Z169" i="1"/>
  <c r="BN169" i="1"/>
  <c r="Z177" i="1"/>
  <c r="BN177" i="1"/>
  <c r="Z198" i="1"/>
  <c r="BN198" i="1"/>
  <c r="Z202" i="1"/>
  <c r="BN202" i="1"/>
  <c r="Z208" i="1"/>
  <c r="BN208" i="1"/>
  <c r="Z212" i="1"/>
  <c r="BN212" i="1"/>
  <c r="Z216" i="1"/>
  <c r="BN216" i="1"/>
  <c r="Y222" i="1"/>
  <c r="Z227" i="1"/>
  <c r="BN227" i="1"/>
  <c r="Z231" i="1"/>
  <c r="BN231" i="1"/>
  <c r="Z241" i="1"/>
  <c r="Z243" i="1" s="1"/>
  <c r="BN241" i="1"/>
  <c r="BP241" i="1"/>
  <c r="Z242" i="1"/>
  <c r="BN242" i="1"/>
  <c r="Y243" i="1"/>
  <c r="Z246" i="1"/>
  <c r="BN246" i="1"/>
  <c r="BP246" i="1"/>
  <c r="Z247" i="1"/>
  <c r="BN247" i="1"/>
  <c r="Z251" i="1"/>
  <c r="BN251" i="1"/>
  <c r="Z258" i="1"/>
  <c r="BN258" i="1"/>
  <c r="Z265" i="1"/>
  <c r="BN265" i="1"/>
  <c r="Z275" i="1"/>
  <c r="BN275" i="1"/>
  <c r="Z296" i="1"/>
  <c r="BN296" i="1"/>
  <c r="Z304" i="1"/>
  <c r="BN304" i="1"/>
  <c r="Z308" i="1"/>
  <c r="BN308" i="1"/>
  <c r="Z316" i="1"/>
  <c r="BN316" i="1"/>
  <c r="BP328" i="1"/>
  <c r="BN328" i="1"/>
  <c r="BP329" i="1"/>
  <c r="BN329" i="1"/>
  <c r="Z329" i="1"/>
  <c r="BP344" i="1"/>
  <c r="BN344" i="1"/>
  <c r="Z344" i="1"/>
  <c r="BP350" i="1"/>
  <c r="BN350" i="1"/>
  <c r="Z350" i="1"/>
  <c r="Y362" i="1"/>
  <c r="BP360" i="1"/>
  <c r="BN360" i="1"/>
  <c r="Z360" i="1"/>
  <c r="BP398" i="1"/>
  <c r="BN398" i="1"/>
  <c r="Z398" i="1"/>
  <c r="BP406" i="1"/>
  <c r="BN406" i="1"/>
  <c r="Z406" i="1"/>
  <c r="BP441" i="1"/>
  <c r="BN441" i="1"/>
  <c r="Z441" i="1"/>
  <c r="BP449" i="1"/>
  <c r="BN449" i="1"/>
  <c r="Z449" i="1"/>
  <c r="BP465" i="1"/>
  <c r="BN465" i="1"/>
  <c r="Z465" i="1"/>
  <c r="Y484" i="1"/>
  <c r="Y483" i="1"/>
  <c r="BP480" i="1"/>
  <c r="BN480" i="1"/>
  <c r="Z480" i="1"/>
  <c r="BP482" i="1"/>
  <c r="BN482" i="1"/>
  <c r="Z482" i="1"/>
  <c r="Y508" i="1"/>
  <c r="Y507" i="1"/>
  <c r="BP503" i="1"/>
  <c r="BN503" i="1"/>
  <c r="Z503" i="1"/>
  <c r="BP505" i="1"/>
  <c r="BN505" i="1"/>
  <c r="Z505" i="1"/>
  <c r="S524" i="1"/>
  <c r="Y345" i="1"/>
  <c r="Y412" i="1"/>
  <c r="H9" i="1"/>
  <c r="A10" i="1"/>
  <c r="Y33" i="1"/>
  <c r="Y37" i="1"/>
  <c r="Y45" i="1"/>
  <c r="Y49" i="1"/>
  <c r="Y58" i="1"/>
  <c r="Y66" i="1"/>
  <c r="Y72" i="1"/>
  <c r="Y80" i="1"/>
  <c r="Y102" i="1"/>
  <c r="BP95" i="1"/>
  <c r="BN95" i="1"/>
  <c r="Z95" i="1"/>
  <c r="BP99" i="1"/>
  <c r="BN99" i="1"/>
  <c r="Z99" i="1"/>
  <c r="BP108" i="1"/>
  <c r="BN108" i="1"/>
  <c r="Z108" i="1"/>
  <c r="Y110" i="1"/>
  <c r="Y115" i="1"/>
  <c r="BP112" i="1"/>
  <c r="BN112" i="1"/>
  <c r="Z112" i="1"/>
  <c r="BP120" i="1"/>
  <c r="BN120" i="1"/>
  <c r="Z120" i="1"/>
  <c r="BP133" i="1"/>
  <c r="BN133" i="1"/>
  <c r="Z133" i="1"/>
  <c r="Y135" i="1"/>
  <c r="Y140" i="1"/>
  <c r="BP137" i="1"/>
  <c r="BN137" i="1"/>
  <c r="Z137" i="1"/>
  <c r="BP154" i="1"/>
  <c r="BN154" i="1"/>
  <c r="Z154" i="1"/>
  <c r="Y156" i="1"/>
  <c r="I524" i="1"/>
  <c r="Y161" i="1"/>
  <c r="BP160" i="1"/>
  <c r="BN160" i="1"/>
  <c r="Z160" i="1"/>
  <c r="Z161" i="1" s="1"/>
  <c r="Y162" i="1"/>
  <c r="Y173" i="1"/>
  <c r="BP164" i="1"/>
  <c r="BN164" i="1"/>
  <c r="Z164" i="1"/>
  <c r="BP168" i="1"/>
  <c r="BN168" i="1"/>
  <c r="Z168" i="1"/>
  <c r="BP172" i="1"/>
  <c r="BN172" i="1"/>
  <c r="Z172" i="1"/>
  <c r="Y174" i="1"/>
  <c r="Y179" i="1"/>
  <c r="BP176" i="1"/>
  <c r="BN176" i="1"/>
  <c r="Z176" i="1"/>
  <c r="BP193" i="1"/>
  <c r="BN193" i="1"/>
  <c r="Z193" i="1"/>
  <c r="Y195" i="1"/>
  <c r="Y206" i="1"/>
  <c r="BP197" i="1"/>
  <c r="BN197" i="1"/>
  <c r="Z197" i="1"/>
  <c r="BP201" i="1"/>
  <c r="BN201" i="1"/>
  <c r="Z201" i="1"/>
  <c r="Y205" i="1"/>
  <c r="BP209" i="1"/>
  <c r="BN209" i="1"/>
  <c r="Z209" i="1"/>
  <c r="BP228" i="1"/>
  <c r="BN228" i="1"/>
  <c r="Z228" i="1"/>
  <c r="BP232" i="1"/>
  <c r="BN232" i="1"/>
  <c r="Z232" i="1"/>
  <c r="Y234" i="1"/>
  <c r="Y239" i="1"/>
  <c r="BP236" i="1"/>
  <c r="BN236" i="1"/>
  <c r="Z236" i="1"/>
  <c r="Z238" i="1" s="1"/>
  <c r="Y238" i="1"/>
  <c r="BP259" i="1"/>
  <c r="BN259" i="1"/>
  <c r="Z259" i="1"/>
  <c r="BP297" i="1"/>
  <c r="BN297" i="1"/>
  <c r="Z297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Y325" i="1"/>
  <c r="BP336" i="1"/>
  <c r="BN336" i="1"/>
  <c r="Z336" i="1"/>
  <c r="Z338" i="1" s="1"/>
  <c r="Y338" i="1"/>
  <c r="BP376" i="1"/>
  <c r="BN376" i="1"/>
  <c r="Z376" i="1"/>
  <c r="Z379" i="1" s="1"/>
  <c r="Y379" i="1"/>
  <c r="F524" i="1"/>
  <c r="F9" i="1"/>
  <c r="J9" i="1"/>
  <c r="B524" i="1"/>
  <c r="X515" i="1"/>
  <c r="X516" i="1"/>
  <c r="X518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Y86" i="1"/>
  <c r="BP83" i="1"/>
  <c r="BN83" i="1"/>
  <c r="Y85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Y139" i="1"/>
  <c r="BP143" i="1"/>
  <c r="BN143" i="1"/>
  <c r="Z143" i="1"/>
  <c r="Y145" i="1"/>
  <c r="H524" i="1"/>
  <c r="Y149" i="1"/>
  <c r="BP148" i="1"/>
  <c r="BN148" i="1"/>
  <c r="Z148" i="1"/>
  <c r="Z149" i="1" s="1"/>
  <c r="Y150" i="1"/>
  <c r="Y155" i="1"/>
  <c r="BP152" i="1"/>
  <c r="BN152" i="1"/>
  <c r="Z152" i="1"/>
  <c r="Z155" i="1" s="1"/>
  <c r="BP166" i="1"/>
  <c r="BN166" i="1"/>
  <c r="Z166" i="1"/>
  <c r="BP170" i="1"/>
  <c r="BN170" i="1"/>
  <c r="Z170" i="1"/>
  <c r="BP178" i="1"/>
  <c r="BN178" i="1"/>
  <c r="Z178" i="1"/>
  <c r="Y180" i="1"/>
  <c r="Y183" i="1"/>
  <c r="BP182" i="1"/>
  <c r="BN182" i="1"/>
  <c r="Z182" i="1"/>
  <c r="Z183" i="1" s="1"/>
  <c r="Y184" i="1"/>
  <c r="J524" i="1"/>
  <c r="Y190" i="1"/>
  <c r="BP187" i="1"/>
  <c r="BN187" i="1"/>
  <c r="Z187" i="1"/>
  <c r="Z189" i="1" s="1"/>
  <c r="Y194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50" i="1"/>
  <c r="BN250" i="1"/>
  <c r="Z250" i="1"/>
  <c r="BP274" i="1"/>
  <c r="BN274" i="1"/>
  <c r="Z274" i="1"/>
  <c r="Z276" i="1" s="1"/>
  <c r="O524" i="1"/>
  <c r="Y276" i="1"/>
  <c r="BP351" i="1"/>
  <c r="BN351" i="1"/>
  <c r="Z351" i="1"/>
  <c r="Y357" i="1"/>
  <c r="BP355" i="1"/>
  <c r="BN355" i="1"/>
  <c r="Z355" i="1"/>
  <c r="BP422" i="1"/>
  <c r="BN422" i="1"/>
  <c r="Z422" i="1"/>
  <c r="Z425" i="1" s="1"/>
  <c r="Y426" i="1"/>
  <c r="BP442" i="1"/>
  <c r="BN442" i="1"/>
  <c r="Z442" i="1"/>
  <c r="BP446" i="1"/>
  <c r="BN446" i="1"/>
  <c r="Z446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0" i="1"/>
  <c r="BP486" i="1"/>
  <c r="BN486" i="1"/>
  <c r="Z486" i="1"/>
  <c r="Y491" i="1"/>
  <c r="AA524" i="1"/>
  <c r="BP488" i="1"/>
  <c r="BN488" i="1"/>
  <c r="Z488" i="1"/>
  <c r="BP499" i="1"/>
  <c r="BN499" i="1"/>
  <c r="Z499" i="1"/>
  <c r="Y501" i="1"/>
  <c r="AB524" i="1"/>
  <c r="Y512" i="1"/>
  <c r="BP511" i="1"/>
  <c r="BN511" i="1"/>
  <c r="Z511" i="1"/>
  <c r="Z512" i="1" s="1"/>
  <c r="Y513" i="1"/>
  <c r="W524" i="1"/>
  <c r="E524" i="1"/>
  <c r="Y93" i="1"/>
  <c r="G524" i="1"/>
  <c r="Y134" i="1"/>
  <c r="Y218" i="1"/>
  <c r="BP213" i="1"/>
  <c r="BN213" i="1"/>
  <c r="Z213" i="1"/>
  <c r="Y217" i="1"/>
  <c r="BP221" i="1"/>
  <c r="BN221" i="1"/>
  <c r="Z221" i="1"/>
  <c r="Z222" i="1" s="1"/>
  <c r="Y223" i="1"/>
  <c r="K524" i="1"/>
  <c r="Y233" i="1"/>
  <c r="BP226" i="1"/>
  <c r="BN226" i="1"/>
  <c r="Z226" i="1"/>
  <c r="BP230" i="1"/>
  <c r="BN230" i="1"/>
  <c r="Z230" i="1"/>
  <c r="BP248" i="1"/>
  <c r="BN248" i="1"/>
  <c r="Z248" i="1"/>
  <c r="Z252" i="1" s="1"/>
  <c r="Y252" i="1"/>
  <c r="Z261" i="1"/>
  <c r="BP257" i="1"/>
  <c r="BN257" i="1"/>
  <c r="Z257" i="1"/>
  <c r="Y261" i="1"/>
  <c r="BP266" i="1"/>
  <c r="BN266" i="1"/>
  <c r="Z266" i="1"/>
  <c r="Z269" i="1" s="1"/>
  <c r="Y277" i="1"/>
  <c r="BP295" i="1"/>
  <c r="BN295" i="1"/>
  <c r="Z295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BP330" i="1"/>
  <c r="BN330" i="1"/>
  <c r="Z330" i="1"/>
  <c r="Z332" i="1" s="1"/>
  <c r="Y339" i="1"/>
  <c r="BP343" i="1"/>
  <c r="BN343" i="1"/>
  <c r="Z343" i="1"/>
  <c r="BP353" i="1"/>
  <c r="BN353" i="1"/>
  <c r="Z353" i="1"/>
  <c r="BP361" i="1"/>
  <c r="BN361" i="1"/>
  <c r="Z361" i="1"/>
  <c r="Z362" i="1" s="1"/>
  <c r="Y363" i="1"/>
  <c r="Y368" i="1"/>
  <c r="BP365" i="1"/>
  <c r="BN365" i="1"/>
  <c r="Z365" i="1"/>
  <c r="Z367" i="1" s="1"/>
  <c r="BP387" i="1"/>
  <c r="BN387" i="1"/>
  <c r="Z387" i="1"/>
  <c r="Y389" i="1"/>
  <c r="Y392" i="1"/>
  <c r="BP391" i="1"/>
  <c r="BN391" i="1"/>
  <c r="Z391" i="1"/>
  <c r="Z392" i="1" s="1"/>
  <c r="Y393" i="1"/>
  <c r="V524" i="1"/>
  <c r="Y408" i="1"/>
  <c r="BP397" i="1"/>
  <c r="BN397" i="1"/>
  <c r="Z397" i="1"/>
  <c r="Y407" i="1"/>
  <c r="BP401" i="1"/>
  <c r="BN401" i="1"/>
  <c r="Z401" i="1"/>
  <c r="BP405" i="1"/>
  <c r="BN405" i="1"/>
  <c r="Z405" i="1"/>
  <c r="L524" i="1"/>
  <c r="Y262" i="1"/>
  <c r="M524" i="1"/>
  <c r="Y270" i="1"/>
  <c r="Y282" i="1"/>
  <c r="Y291" i="1"/>
  <c r="R524" i="1"/>
  <c r="Y300" i="1"/>
  <c r="Y346" i="1"/>
  <c r="T524" i="1"/>
  <c r="Y358" i="1"/>
  <c r="U524" i="1"/>
  <c r="Y380" i="1"/>
  <c r="Y388" i="1"/>
  <c r="BP399" i="1"/>
  <c r="BN399" i="1"/>
  <c r="Z399" i="1"/>
  <c r="BP403" i="1"/>
  <c r="BN403" i="1"/>
  <c r="Z403" i="1"/>
  <c r="BP411" i="1"/>
  <c r="BN411" i="1"/>
  <c r="Z411" i="1"/>
  <c r="Z412" i="1" s="1"/>
  <c r="Y413" i="1"/>
  <c r="Y419" i="1"/>
  <c r="BP416" i="1"/>
  <c r="BN416" i="1"/>
  <c r="Z416" i="1"/>
  <c r="Y425" i="1"/>
  <c r="BP424" i="1"/>
  <c r="BN424" i="1"/>
  <c r="Z424" i="1"/>
  <c r="X524" i="1"/>
  <c r="Y430" i="1"/>
  <c r="BP429" i="1"/>
  <c r="BN429" i="1"/>
  <c r="Z429" i="1"/>
  <c r="Z430" i="1" s="1"/>
  <c r="Y431" i="1"/>
  <c r="Y524" i="1"/>
  <c r="Y435" i="1"/>
  <c r="BP434" i="1"/>
  <c r="BN434" i="1"/>
  <c r="Z434" i="1"/>
  <c r="Z435" i="1" s="1"/>
  <c r="Y436" i="1"/>
  <c r="Z524" i="1"/>
  <c r="Y453" i="1"/>
  <c r="Y454" i="1"/>
  <c r="BP440" i="1"/>
  <c r="BN440" i="1"/>
  <c r="Z440" i="1"/>
  <c r="BP444" i="1"/>
  <c r="BN444" i="1"/>
  <c r="Z444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BP487" i="1"/>
  <c r="BN487" i="1"/>
  <c r="Z487" i="1"/>
  <c r="BP489" i="1"/>
  <c r="BN489" i="1"/>
  <c r="Z489" i="1"/>
  <c r="Y500" i="1"/>
  <c r="BP498" i="1"/>
  <c r="BN498" i="1"/>
  <c r="Z498" i="1"/>
  <c r="Z65" i="1" l="1"/>
  <c r="Z32" i="1"/>
  <c r="Z418" i="1"/>
  <c r="Z388" i="1"/>
  <c r="Z345" i="1"/>
  <c r="Z194" i="1"/>
  <c r="Z139" i="1"/>
  <c r="Z101" i="1"/>
  <c r="Z357" i="1"/>
  <c r="Z217" i="1"/>
  <c r="Y516" i="1"/>
  <c r="Y518" i="1"/>
  <c r="Z500" i="1"/>
  <c r="Z475" i="1"/>
  <c r="Z310" i="1"/>
  <c r="Z300" i="1"/>
  <c r="Z128" i="1"/>
  <c r="Z80" i="1"/>
  <c r="Z44" i="1"/>
  <c r="Y515" i="1"/>
  <c r="Y517" i="1" s="1"/>
  <c r="Z324" i="1"/>
  <c r="Z134" i="1"/>
  <c r="Z507" i="1"/>
  <c r="Z483" i="1"/>
  <c r="Y514" i="1"/>
  <c r="Z318" i="1"/>
  <c r="Z173" i="1"/>
  <c r="Z453" i="1"/>
  <c r="Z407" i="1"/>
  <c r="Z233" i="1"/>
  <c r="Z490" i="1"/>
  <c r="Z469" i="1"/>
  <c r="Z123" i="1"/>
  <c r="Z109" i="1"/>
  <c r="Z71" i="1"/>
  <c r="Z58" i="1"/>
  <c r="X517" i="1"/>
  <c r="Z205" i="1"/>
  <c r="Z179" i="1"/>
  <c r="Z115" i="1"/>
  <c r="Z519" i="1" l="1"/>
</calcChain>
</file>

<file path=xl/sharedStrings.xml><?xml version="1.0" encoding="utf-8"?>
<sst xmlns="http://schemas.openxmlformats.org/spreadsheetml/2006/main" count="2311" uniqueCount="834">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</sst>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topLeftCell="A89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64" t="s">
        <v>0</v>
      </c>
      <c r="E1" s="611"/>
      <c r="F1" s="611"/>
      <c r="G1" s="12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3"/>
      <c r="Q3" s="583"/>
      <c r="R3" s="583"/>
      <c r="S3" s="583"/>
      <c r="T3" s="583"/>
      <c r="U3" s="583"/>
      <c r="V3" s="583"/>
      <c r="W3" s="583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833</v>
      </c>
      <c r="I5" s="841"/>
      <c r="J5" s="841"/>
      <c r="K5" s="841"/>
      <c r="L5" s="841"/>
      <c r="M5" s="669"/>
      <c r="N5" s="58"/>
      <c r="P5" s="24" t="s">
        <v>10</v>
      </c>
      <c r="Q5" s="892">
        <v>45826</v>
      </c>
      <c r="R5" s="712"/>
      <c r="T5" s="770" t="s">
        <v>11</v>
      </c>
      <c r="U5" s="771"/>
      <c r="V5" s="773" t="s">
        <v>12</v>
      </c>
      <c r="W5" s="712"/>
      <c r="AB5" s="51"/>
      <c r="AC5" s="51"/>
      <c r="AD5" s="51"/>
      <c r="AE5" s="51"/>
    </row>
    <row r="6" spans="1:32" s="569" customFormat="1" ht="24" customHeight="1" x14ac:dyDescent="0.2">
      <c r="A6" s="721" t="s">
        <v>13</v>
      </c>
      <c r="B6" s="580"/>
      <c r="C6" s="581"/>
      <c r="D6" s="843" t="s">
        <v>813</v>
      </c>
      <c r="E6" s="844"/>
      <c r="F6" s="844"/>
      <c r="G6" s="844"/>
      <c r="H6" s="844"/>
      <c r="I6" s="844"/>
      <c r="J6" s="844"/>
      <c r="K6" s="844"/>
      <c r="L6" s="844"/>
      <c r="M6" s="71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Среда</v>
      </c>
      <c r="R6" s="588"/>
      <c r="T6" s="780" t="s">
        <v>16</v>
      </c>
      <c r="U6" s="771"/>
      <c r="V6" s="823" t="s">
        <v>17</v>
      </c>
      <c r="W6" s="62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50" t="str">
        <f>IFERROR(VLOOKUP(DeliveryAddress,Table,3,0),1)</f>
        <v>6</v>
      </c>
      <c r="E7" s="651"/>
      <c r="F7" s="651"/>
      <c r="G7" s="651"/>
      <c r="H7" s="651"/>
      <c r="I7" s="651"/>
      <c r="J7" s="651"/>
      <c r="K7" s="651"/>
      <c r="L7" s="651"/>
      <c r="M7" s="652"/>
      <c r="N7" s="60"/>
      <c r="P7" s="24"/>
      <c r="Q7" s="42"/>
      <c r="R7" s="42"/>
      <c r="T7" s="583"/>
      <c r="U7" s="771"/>
      <c r="V7" s="824"/>
      <c r="W7" s="825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8"/>
      <c r="C8" s="599"/>
      <c r="D8" s="657"/>
      <c r="E8" s="658"/>
      <c r="F8" s="658"/>
      <c r="G8" s="658"/>
      <c r="H8" s="658"/>
      <c r="I8" s="658"/>
      <c r="J8" s="658"/>
      <c r="K8" s="658"/>
      <c r="L8" s="658"/>
      <c r="M8" s="659"/>
      <c r="N8" s="61"/>
      <c r="P8" s="24" t="s">
        <v>19</v>
      </c>
      <c r="Q8" s="713">
        <v>0.41666666666666669</v>
      </c>
      <c r="R8" s="652"/>
      <c r="T8" s="583"/>
      <c r="U8" s="771"/>
      <c r="V8" s="824"/>
      <c r="W8" s="825"/>
      <c r="AB8" s="51"/>
      <c r="AC8" s="51"/>
      <c r="AD8" s="51"/>
      <c r="AE8" s="51"/>
    </row>
    <row r="9" spans="1:32" s="569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67"/>
      <c r="P9" s="26" t="s">
        <v>20</v>
      </c>
      <c r="Q9" s="708"/>
      <c r="R9" s="709"/>
      <c r="T9" s="583"/>
      <c r="U9" s="771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568"/>
      <c r="P10" s="26" t="s">
        <v>21</v>
      </c>
      <c r="Q10" s="781"/>
      <c r="R10" s="782"/>
      <c r="U10" s="24" t="s">
        <v>22</v>
      </c>
      <c r="V10" s="628" t="s">
        <v>23</v>
      </c>
      <c r="W10" s="62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1"/>
      <c r="R11" s="712"/>
      <c r="U11" s="24" t="s">
        <v>26</v>
      </c>
      <c r="V11" s="854" t="s">
        <v>27</v>
      </c>
      <c r="W11" s="709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62" t="s">
        <v>28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62"/>
      <c r="P12" s="24" t="s">
        <v>29</v>
      </c>
      <c r="Q12" s="713"/>
      <c r="R12" s="652"/>
      <c r="S12" s="23"/>
      <c r="U12" s="24"/>
      <c r="V12" s="611"/>
      <c r="W12" s="583"/>
      <c r="AB12" s="51"/>
      <c r="AC12" s="51"/>
      <c r="AD12" s="51"/>
      <c r="AE12" s="51"/>
    </row>
    <row r="13" spans="1:32" s="569" customFormat="1" ht="23.25" customHeight="1" x14ac:dyDescent="0.2">
      <c r="A13" s="762" t="s">
        <v>30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62"/>
      <c r="O13" s="26"/>
      <c r="P13" s="26" t="s">
        <v>31</v>
      </c>
      <c r="Q13" s="854"/>
      <c r="R13" s="7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62" t="s">
        <v>32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6" t="s">
        <v>33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63"/>
      <c r="P15" s="755" t="s">
        <v>34</v>
      </c>
      <c r="Q15" s="611"/>
      <c r="R15" s="611"/>
      <c r="S15" s="611"/>
      <c r="T15" s="6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2" t="s">
        <v>35</v>
      </c>
      <c r="B17" s="622" t="s">
        <v>36</v>
      </c>
      <c r="C17" s="740" t="s">
        <v>37</v>
      </c>
      <c r="D17" s="622" t="s">
        <v>38</v>
      </c>
      <c r="E17" s="683"/>
      <c r="F17" s="622" t="s">
        <v>39</v>
      </c>
      <c r="G17" s="622" t="s">
        <v>40</v>
      </c>
      <c r="H17" s="622" t="s">
        <v>41</v>
      </c>
      <c r="I17" s="622" t="s">
        <v>42</v>
      </c>
      <c r="J17" s="622" t="s">
        <v>43</v>
      </c>
      <c r="K17" s="622" t="s">
        <v>44</v>
      </c>
      <c r="L17" s="622" t="s">
        <v>45</v>
      </c>
      <c r="M17" s="622" t="s">
        <v>46</v>
      </c>
      <c r="N17" s="622" t="s">
        <v>47</v>
      </c>
      <c r="O17" s="622" t="s">
        <v>48</v>
      </c>
      <c r="P17" s="622" t="s">
        <v>49</v>
      </c>
      <c r="Q17" s="682"/>
      <c r="R17" s="682"/>
      <c r="S17" s="682"/>
      <c r="T17" s="683"/>
      <c r="U17" s="918" t="s">
        <v>50</v>
      </c>
      <c r="V17" s="581"/>
      <c r="W17" s="622" t="s">
        <v>51</v>
      </c>
      <c r="X17" s="622" t="s">
        <v>52</v>
      </c>
      <c r="Y17" s="916" t="s">
        <v>53</v>
      </c>
      <c r="Z17" s="835" t="s">
        <v>54</v>
      </c>
      <c r="AA17" s="811" t="s">
        <v>55</v>
      </c>
      <c r="AB17" s="811" t="s">
        <v>56</v>
      </c>
      <c r="AC17" s="811" t="s">
        <v>57</v>
      </c>
      <c r="AD17" s="811" t="s">
        <v>58</v>
      </c>
      <c r="AE17" s="877"/>
      <c r="AF17" s="878"/>
      <c r="AG17" s="66"/>
      <c r="BD17" s="65" t="s">
        <v>59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67" t="s">
        <v>60</v>
      </c>
      <c r="V18" s="67" t="s">
        <v>61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41" t="s">
        <v>62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570"/>
      <c r="AB20" s="570"/>
      <c r="AC20" s="570"/>
    </row>
    <row r="21" spans="1:68" ht="14.25" hidden="1" customHeight="1" x14ac:dyDescent="0.25">
      <c r="A21" s="582" t="s">
        <v>63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571"/>
      <c r="AB21" s="571"/>
      <c r="AC21" s="57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7">
        <v>4680115886643</v>
      </c>
      <c r="E22" s="588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85"/>
      <c r="R22" s="585"/>
      <c r="S22" s="585"/>
      <c r="T22" s="586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71</v>
      </c>
      <c r="Q23" s="598"/>
      <c r="R23" s="598"/>
      <c r="S23" s="598"/>
      <c r="T23" s="598"/>
      <c r="U23" s="598"/>
      <c r="V23" s="599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71</v>
      </c>
      <c r="Q24" s="598"/>
      <c r="R24" s="598"/>
      <c r="S24" s="598"/>
      <c r="T24" s="598"/>
      <c r="U24" s="598"/>
      <c r="V24" s="599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82" t="s">
        <v>73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571"/>
      <c r="AB25" s="571"/>
      <c r="AC25" s="57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7">
        <v>4680115885912</v>
      </c>
      <c r="E26" s="588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7">
        <v>4607091388237</v>
      </c>
      <c r="E27" s="588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7">
        <v>4680115886230</v>
      </c>
      <c r="E28" s="588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7">
        <v>4680115886247</v>
      </c>
      <c r="E29" s="588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7">
        <v>4680115885905</v>
      </c>
      <c r="E30" s="588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7">
        <v>4607091388244</v>
      </c>
      <c r="E31" s="588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71</v>
      </c>
      <c r="Q32" s="598"/>
      <c r="R32" s="598"/>
      <c r="S32" s="598"/>
      <c r="T32" s="598"/>
      <c r="U32" s="598"/>
      <c r="V32" s="599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71</v>
      </c>
      <c r="Q33" s="598"/>
      <c r="R33" s="598"/>
      <c r="S33" s="598"/>
      <c r="T33" s="598"/>
      <c r="U33" s="598"/>
      <c r="V33" s="599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82" t="s">
        <v>94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571"/>
      <c r="AB34" s="571"/>
      <c r="AC34" s="57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7">
        <v>4607091388503</v>
      </c>
      <c r="E35" s="588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71</v>
      </c>
      <c r="Q36" s="598"/>
      <c r="R36" s="598"/>
      <c r="S36" s="598"/>
      <c r="T36" s="598"/>
      <c r="U36" s="598"/>
      <c r="V36" s="599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71</v>
      </c>
      <c r="Q37" s="598"/>
      <c r="R37" s="598"/>
      <c r="S37" s="598"/>
      <c r="T37" s="598"/>
      <c r="U37" s="598"/>
      <c r="V37" s="599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41" t="s">
        <v>101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570"/>
      <c r="AB39" s="570"/>
      <c r="AC39" s="570"/>
    </row>
    <row r="40" spans="1:68" ht="14.25" hidden="1" customHeight="1" x14ac:dyDescent="0.25">
      <c r="A40" s="582" t="s">
        <v>102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7">
        <v>4607091385670</v>
      </c>
      <c r="E41" s="588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4"/>
      <c r="V41" s="34"/>
      <c r="W41" s="35" t="s">
        <v>69</v>
      </c>
      <c r="X41" s="575">
        <v>250</v>
      </c>
      <c r="Y41" s="576">
        <f>IFERROR(IF(X41="",0,CEILING((X41/$H41),1)*$H41),"")</f>
        <v>259.20000000000005</v>
      </c>
      <c r="Z41" s="36">
        <f>IFERROR(IF(Y41=0,"",ROUNDUP(Y41/H41,0)*0.01898),"")</f>
        <v>0.45552000000000004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260.0694444444444</v>
      </c>
      <c r="BN41" s="64">
        <f>IFERROR(Y41*I41/H41,"0")</f>
        <v>269.64000000000004</v>
      </c>
      <c r="BO41" s="64">
        <f>IFERROR(1/J41*(X41/H41),"0")</f>
        <v>0.36168981481481477</v>
      </c>
      <c r="BP41" s="64">
        <f>IFERROR(1/J41*(Y41/H41),"0")</f>
        <v>0.37500000000000006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87">
        <v>4607091385687</v>
      </c>
      <c r="E42" s="588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5"/>
      <c r="R42" s="585"/>
      <c r="S42" s="585"/>
      <c r="T42" s="586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87">
        <v>4680115882539</v>
      </c>
      <c r="E43" s="588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5"/>
      <c r="R43" s="585"/>
      <c r="S43" s="585"/>
      <c r="T43" s="586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71</v>
      </c>
      <c r="Q44" s="598"/>
      <c r="R44" s="598"/>
      <c r="S44" s="598"/>
      <c r="T44" s="598"/>
      <c r="U44" s="598"/>
      <c r="V44" s="599"/>
      <c r="W44" s="37" t="s">
        <v>72</v>
      </c>
      <c r="X44" s="577">
        <f>IFERROR(X41/H41,"0")+IFERROR(X42/H42,"0")+IFERROR(X43/H43,"0")</f>
        <v>23.148148148148145</v>
      </c>
      <c r="Y44" s="577">
        <f>IFERROR(Y41/H41,"0")+IFERROR(Y42/H42,"0")+IFERROR(Y43/H43,"0")</f>
        <v>24.000000000000004</v>
      </c>
      <c r="Z44" s="577">
        <f>IFERROR(IF(Z41="",0,Z41),"0")+IFERROR(IF(Z42="",0,Z42),"0")+IFERROR(IF(Z43="",0,Z43),"0")</f>
        <v>0.45552000000000004</v>
      </c>
      <c r="AA44" s="578"/>
      <c r="AB44" s="578"/>
      <c r="AC44" s="578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71</v>
      </c>
      <c r="Q45" s="598"/>
      <c r="R45" s="598"/>
      <c r="S45" s="598"/>
      <c r="T45" s="598"/>
      <c r="U45" s="598"/>
      <c r="V45" s="599"/>
      <c r="W45" s="37" t="s">
        <v>69</v>
      </c>
      <c r="X45" s="577">
        <f>IFERROR(SUM(X41:X43),"0")</f>
        <v>250</v>
      </c>
      <c r="Y45" s="577">
        <f>IFERROR(SUM(Y41:Y43),"0")</f>
        <v>259.20000000000005</v>
      </c>
      <c r="Z45" s="37"/>
      <c r="AA45" s="578"/>
      <c r="AB45" s="578"/>
      <c r="AC45" s="578"/>
    </row>
    <row r="46" spans="1:68" ht="14.25" hidden="1" customHeight="1" x14ac:dyDescent="0.25">
      <c r="A46" s="582" t="s">
        <v>73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571"/>
      <c r="AB46" s="571"/>
      <c r="AC46" s="571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7">
        <v>4680115884915</v>
      </c>
      <c r="E47" s="588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4"/>
      <c r="V47" s="34"/>
      <c r="W47" s="35" t="s">
        <v>69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71</v>
      </c>
      <c r="Q48" s="598"/>
      <c r="R48" s="598"/>
      <c r="S48" s="598"/>
      <c r="T48" s="598"/>
      <c r="U48" s="598"/>
      <c r="V48" s="599"/>
      <c r="W48" s="37" t="s">
        <v>72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71</v>
      </c>
      <c r="Q49" s="598"/>
      <c r="R49" s="598"/>
      <c r="S49" s="598"/>
      <c r="T49" s="598"/>
      <c r="U49" s="598"/>
      <c r="V49" s="599"/>
      <c r="W49" s="37" t="s">
        <v>69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hidden="1" customHeight="1" x14ac:dyDescent="0.25">
      <c r="A50" s="641" t="s">
        <v>116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570"/>
      <c r="AB50" s="570"/>
      <c r="AC50" s="570"/>
    </row>
    <row r="51" spans="1:68" ht="14.25" hidden="1" customHeight="1" x14ac:dyDescent="0.25">
      <c r="A51" s="582" t="s">
        <v>102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571"/>
      <c r="AB51" s="571"/>
      <c r="AC51" s="571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7">
        <v>4680115885882</v>
      </c>
      <c r="E52" s="588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4"/>
      <c r="V52" s="34"/>
      <c r="W52" s="35" t="s">
        <v>69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7">
        <v>4680115881426</v>
      </c>
      <c r="E53" s="588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4"/>
      <c r="V53" s="34"/>
      <c r="W53" s="35" t="s">
        <v>69</v>
      </c>
      <c r="X53" s="575">
        <v>0</v>
      </c>
      <c r="Y53" s="576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7">
        <v>4680115880283</v>
      </c>
      <c r="E54" s="588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7">
        <v>4680115881525</v>
      </c>
      <c r="E55" s="588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7">
        <v>4680115885899</v>
      </c>
      <c r="E56" s="588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7">
        <v>4680115881419</v>
      </c>
      <c r="E57" s="588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71</v>
      </c>
      <c r="Q58" s="598"/>
      <c r="R58" s="598"/>
      <c r="S58" s="598"/>
      <c r="T58" s="598"/>
      <c r="U58" s="598"/>
      <c r="V58" s="599"/>
      <c r="W58" s="37" t="s">
        <v>72</v>
      </c>
      <c r="X58" s="577">
        <f>IFERROR(X52/H52,"0")+IFERROR(X53/H53,"0")+IFERROR(X54/H54,"0")+IFERROR(X55/H55,"0")+IFERROR(X56/H56,"0")+IFERROR(X57/H57,"0")</f>
        <v>0</v>
      </c>
      <c r="Y58" s="577">
        <f>IFERROR(Y52/H52,"0")+IFERROR(Y53/H53,"0")+IFERROR(Y54/H54,"0")+IFERROR(Y55/H55,"0")+IFERROR(Y56/H56,"0")+IFERROR(Y57/H57,"0")</f>
        <v>0</v>
      </c>
      <c r="Z58" s="577">
        <f>IFERROR(IF(Z52="",0,Z52),"0")+IFERROR(IF(Z53="",0,Z53),"0")+IFERROR(IF(Z54="",0,Z54),"0")+IFERROR(IF(Z55="",0,Z55),"0")+IFERROR(IF(Z56="",0,Z56),"0")+IFERROR(IF(Z57="",0,Z57),"0")</f>
        <v>0</v>
      </c>
      <c r="AA58" s="578"/>
      <c r="AB58" s="578"/>
      <c r="AC58" s="578"/>
    </row>
    <row r="59" spans="1:68" hidden="1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71</v>
      </c>
      <c r="Q59" s="598"/>
      <c r="R59" s="598"/>
      <c r="S59" s="598"/>
      <c r="T59" s="598"/>
      <c r="U59" s="598"/>
      <c r="V59" s="599"/>
      <c r="W59" s="37" t="s">
        <v>69</v>
      </c>
      <c r="X59" s="577">
        <f>IFERROR(SUM(X52:X57),"0")</f>
        <v>0</v>
      </c>
      <c r="Y59" s="577">
        <f>IFERROR(SUM(Y52:Y57),"0")</f>
        <v>0</v>
      </c>
      <c r="Z59" s="37"/>
      <c r="AA59" s="578"/>
      <c r="AB59" s="578"/>
      <c r="AC59" s="578"/>
    </row>
    <row r="60" spans="1:68" ht="14.25" hidden="1" customHeight="1" x14ac:dyDescent="0.25">
      <c r="A60" s="582" t="s">
        <v>134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571"/>
      <c r="AB60" s="571"/>
      <c r="AC60" s="571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87">
        <v>4680115881440</v>
      </c>
      <c r="E61" s="588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4"/>
      <c r="V61" s="34"/>
      <c r="W61" s="35" t="s">
        <v>69</v>
      </c>
      <c r="X61" s="575">
        <v>0</v>
      </c>
      <c r="Y61" s="576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7">
        <v>4680115882751</v>
      </c>
      <c r="E62" s="588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7">
        <v>4680115885950</v>
      </c>
      <c r="E63" s="588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7">
        <v>4680115881433</v>
      </c>
      <c r="E64" s="588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71</v>
      </c>
      <c r="Q65" s="598"/>
      <c r="R65" s="598"/>
      <c r="S65" s="598"/>
      <c r="T65" s="598"/>
      <c r="U65" s="598"/>
      <c r="V65" s="599"/>
      <c r="W65" s="37" t="s">
        <v>72</v>
      </c>
      <c r="X65" s="577">
        <f>IFERROR(X61/H61,"0")+IFERROR(X62/H62,"0")+IFERROR(X63/H63,"0")+IFERROR(X64/H64,"0")</f>
        <v>0</v>
      </c>
      <c r="Y65" s="577">
        <f>IFERROR(Y61/H61,"0")+IFERROR(Y62/H62,"0")+IFERROR(Y63/H63,"0")+IFERROR(Y64/H64,"0")</f>
        <v>0</v>
      </c>
      <c r="Z65" s="577">
        <f>IFERROR(IF(Z61="",0,Z61),"0")+IFERROR(IF(Z62="",0,Z62),"0")+IFERROR(IF(Z63="",0,Z63),"0")+IFERROR(IF(Z64="",0,Z64),"0")</f>
        <v>0</v>
      </c>
      <c r="AA65" s="578"/>
      <c r="AB65" s="578"/>
      <c r="AC65" s="578"/>
    </row>
    <row r="66" spans="1:68" hidden="1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71</v>
      </c>
      <c r="Q66" s="598"/>
      <c r="R66" s="598"/>
      <c r="S66" s="598"/>
      <c r="T66" s="598"/>
      <c r="U66" s="598"/>
      <c r="V66" s="599"/>
      <c r="W66" s="37" t="s">
        <v>69</v>
      </c>
      <c r="X66" s="577">
        <f>IFERROR(SUM(X61:X64),"0")</f>
        <v>0</v>
      </c>
      <c r="Y66" s="577">
        <f>IFERROR(SUM(Y61:Y64),"0")</f>
        <v>0</v>
      </c>
      <c r="Z66" s="37"/>
      <c r="AA66" s="578"/>
      <c r="AB66" s="578"/>
      <c r="AC66" s="578"/>
    </row>
    <row r="67" spans="1:68" ht="14.25" hidden="1" customHeight="1" x14ac:dyDescent="0.25">
      <c r="A67" s="582" t="s">
        <v>63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571"/>
      <c r="AB67" s="571"/>
      <c r="AC67" s="571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7">
        <v>4680115885073</v>
      </c>
      <c r="E68" s="588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4"/>
      <c r="V68" s="34"/>
      <c r="W68" s="35" t="s">
        <v>69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7">
        <v>4680115885059</v>
      </c>
      <c r="E69" s="588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7">
        <v>4680115885097</v>
      </c>
      <c r="E70" s="588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71</v>
      </c>
      <c r="Q71" s="598"/>
      <c r="R71" s="598"/>
      <c r="S71" s="598"/>
      <c r="T71" s="598"/>
      <c r="U71" s="598"/>
      <c r="V71" s="599"/>
      <c r="W71" s="37" t="s">
        <v>72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71</v>
      </c>
      <c r="Q72" s="598"/>
      <c r="R72" s="598"/>
      <c r="S72" s="598"/>
      <c r="T72" s="598"/>
      <c r="U72" s="598"/>
      <c r="V72" s="599"/>
      <c r="W72" s="37" t="s">
        <v>69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hidden="1" customHeight="1" x14ac:dyDescent="0.25">
      <c r="A73" s="582" t="s">
        <v>73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571"/>
      <c r="AB73" s="571"/>
      <c r="AC73" s="571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7">
        <v>4680115881891</v>
      </c>
      <c r="E74" s="588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4"/>
      <c r="V74" s="34"/>
      <c r="W74" s="35" t="s">
        <v>69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7">
        <v>4680115885769</v>
      </c>
      <c r="E75" s="588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4"/>
      <c r="V75" s="34"/>
      <c r="W75" s="35" t="s">
        <v>69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7">
        <v>4680115884410</v>
      </c>
      <c r="E76" s="588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7">
        <v>4680115884311</v>
      </c>
      <c r="E77" s="588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7">
        <v>4680115885929</v>
      </c>
      <c r="E78" s="588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7">
        <v>4680115884403</v>
      </c>
      <c r="E79" s="588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71</v>
      </c>
      <c r="Q80" s="598"/>
      <c r="R80" s="598"/>
      <c r="S80" s="598"/>
      <c r="T80" s="598"/>
      <c r="U80" s="598"/>
      <c r="V80" s="599"/>
      <c r="W80" s="37" t="s">
        <v>72</v>
      </c>
      <c r="X80" s="577">
        <f>IFERROR(X74/H74,"0")+IFERROR(X75/H75,"0")+IFERROR(X76/H76,"0")+IFERROR(X77/H77,"0")+IFERROR(X78/H78,"0")+IFERROR(X79/H79,"0")</f>
        <v>0</v>
      </c>
      <c r="Y80" s="577">
        <f>IFERROR(Y74/H74,"0")+IFERROR(Y75/H75,"0")+IFERROR(Y76/H76,"0")+IFERROR(Y77/H77,"0")+IFERROR(Y78/H78,"0")+IFERROR(Y79/H79,"0")</f>
        <v>0</v>
      </c>
      <c r="Z80" s="577">
        <f>IFERROR(IF(Z74="",0,Z74),"0")+IFERROR(IF(Z75="",0,Z75),"0")+IFERROR(IF(Z76="",0,Z76),"0")+IFERROR(IF(Z77="",0,Z77),"0")+IFERROR(IF(Z78="",0,Z78),"0")+IFERROR(IF(Z79="",0,Z79),"0")</f>
        <v>0</v>
      </c>
      <c r="AA80" s="578"/>
      <c r="AB80" s="578"/>
      <c r="AC80" s="578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71</v>
      </c>
      <c r="Q81" s="598"/>
      <c r="R81" s="598"/>
      <c r="S81" s="598"/>
      <c r="T81" s="598"/>
      <c r="U81" s="598"/>
      <c r="V81" s="599"/>
      <c r="W81" s="37" t="s">
        <v>69</v>
      </c>
      <c r="X81" s="577">
        <f>IFERROR(SUM(X74:X79),"0")</f>
        <v>0</v>
      </c>
      <c r="Y81" s="577">
        <f>IFERROR(SUM(Y74:Y79),"0")</f>
        <v>0</v>
      </c>
      <c r="Z81" s="37"/>
      <c r="AA81" s="578"/>
      <c r="AB81" s="578"/>
      <c r="AC81" s="578"/>
    </row>
    <row r="82" spans="1:68" ht="14.25" hidden="1" customHeight="1" x14ac:dyDescent="0.25">
      <c r="A82" s="582" t="s">
        <v>169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571"/>
      <c r="AB82" s="571"/>
      <c r="AC82" s="571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7">
        <v>4680115881532</v>
      </c>
      <c r="E83" s="588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4"/>
      <c r="V83" s="34"/>
      <c r="W83" s="35" t="s">
        <v>69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7">
        <v>4680115881464</v>
      </c>
      <c r="E84" s="588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71</v>
      </c>
      <c r="Q85" s="598"/>
      <c r="R85" s="598"/>
      <c r="S85" s="598"/>
      <c r="T85" s="598"/>
      <c r="U85" s="598"/>
      <c r="V85" s="599"/>
      <c r="W85" s="37" t="s">
        <v>72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71</v>
      </c>
      <c r="Q86" s="598"/>
      <c r="R86" s="598"/>
      <c r="S86" s="598"/>
      <c r="T86" s="598"/>
      <c r="U86" s="598"/>
      <c r="V86" s="599"/>
      <c r="W86" s="37" t="s">
        <v>69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hidden="1" customHeight="1" x14ac:dyDescent="0.25">
      <c r="A87" s="641" t="s">
        <v>176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570"/>
      <c r="AB87" s="570"/>
      <c r="AC87" s="570"/>
    </row>
    <row r="88" spans="1:68" ht="14.25" hidden="1" customHeight="1" x14ac:dyDescent="0.25">
      <c r="A88" s="582" t="s">
        <v>102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571"/>
      <c r="AB88" s="571"/>
      <c r="AC88" s="571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7">
        <v>4680115881327</v>
      </c>
      <c r="E89" s="588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4"/>
      <c r="V89" s="34"/>
      <c r="W89" s="35" t="s">
        <v>69</v>
      </c>
      <c r="X89" s="575">
        <v>350</v>
      </c>
      <c r="Y89" s="576">
        <f>IFERROR(IF(X89="",0,CEILING((X89/$H89),1)*$H89),"")</f>
        <v>356.40000000000003</v>
      </c>
      <c r="Z89" s="36">
        <f>IFERROR(IF(Y89=0,"",ROUNDUP(Y89/H89,0)*0.01898),"")</f>
        <v>0.62634000000000001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364.09722222222217</v>
      </c>
      <c r="BN89" s="64">
        <f>IFERROR(Y89*I89/H89,"0")</f>
        <v>370.755</v>
      </c>
      <c r="BO89" s="64">
        <f>IFERROR(1/J89*(X89/H89),"0")</f>
        <v>0.5063657407407407</v>
      </c>
      <c r="BP89" s="64">
        <f>IFERROR(1/J89*(Y89/H89),"0")</f>
        <v>0.515625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7">
        <v>4680115881518</v>
      </c>
      <c r="E90" s="588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4"/>
      <c r="V90" s="34"/>
      <c r="W90" s="35" t="s">
        <v>69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7">
        <v>4680115881303</v>
      </c>
      <c r="E91" s="588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71</v>
      </c>
      <c r="Q92" s="598"/>
      <c r="R92" s="598"/>
      <c r="S92" s="598"/>
      <c r="T92" s="598"/>
      <c r="U92" s="598"/>
      <c r="V92" s="599"/>
      <c r="W92" s="37" t="s">
        <v>72</v>
      </c>
      <c r="X92" s="577">
        <f>IFERROR(X89/H89,"0")+IFERROR(X90/H90,"0")+IFERROR(X91/H91,"0")</f>
        <v>32.407407407407405</v>
      </c>
      <c r="Y92" s="577">
        <f>IFERROR(Y89/H89,"0")+IFERROR(Y90/H90,"0")+IFERROR(Y91/H91,"0")</f>
        <v>33</v>
      </c>
      <c r="Z92" s="577">
        <f>IFERROR(IF(Z89="",0,Z89),"0")+IFERROR(IF(Z90="",0,Z90),"0")+IFERROR(IF(Z91="",0,Z91),"0")</f>
        <v>0.62634000000000001</v>
      </c>
      <c r="AA92" s="578"/>
      <c r="AB92" s="578"/>
      <c r="AC92" s="578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71</v>
      </c>
      <c r="Q93" s="598"/>
      <c r="R93" s="598"/>
      <c r="S93" s="598"/>
      <c r="T93" s="598"/>
      <c r="U93" s="598"/>
      <c r="V93" s="599"/>
      <c r="W93" s="37" t="s">
        <v>69</v>
      </c>
      <c r="X93" s="577">
        <f>IFERROR(SUM(X89:X91),"0")</f>
        <v>350</v>
      </c>
      <c r="Y93" s="577">
        <f>IFERROR(SUM(Y89:Y91),"0")</f>
        <v>356.40000000000003</v>
      </c>
      <c r="Z93" s="37"/>
      <c r="AA93" s="578"/>
      <c r="AB93" s="578"/>
      <c r="AC93" s="578"/>
    </row>
    <row r="94" spans="1:68" ht="14.25" hidden="1" customHeight="1" x14ac:dyDescent="0.25">
      <c r="A94" s="582" t="s">
        <v>73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571"/>
      <c r="AB94" s="571"/>
      <c r="AC94" s="571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87">
        <v>4607091386967</v>
      </c>
      <c r="E95" s="588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5" t="s">
        <v>186</v>
      </c>
      <c r="Q95" s="585"/>
      <c r="R95" s="585"/>
      <c r="S95" s="585"/>
      <c r="T95" s="586"/>
      <c r="U95" s="34"/>
      <c r="V95" s="34"/>
      <c r="W95" s="35" t="s">
        <v>69</v>
      </c>
      <c r="X95" s="575">
        <v>0</v>
      </c>
      <c r="Y95" s="576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7">
        <v>4607091386967</v>
      </c>
      <c r="E96" s="588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4"/>
      <c r="V96" s="34"/>
      <c r="W96" s="35" t="s">
        <v>69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7">
        <v>4680115884953</v>
      </c>
      <c r="E97" s="588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7">
        <v>4607091385731</v>
      </c>
      <c r="E98" s="588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87">
        <v>4607091385731</v>
      </c>
      <c r="E99" s="588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7">
        <v>4680115880894</v>
      </c>
      <c r="E100" s="588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4"/>
      <c r="V100" s="34"/>
      <c r="W100" s="35" t="s">
        <v>69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71</v>
      </c>
      <c r="Q101" s="598"/>
      <c r="R101" s="598"/>
      <c r="S101" s="598"/>
      <c r="T101" s="598"/>
      <c r="U101" s="598"/>
      <c r="V101" s="599"/>
      <c r="W101" s="37" t="s">
        <v>72</v>
      </c>
      <c r="X101" s="577">
        <f>IFERROR(X95/H95,"0")+IFERROR(X96/H96,"0")+IFERROR(X97/H97,"0")+IFERROR(X98/H98,"0")+IFERROR(X99/H99,"0")+IFERROR(X100/H100,"0")</f>
        <v>0</v>
      </c>
      <c r="Y101" s="577">
        <f>IFERROR(Y95/H95,"0")+IFERROR(Y96/H96,"0")+IFERROR(Y97/H97,"0")+IFERROR(Y98/H98,"0")+IFERROR(Y99/H99,"0")+IFERROR(Y100/H100,"0")</f>
        <v>0</v>
      </c>
      <c r="Z101" s="577">
        <f>IFERROR(IF(Z95="",0,Z95),"0")+IFERROR(IF(Z96="",0,Z96),"0")+IFERROR(IF(Z97="",0,Z97),"0")+IFERROR(IF(Z98="",0,Z98),"0")+IFERROR(IF(Z99="",0,Z99),"0")+IFERROR(IF(Z100="",0,Z100),"0")</f>
        <v>0</v>
      </c>
      <c r="AA101" s="578"/>
      <c r="AB101" s="578"/>
      <c r="AC101" s="578"/>
    </row>
    <row r="102" spans="1:68" hidden="1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71</v>
      </c>
      <c r="Q102" s="598"/>
      <c r="R102" s="598"/>
      <c r="S102" s="598"/>
      <c r="T102" s="598"/>
      <c r="U102" s="598"/>
      <c r="V102" s="599"/>
      <c r="W102" s="37" t="s">
        <v>69</v>
      </c>
      <c r="X102" s="577">
        <f>IFERROR(SUM(X95:X100),"0")</f>
        <v>0</v>
      </c>
      <c r="Y102" s="577">
        <f>IFERROR(SUM(Y95:Y100),"0")</f>
        <v>0</v>
      </c>
      <c r="Z102" s="37"/>
      <c r="AA102" s="578"/>
      <c r="AB102" s="578"/>
      <c r="AC102" s="578"/>
    </row>
    <row r="103" spans="1:68" ht="16.5" hidden="1" customHeight="1" x14ac:dyDescent="0.25">
      <c r="A103" s="641" t="s">
        <v>199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570"/>
      <c r="AB103" s="570"/>
      <c r="AC103" s="570"/>
    </row>
    <row r="104" spans="1:68" ht="14.25" hidden="1" customHeight="1" x14ac:dyDescent="0.25">
      <c r="A104" s="582" t="s">
        <v>102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571"/>
      <c r="AB104" s="571"/>
      <c r="AC104" s="571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7">
        <v>4680115882133</v>
      </c>
      <c r="E105" s="588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4"/>
      <c r="V105" s="34"/>
      <c r="W105" s="35" t="s">
        <v>69</v>
      </c>
      <c r="X105" s="575">
        <v>450</v>
      </c>
      <c r="Y105" s="576">
        <f>IFERROR(IF(X105="",0,CEILING((X105/$H105),1)*$H105),"")</f>
        <v>453.6</v>
      </c>
      <c r="Z105" s="36">
        <f>IFERROR(IF(Y105=0,"",ROUNDUP(Y105/H105,0)*0.01898),"")</f>
        <v>0.79715999999999998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468.12499999999994</v>
      </c>
      <c r="BN105" s="64">
        <f>IFERROR(Y105*I105/H105,"0")</f>
        <v>471.86999999999995</v>
      </c>
      <c r="BO105" s="64">
        <f>IFERROR(1/J105*(X105/H105),"0")</f>
        <v>0.65104166666666663</v>
      </c>
      <c r="BP105" s="64">
        <f>IFERROR(1/J105*(Y105/H105),"0")</f>
        <v>0.65625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7">
        <v>4680115880269</v>
      </c>
      <c r="E106" s="588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4"/>
      <c r="V106" s="34"/>
      <c r="W106" s="35" t="s">
        <v>69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7">
        <v>4680115880429</v>
      </c>
      <c r="E107" s="588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7">
        <v>4680115881457</v>
      </c>
      <c r="E108" s="588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71</v>
      </c>
      <c r="Q109" s="598"/>
      <c r="R109" s="598"/>
      <c r="S109" s="598"/>
      <c r="T109" s="598"/>
      <c r="U109" s="598"/>
      <c r="V109" s="599"/>
      <c r="W109" s="37" t="s">
        <v>72</v>
      </c>
      <c r="X109" s="577">
        <f>IFERROR(X105/H105,"0")+IFERROR(X106/H106,"0")+IFERROR(X107/H107,"0")+IFERROR(X108/H108,"0")</f>
        <v>41.666666666666664</v>
      </c>
      <c r="Y109" s="577">
        <f>IFERROR(Y105/H105,"0")+IFERROR(Y106/H106,"0")+IFERROR(Y107/H107,"0")+IFERROR(Y108/H108,"0")</f>
        <v>42</v>
      </c>
      <c r="Z109" s="577">
        <f>IFERROR(IF(Z105="",0,Z105),"0")+IFERROR(IF(Z106="",0,Z106),"0")+IFERROR(IF(Z107="",0,Z107),"0")+IFERROR(IF(Z108="",0,Z108),"0")</f>
        <v>0.79715999999999998</v>
      </c>
      <c r="AA109" s="578"/>
      <c r="AB109" s="578"/>
      <c r="AC109" s="578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71</v>
      </c>
      <c r="Q110" s="598"/>
      <c r="R110" s="598"/>
      <c r="S110" s="598"/>
      <c r="T110" s="598"/>
      <c r="U110" s="598"/>
      <c r="V110" s="599"/>
      <c r="W110" s="37" t="s">
        <v>69</v>
      </c>
      <c r="X110" s="577">
        <f>IFERROR(SUM(X105:X108),"0")</f>
        <v>450</v>
      </c>
      <c r="Y110" s="577">
        <f>IFERROR(SUM(Y105:Y108),"0")</f>
        <v>453.6</v>
      </c>
      <c r="Z110" s="37"/>
      <c r="AA110" s="578"/>
      <c r="AB110" s="578"/>
      <c r="AC110" s="578"/>
    </row>
    <row r="111" spans="1:68" ht="14.25" hidden="1" customHeight="1" x14ac:dyDescent="0.25">
      <c r="A111" s="582" t="s">
        <v>134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571"/>
      <c r="AB111" s="571"/>
      <c r="AC111" s="571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7">
        <v>4680115881488</v>
      </c>
      <c r="E112" s="588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4"/>
      <c r="V112" s="34"/>
      <c r="W112" s="35" t="s">
        <v>69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7">
        <v>4680115882775</v>
      </c>
      <c r="E113" s="588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7">
        <v>4680115880658</v>
      </c>
      <c r="E114" s="588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71</v>
      </c>
      <c r="Q115" s="598"/>
      <c r="R115" s="598"/>
      <c r="S115" s="598"/>
      <c r="T115" s="598"/>
      <c r="U115" s="598"/>
      <c r="V115" s="599"/>
      <c r="W115" s="37" t="s">
        <v>72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71</v>
      </c>
      <c r="Q116" s="598"/>
      <c r="R116" s="598"/>
      <c r="S116" s="598"/>
      <c r="T116" s="598"/>
      <c r="U116" s="598"/>
      <c r="V116" s="599"/>
      <c r="W116" s="37" t="s">
        <v>69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hidden="1" customHeight="1" x14ac:dyDescent="0.25">
      <c r="A117" s="582" t="s">
        <v>73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571"/>
      <c r="AB117" s="571"/>
      <c r="AC117" s="571"/>
    </row>
    <row r="118" spans="1:68" ht="27" hidden="1" customHeight="1" x14ac:dyDescent="0.25">
      <c r="A118" s="54" t="s">
        <v>216</v>
      </c>
      <c r="B118" s="54" t="s">
        <v>217</v>
      </c>
      <c r="C118" s="31">
        <v>4301051360</v>
      </c>
      <c r="D118" s="587">
        <v>4607091385168</v>
      </c>
      <c r="E118" s="588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105</v>
      </c>
      <c r="L118" s="32"/>
      <c r="M118" s="33" t="s">
        <v>77</v>
      </c>
      <c r="N118" s="33"/>
      <c r="O118" s="32">
        <v>45</v>
      </c>
      <c r="P118" s="7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5"/>
      <c r="R118" s="585"/>
      <c r="S118" s="585"/>
      <c r="T118" s="586"/>
      <c r="U118" s="34"/>
      <c r="V118" s="34"/>
      <c r="W118" s="35" t="s">
        <v>69</v>
      </c>
      <c r="X118" s="575">
        <v>0</v>
      </c>
      <c r="Y118" s="576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216</v>
      </c>
      <c r="B119" s="54" t="s">
        <v>219</v>
      </c>
      <c r="C119" s="31">
        <v>4301051724</v>
      </c>
      <c r="D119" s="587">
        <v>4607091385168</v>
      </c>
      <c r="E119" s="588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92</v>
      </c>
      <c r="N119" s="33"/>
      <c r="O119" s="32">
        <v>45</v>
      </c>
      <c r="P119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5"/>
      <c r="R119" s="585"/>
      <c r="S119" s="585"/>
      <c r="T119" s="586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7">
        <v>4607091383256</v>
      </c>
      <c r="E120" s="588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4"/>
      <c r="V120" s="34"/>
      <c r="W120" s="35" t="s">
        <v>69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220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223</v>
      </c>
      <c r="B121" s="54" t="s">
        <v>224</v>
      </c>
      <c r="C121" s="31">
        <v>4301051721</v>
      </c>
      <c r="D121" s="587">
        <v>4607091385748</v>
      </c>
      <c r="E121" s="588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7">
        <v>4680115884533</v>
      </c>
      <c r="E122" s="588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71</v>
      </c>
      <c r="Q123" s="598"/>
      <c r="R123" s="598"/>
      <c r="S123" s="598"/>
      <c r="T123" s="598"/>
      <c r="U123" s="598"/>
      <c r="V123" s="599"/>
      <c r="W123" s="37" t="s">
        <v>72</v>
      </c>
      <c r="X123" s="577">
        <f>IFERROR(X118/H118,"0")+IFERROR(X119/H119,"0")+IFERROR(X120/H120,"0")+IFERROR(X121/H121,"0")+IFERROR(X122/H122,"0")</f>
        <v>0</v>
      </c>
      <c r="Y123" s="577">
        <f>IFERROR(Y118/H118,"0")+IFERROR(Y119/H119,"0")+IFERROR(Y120/H120,"0")+IFERROR(Y121/H121,"0")+IFERROR(Y122/H122,"0")</f>
        <v>0</v>
      </c>
      <c r="Z123" s="577">
        <f>IFERROR(IF(Z118="",0,Z118),"0")+IFERROR(IF(Z119="",0,Z119),"0")+IFERROR(IF(Z120="",0,Z120),"0")+IFERROR(IF(Z121="",0,Z121),"0")+IFERROR(IF(Z122="",0,Z122),"0")</f>
        <v>0</v>
      </c>
      <c r="AA123" s="578"/>
      <c r="AB123" s="578"/>
      <c r="AC123" s="578"/>
    </row>
    <row r="124" spans="1:68" hidden="1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71</v>
      </c>
      <c r="Q124" s="598"/>
      <c r="R124" s="598"/>
      <c r="S124" s="598"/>
      <c r="T124" s="598"/>
      <c r="U124" s="598"/>
      <c r="V124" s="599"/>
      <c r="W124" s="37" t="s">
        <v>69</v>
      </c>
      <c r="X124" s="577">
        <f>IFERROR(SUM(X118:X122),"0")</f>
        <v>0</v>
      </c>
      <c r="Y124" s="577">
        <f>IFERROR(SUM(Y118:Y122),"0")</f>
        <v>0</v>
      </c>
      <c r="Z124" s="37"/>
      <c r="AA124" s="578"/>
      <c r="AB124" s="578"/>
      <c r="AC124" s="578"/>
    </row>
    <row r="125" spans="1:68" ht="14.25" hidden="1" customHeight="1" x14ac:dyDescent="0.25">
      <c r="A125" s="582" t="s">
        <v>169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571"/>
      <c r="AB125" s="571"/>
      <c r="AC125" s="571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7">
        <v>4680115882652</v>
      </c>
      <c r="E126" s="588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4"/>
      <c r="V126" s="34"/>
      <c r="W126" s="35" t="s">
        <v>69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7">
        <v>4680115880238</v>
      </c>
      <c r="E127" s="588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71</v>
      </c>
      <c r="Q128" s="598"/>
      <c r="R128" s="598"/>
      <c r="S128" s="598"/>
      <c r="T128" s="598"/>
      <c r="U128" s="598"/>
      <c r="V128" s="599"/>
      <c r="W128" s="37" t="s">
        <v>72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71</v>
      </c>
      <c r="Q129" s="598"/>
      <c r="R129" s="598"/>
      <c r="S129" s="598"/>
      <c r="T129" s="598"/>
      <c r="U129" s="598"/>
      <c r="V129" s="599"/>
      <c r="W129" s="37" t="s">
        <v>69</v>
      </c>
      <c r="X129" s="577">
        <f>IFERROR(SUM(X126:X127),"0")</f>
        <v>0</v>
      </c>
      <c r="Y129" s="577">
        <f>IFERROR(SUM(Y126:Y127),"0")</f>
        <v>0</v>
      </c>
      <c r="Z129" s="37"/>
      <c r="AA129" s="578"/>
      <c r="AB129" s="578"/>
      <c r="AC129" s="578"/>
    </row>
    <row r="130" spans="1:68" ht="16.5" hidden="1" customHeight="1" x14ac:dyDescent="0.25">
      <c r="A130" s="641" t="s">
        <v>234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570"/>
      <c r="AB130" s="570"/>
      <c r="AC130" s="570"/>
    </row>
    <row r="131" spans="1:68" ht="14.25" hidden="1" customHeight="1" x14ac:dyDescent="0.25">
      <c r="A131" s="582" t="s">
        <v>102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571"/>
      <c r="AB131" s="571"/>
      <c r="AC131" s="571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7">
        <v>4680115882577</v>
      </c>
      <c r="E132" s="588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4"/>
      <c r="V132" s="34"/>
      <c r="W132" s="35" t="s">
        <v>69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7">
        <v>4680115882577</v>
      </c>
      <c r="E133" s="588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71</v>
      </c>
      <c r="Q134" s="598"/>
      <c r="R134" s="598"/>
      <c r="S134" s="598"/>
      <c r="T134" s="598"/>
      <c r="U134" s="598"/>
      <c r="V134" s="599"/>
      <c r="W134" s="37" t="s">
        <v>72</v>
      </c>
      <c r="X134" s="577">
        <f>IFERROR(X132/H132,"0")+IFERROR(X133/H133,"0")</f>
        <v>0</v>
      </c>
      <c r="Y134" s="577">
        <f>IFERROR(Y132/H132,"0")+IFERROR(Y133/H133,"0")</f>
        <v>0</v>
      </c>
      <c r="Z134" s="577">
        <f>IFERROR(IF(Z132="",0,Z132),"0")+IFERROR(IF(Z133="",0,Z133),"0")</f>
        <v>0</v>
      </c>
      <c r="AA134" s="578"/>
      <c r="AB134" s="578"/>
      <c r="AC134" s="578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71</v>
      </c>
      <c r="Q135" s="598"/>
      <c r="R135" s="598"/>
      <c r="S135" s="598"/>
      <c r="T135" s="598"/>
      <c r="U135" s="598"/>
      <c r="V135" s="599"/>
      <c r="W135" s="37" t="s">
        <v>69</v>
      </c>
      <c r="X135" s="577">
        <f>IFERROR(SUM(X132:X133),"0")</f>
        <v>0</v>
      </c>
      <c r="Y135" s="577">
        <f>IFERROR(SUM(Y132:Y133),"0")</f>
        <v>0</v>
      </c>
      <c r="Z135" s="37"/>
      <c r="AA135" s="578"/>
      <c r="AB135" s="578"/>
      <c r="AC135" s="578"/>
    </row>
    <row r="136" spans="1:68" ht="14.25" hidden="1" customHeight="1" x14ac:dyDescent="0.25">
      <c r="A136" s="582" t="s">
        <v>63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571"/>
      <c r="AB136" s="571"/>
      <c r="AC136" s="571"/>
    </row>
    <row r="137" spans="1:68" ht="27" hidden="1" customHeight="1" x14ac:dyDescent="0.25">
      <c r="A137" s="54" t="s">
        <v>239</v>
      </c>
      <c r="B137" s="54" t="s">
        <v>240</v>
      </c>
      <c r="C137" s="31">
        <v>4301031234</v>
      </c>
      <c r="D137" s="587">
        <v>4680115883444</v>
      </c>
      <c r="E137" s="588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4"/>
      <c r="V137" s="34"/>
      <c r="W137" s="35" t="s">
        <v>69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4301031235</v>
      </c>
      <c r="D138" s="587">
        <v>4680115883444</v>
      </c>
      <c r="E138" s="588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71</v>
      </c>
      <c r="Q139" s="598"/>
      <c r="R139" s="598"/>
      <c r="S139" s="598"/>
      <c r="T139" s="598"/>
      <c r="U139" s="598"/>
      <c r="V139" s="599"/>
      <c r="W139" s="37" t="s">
        <v>72</v>
      </c>
      <c r="X139" s="577">
        <f>IFERROR(X137/H137,"0")+IFERROR(X138/H138,"0")</f>
        <v>0</v>
      </c>
      <c r="Y139" s="577">
        <f>IFERROR(Y137/H137,"0")+IFERROR(Y138/H138,"0")</f>
        <v>0</v>
      </c>
      <c r="Z139" s="577">
        <f>IFERROR(IF(Z137="",0,Z137),"0")+IFERROR(IF(Z138="",0,Z138),"0")</f>
        <v>0</v>
      </c>
      <c r="AA139" s="578"/>
      <c r="AB139" s="578"/>
      <c r="AC139" s="578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71</v>
      </c>
      <c r="Q140" s="598"/>
      <c r="R140" s="598"/>
      <c r="S140" s="598"/>
      <c r="T140" s="598"/>
      <c r="U140" s="598"/>
      <c r="V140" s="599"/>
      <c r="W140" s="37" t="s">
        <v>69</v>
      </c>
      <c r="X140" s="577">
        <f>IFERROR(SUM(X137:X138),"0")</f>
        <v>0</v>
      </c>
      <c r="Y140" s="577">
        <f>IFERROR(SUM(Y137:Y138),"0")</f>
        <v>0</v>
      </c>
      <c r="Z140" s="37"/>
      <c r="AA140" s="578"/>
      <c r="AB140" s="578"/>
      <c r="AC140" s="578"/>
    </row>
    <row r="141" spans="1:68" ht="14.25" hidden="1" customHeight="1" x14ac:dyDescent="0.25">
      <c r="A141" s="582" t="s">
        <v>73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571"/>
      <c r="AB141" s="571"/>
      <c r="AC141" s="571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7">
        <v>4680115882584</v>
      </c>
      <c r="E142" s="588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4"/>
      <c r="V142" s="34"/>
      <c r="W142" s="35" t="s">
        <v>69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7">
        <v>4680115882584</v>
      </c>
      <c r="E143" s="588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71</v>
      </c>
      <c r="Q144" s="598"/>
      <c r="R144" s="598"/>
      <c r="S144" s="598"/>
      <c r="T144" s="598"/>
      <c r="U144" s="598"/>
      <c r="V144" s="599"/>
      <c r="W144" s="37" t="s">
        <v>72</v>
      </c>
      <c r="X144" s="577">
        <f>IFERROR(X142/H142,"0")+IFERROR(X143/H143,"0")</f>
        <v>0</v>
      </c>
      <c r="Y144" s="577">
        <f>IFERROR(Y142/H142,"0")+IFERROR(Y143/H143,"0")</f>
        <v>0</v>
      </c>
      <c r="Z144" s="577">
        <f>IFERROR(IF(Z142="",0,Z142),"0")+IFERROR(IF(Z143="",0,Z143),"0")</f>
        <v>0</v>
      </c>
      <c r="AA144" s="578"/>
      <c r="AB144" s="578"/>
      <c r="AC144" s="578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71</v>
      </c>
      <c r="Q145" s="598"/>
      <c r="R145" s="598"/>
      <c r="S145" s="598"/>
      <c r="T145" s="598"/>
      <c r="U145" s="598"/>
      <c r="V145" s="599"/>
      <c r="W145" s="37" t="s">
        <v>69</v>
      </c>
      <c r="X145" s="577">
        <f>IFERROR(SUM(X142:X143),"0")</f>
        <v>0</v>
      </c>
      <c r="Y145" s="577">
        <f>IFERROR(SUM(Y142:Y143),"0")</f>
        <v>0</v>
      </c>
      <c r="Z145" s="37"/>
      <c r="AA145" s="578"/>
      <c r="AB145" s="578"/>
      <c r="AC145" s="578"/>
    </row>
    <row r="146" spans="1:68" ht="16.5" hidden="1" customHeight="1" x14ac:dyDescent="0.25">
      <c r="A146" s="641" t="s">
        <v>100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570"/>
      <c r="AB146" s="570"/>
      <c r="AC146" s="570"/>
    </row>
    <row r="147" spans="1:68" ht="14.25" hidden="1" customHeight="1" x14ac:dyDescent="0.25">
      <c r="A147" s="582" t="s">
        <v>102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571"/>
      <c r="AB147" s="571"/>
      <c r="AC147" s="571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7">
        <v>4607091384604</v>
      </c>
      <c r="E148" s="588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4"/>
      <c r="V148" s="34"/>
      <c r="W148" s="35" t="s">
        <v>69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71</v>
      </c>
      <c r="Q149" s="598"/>
      <c r="R149" s="598"/>
      <c r="S149" s="598"/>
      <c r="T149" s="598"/>
      <c r="U149" s="598"/>
      <c r="V149" s="599"/>
      <c r="W149" s="37" t="s">
        <v>72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71</v>
      </c>
      <c r="Q150" s="598"/>
      <c r="R150" s="598"/>
      <c r="S150" s="598"/>
      <c r="T150" s="598"/>
      <c r="U150" s="598"/>
      <c r="V150" s="599"/>
      <c r="W150" s="37" t="s">
        <v>69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hidden="1" customHeight="1" x14ac:dyDescent="0.25">
      <c r="A151" s="582" t="s">
        <v>63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571"/>
      <c r="AB151" s="571"/>
      <c r="AC151" s="571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7">
        <v>4607091387667</v>
      </c>
      <c r="E152" s="588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4"/>
      <c r="V152" s="34"/>
      <c r="W152" s="35" t="s">
        <v>69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7">
        <v>4607091387636</v>
      </c>
      <c r="E153" s="588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7">
        <v>4607091382426</v>
      </c>
      <c r="E154" s="588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71</v>
      </c>
      <c r="Q155" s="598"/>
      <c r="R155" s="598"/>
      <c r="S155" s="598"/>
      <c r="T155" s="598"/>
      <c r="U155" s="598"/>
      <c r="V155" s="599"/>
      <c r="W155" s="37" t="s">
        <v>72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71</v>
      </c>
      <c r="Q156" s="598"/>
      <c r="R156" s="598"/>
      <c r="S156" s="598"/>
      <c r="T156" s="598"/>
      <c r="U156" s="598"/>
      <c r="V156" s="599"/>
      <c r="W156" s="37" t="s">
        <v>69</v>
      </c>
      <c r="X156" s="577">
        <f>IFERROR(SUM(X152:X154),"0")</f>
        <v>0</v>
      </c>
      <c r="Y156" s="577">
        <f>IFERROR(SUM(Y152:Y154),"0")</f>
        <v>0</v>
      </c>
      <c r="Z156" s="37"/>
      <c r="AA156" s="578"/>
      <c r="AB156" s="578"/>
      <c r="AC156" s="578"/>
    </row>
    <row r="157" spans="1:68" ht="27.75" hidden="1" customHeight="1" x14ac:dyDescent="0.2">
      <c r="A157" s="624" t="s">
        <v>258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48"/>
      <c r="AB157" s="48"/>
      <c r="AC157" s="48"/>
    </row>
    <row r="158" spans="1:68" ht="16.5" hidden="1" customHeight="1" x14ac:dyDescent="0.25">
      <c r="A158" s="641" t="s">
        <v>259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570"/>
      <c r="AB158" s="570"/>
      <c r="AC158" s="570"/>
    </row>
    <row r="159" spans="1:68" ht="14.25" hidden="1" customHeight="1" x14ac:dyDescent="0.25">
      <c r="A159" s="582" t="s">
        <v>134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571"/>
      <c r="AB159" s="571"/>
      <c r="AC159" s="571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7">
        <v>4680115886223</v>
      </c>
      <c r="E160" s="588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4"/>
      <c r="V160" s="34"/>
      <c r="W160" s="35" t="s">
        <v>69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71</v>
      </c>
      <c r="Q161" s="598"/>
      <c r="R161" s="598"/>
      <c r="S161" s="598"/>
      <c r="T161" s="598"/>
      <c r="U161" s="598"/>
      <c r="V161" s="599"/>
      <c r="W161" s="37" t="s">
        <v>72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71</v>
      </c>
      <c r="Q162" s="598"/>
      <c r="R162" s="598"/>
      <c r="S162" s="598"/>
      <c r="T162" s="598"/>
      <c r="U162" s="598"/>
      <c r="V162" s="599"/>
      <c r="W162" s="37" t="s">
        <v>69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hidden="1" customHeight="1" x14ac:dyDescent="0.25">
      <c r="A163" s="582" t="s">
        <v>63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571"/>
      <c r="AB163" s="571"/>
      <c r="AC163" s="571"/>
    </row>
    <row r="164" spans="1:68" ht="27" hidden="1" customHeight="1" x14ac:dyDescent="0.25">
      <c r="A164" s="54" t="s">
        <v>263</v>
      </c>
      <c r="B164" s="54" t="s">
        <v>264</v>
      </c>
      <c r="C164" s="31">
        <v>4301031191</v>
      </c>
      <c r="D164" s="587">
        <v>4680115880993</v>
      </c>
      <c r="E164" s="588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4"/>
      <c r="V164" s="34"/>
      <c r="W164" s="35" t="s">
        <v>69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7">
        <v>4680115881761</v>
      </c>
      <c r="E165" s="588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4"/>
      <c r="V165" s="34"/>
      <c r="W165" s="35" t="s">
        <v>69</v>
      </c>
      <c r="X165" s="575">
        <v>0</v>
      </c>
      <c r="Y165" s="576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4301031201</v>
      </c>
      <c r="D166" s="587">
        <v>4680115881563</v>
      </c>
      <c r="E166" s="588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87">
        <v>4680115880986</v>
      </c>
      <c r="E167" s="588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7">
        <v>4680115881785</v>
      </c>
      <c r="E168" s="588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87">
        <v>4680115886537</v>
      </c>
      <c r="E169" s="588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87">
        <v>4680115881679</v>
      </c>
      <c r="E170" s="588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7">
        <v>4680115880191</v>
      </c>
      <c r="E171" s="588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7">
        <v>4680115883963</v>
      </c>
      <c r="E172" s="588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71</v>
      </c>
      <c r="Q173" s="598"/>
      <c r="R173" s="598"/>
      <c r="S173" s="598"/>
      <c r="T173" s="598"/>
      <c r="U173" s="598"/>
      <c r="V173" s="599"/>
      <c r="W173" s="37" t="s">
        <v>72</v>
      </c>
      <c r="X173" s="577">
        <f>IFERROR(X164/H164,"0")+IFERROR(X165/H165,"0")+IFERROR(X166/H166,"0")+IFERROR(X167/H167,"0")+IFERROR(X168/H168,"0")+IFERROR(X169/H169,"0")+IFERROR(X170/H170,"0")+IFERROR(X171/H171,"0")+IFERROR(X172/H172,"0")</f>
        <v>0</v>
      </c>
      <c r="Y173" s="577">
        <f>IFERROR(Y164/H164,"0")+IFERROR(Y165/H165,"0")+IFERROR(Y166/H166,"0")+IFERROR(Y167/H167,"0")+IFERROR(Y168/H168,"0")+IFERROR(Y169/H169,"0")+IFERROR(Y170/H170,"0")+IFERROR(Y171/H171,"0")+IFERROR(Y172/H172,"0")</f>
        <v>0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78"/>
      <c r="AB173" s="578"/>
      <c r="AC173" s="578"/>
    </row>
    <row r="174" spans="1:68" hidden="1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71</v>
      </c>
      <c r="Q174" s="598"/>
      <c r="R174" s="598"/>
      <c r="S174" s="598"/>
      <c r="T174" s="598"/>
      <c r="U174" s="598"/>
      <c r="V174" s="599"/>
      <c r="W174" s="37" t="s">
        <v>69</v>
      </c>
      <c r="X174" s="577">
        <f>IFERROR(SUM(X164:X172),"0")</f>
        <v>0</v>
      </c>
      <c r="Y174" s="577">
        <f>IFERROR(SUM(Y164:Y172),"0")</f>
        <v>0</v>
      </c>
      <c r="Z174" s="37"/>
      <c r="AA174" s="578"/>
      <c r="AB174" s="578"/>
      <c r="AC174" s="578"/>
    </row>
    <row r="175" spans="1:68" ht="14.25" hidden="1" customHeight="1" x14ac:dyDescent="0.25">
      <c r="A175" s="582" t="s">
        <v>94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571"/>
      <c r="AB175" s="571"/>
      <c r="AC175" s="571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7">
        <v>4680115886780</v>
      </c>
      <c r="E176" s="588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4"/>
      <c r="V176" s="34"/>
      <c r="W176" s="35" t="s">
        <v>69</v>
      </c>
      <c r="X176" s="575">
        <v>0</v>
      </c>
      <c r="Y176" s="57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7">
        <v>4680115886742</v>
      </c>
      <c r="E177" s="588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7">
        <v>4680115886766</v>
      </c>
      <c r="E178" s="588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71</v>
      </c>
      <c r="Q179" s="598"/>
      <c r="R179" s="598"/>
      <c r="S179" s="598"/>
      <c r="T179" s="598"/>
      <c r="U179" s="598"/>
      <c r="V179" s="599"/>
      <c r="W179" s="37" t="s">
        <v>72</v>
      </c>
      <c r="X179" s="577">
        <f>IFERROR(X176/H176,"0")+IFERROR(X177/H177,"0")+IFERROR(X178/H178,"0")</f>
        <v>0</v>
      </c>
      <c r="Y179" s="577">
        <f>IFERROR(Y176/H176,"0")+IFERROR(Y177/H177,"0")+IFERROR(Y178/H178,"0")</f>
        <v>0</v>
      </c>
      <c r="Z179" s="577">
        <f>IFERROR(IF(Z176="",0,Z176),"0")+IFERROR(IF(Z177="",0,Z177),"0")+IFERROR(IF(Z178="",0,Z178),"0")</f>
        <v>0</v>
      </c>
      <c r="AA179" s="578"/>
      <c r="AB179" s="578"/>
      <c r="AC179" s="578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71</v>
      </c>
      <c r="Q180" s="598"/>
      <c r="R180" s="598"/>
      <c r="S180" s="598"/>
      <c r="T180" s="598"/>
      <c r="U180" s="598"/>
      <c r="V180" s="599"/>
      <c r="W180" s="37" t="s">
        <v>69</v>
      </c>
      <c r="X180" s="577">
        <f>IFERROR(SUM(X176:X178),"0")</f>
        <v>0</v>
      </c>
      <c r="Y180" s="577">
        <f>IFERROR(SUM(Y176:Y178),"0")</f>
        <v>0</v>
      </c>
      <c r="Z180" s="37"/>
      <c r="AA180" s="578"/>
      <c r="AB180" s="578"/>
      <c r="AC180" s="578"/>
    </row>
    <row r="181" spans="1:68" ht="14.25" hidden="1" customHeight="1" x14ac:dyDescent="0.25">
      <c r="A181" s="582" t="s">
        <v>296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571"/>
      <c r="AB181" s="571"/>
      <c r="AC181" s="571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7">
        <v>4680115886797</v>
      </c>
      <c r="E182" s="588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4"/>
      <c r="V182" s="34"/>
      <c r="W182" s="35" t="s">
        <v>69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71</v>
      </c>
      <c r="Q183" s="598"/>
      <c r="R183" s="598"/>
      <c r="S183" s="598"/>
      <c r="T183" s="598"/>
      <c r="U183" s="598"/>
      <c r="V183" s="599"/>
      <c r="W183" s="37" t="s">
        <v>72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71</v>
      </c>
      <c r="Q184" s="598"/>
      <c r="R184" s="598"/>
      <c r="S184" s="598"/>
      <c r="T184" s="598"/>
      <c r="U184" s="598"/>
      <c r="V184" s="599"/>
      <c r="W184" s="37" t="s">
        <v>69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hidden="1" customHeight="1" x14ac:dyDescent="0.25">
      <c r="A185" s="641" t="s">
        <v>299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570"/>
      <c r="AB185" s="570"/>
      <c r="AC185" s="570"/>
    </row>
    <row r="186" spans="1:68" ht="14.25" hidden="1" customHeight="1" x14ac:dyDescent="0.25">
      <c r="A186" s="582" t="s">
        <v>102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571"/>
      <c r="AB186" s="571"/>
      <c r="AC186" s="571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7">
        <v>4680115881402</v>
      </c>
      <c r="E187" s="588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4"/>
      <c r="V187" s="34"/>
      <c r="W187" s="35" t="s">
        <v>69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7">
        <v>4680115881396</v>
      </c>
      <c r="E188" s="588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71</v>
      </c>
      <c r="Q189" s="598"/>
      <c r="R189" s="598"/>
      <c r="S189" s="598"/>
      <c r="T189" s="598"/>
      <c r="U189" s="598"/>
      <c r="V189" s="599"/>
      <c r="W189" s="37" t="s">
        <v>72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71</v>
      </c>
      <c r="Q190" s="598"/>
      <c r="R190" s="598"/>
      <c r="S190" s="598"/>
      <c r="T190" s="598"/>
      <c r="U190" s="598"/>
      <c r="V190" s="599"/>
      <c r="W190" s="37" t="s">
        <v>69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hidden="1" customHeight="1" x14ac:dyDescent="0.25">
      <c r="A191" s="582" t="s">
        <v>134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571"/>
      <c r="AB191" s="571"/>
      <c r="AC191" s="571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7">
        <v>4680115882935</v>
      </c>
      <c r="E192" s="588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4"/>
      <c r="V192" s="34"/>
      <c r="W192" s="35" t="s">
        <v>69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7">
        <v>4680115880764</v>
      </c>
      <c r="E193" s="588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71</v>
      </c>
      <c r="Q194" s="598"/>
      <c r="R194" s="598"/>
      <c r="S194" s="598"/>
      <c r="T194" s="598"/>
      <c r="U194" s="598"/>
      <c r="V194" s="599"/>
      <c r="W194" s="37" t="s">
        <v>72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71</v>
      </c>
      <c r="Q195" s="598"/>
      <c r="R195" s="598"/>
      <c r="S195" s="598"/>
      <c r="T195" s="598"/>
      <c r="U195" s="598"/>
      <c r="V195" s="599"/>
      <c r="W195" s="37" t="s">
        <v>69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hidden="1" customHeight="1" x14ac:dyDescent="0.25">
      <c r="A196" s="582" t="s">
        <v>63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571"/>
      <c r="AB196" s="571"/>
      <c r="AC196" s="571"/>
    </row>
    <row r="197" spans="1:68" ht="27" hidden="1" customHeight="1" x14ac:dyDescent="0.25">
      <c r="A197" s="54" t="s">
        <v>310</v>
      </c>
      <c r="B197" s="54" t="s">
        <v>311</v>
      </c>
      <c r="C197" s="31">
        <v>4301031224</v>
      </c>
      <c r="D197" s="587">
        <v>4680115882683</v>
      </c>
      <c r="E197" s="588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4"/>
      <c r="V197" s="34"/>
      <c r="W197" s="35" t="s">
        <v>69</v>
      </c>
      <c r="X197" s="575">
        <v>0</v>
      </c>
      <c r="Y197" s="576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313</v>
      </c>
      <c r="B198" s="54" t="s">
        <v>314</v>
      </c>
      <c r="C198" s="31">
        <v>4301031230</v>
      </c>
      <c r="D198" s="587">
        <v>4680115882690</v>
      </c>
      <c r="E198" s="588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4"/>
      <c r="V198" s="34"/>
      <c r="W198" s="35" t="s">
        <v>69</v>
      </c>
      <c r="X198" s="575">
        <v>0</v>
      </c>
      <c r="Y198" s="576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7">
        <v>4680115882669</v>
      </c>
      <c r="E199" s="588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4301031221</v>
      </c>
      <c r="D200" s="587">
        <v>4680115882676</v>
      </c>
      <c r="E200" s="588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87">
        <v>4680115884014</v>
      </c>
      <c r="E201" s="588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4"/>
      <c r="V201" s="34"/>
      <c r="W201" s="35" t="s">
        <v>69</v>
      </c>
      <c r="X201" s="575">
        <v>0</v>
      </c>
      <c r="Y201" s="576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87">
        <v>4680115884007</v>
      </c>
      <c r="E202" s="588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7">
        <v>4680115884038</v>
      </c>
      <c r="E203" s="588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87">
        <v>4680115884021</v>
      </c>
      <c r="E204" s="588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71</v>
      </c>
      <c r="Q205" s="598"/>
      <c r="R205" s="598"/>
      <c r="S205" s="598"/>
      <c r="T205" s="598"/>
      <c r="U205" s="598"/>
      <c r="V205" s="599"/>
      <c r="W205" s="37" t="s">
        <v>72</v>
      </c>
      <c r="X205" s="577">
        <f>IFERROR(X197/H197,"0")+IFERROR(X198/H198,"0")+IFERROR(X199/H199,"0")+IFERROR(X200/H200,"0")+IFERROR(X201/H201,"0")+IFERROR(X202/H202,"0")+IFERROR(X203/H203,"0")+IFERROR(X204/H204,"0")</f>
        <v>0</v>
      </c>
      <c r="Y205" s="577">
        <f>IFERROR(Y197/H197,"0")+IFERROR(Y198/H198,"0")+IFERROR(Y199/H199,"0")+IFERROR(Y200/H200,"0")+IFERROR(Y201/H201,"0")+IFERROR(Y202/H202,"0")+IFERROR(Y203/H203,"0")+IFERROR(Y204/H204,"0")</f>
        <v>0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78"/>
      <c r="AB205" s="578"/>
      <c r="AC205" s="578"/>
    </row>
    <row r="206" spans="1:68" hidden="1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71</v>
      </c>
      <c r="Q206" s="598"/>
      <c r="R206" s="598"/>
      <c r="S206" s="598"/>
      <c r="T206" s="598"/>
      <c r="U206" s="598"/>
      <c r="V206" s="599"/>
      <c r="W206" s="37" t="s">
        <v>69</v>
      </c>
      <c r="X206" s="577">
        <f>IFERROR(SUM(X197:X204),"0")</f>
        <v>0</v>
      </c>
      <c r="Y206" s="577">
        <f>IFERROR(SUM(Y197:Y204),"0")</f>
        <v>0</v>
      </c>
      <c r="Z206" s="37"/>
      <c r="AA206" s="578"/>
      <c r="AB206" s="578"/>
      <c r="AC206" s="578"/>
    </row>
    <row r="207" spans="1:68" ht="14.25" hidden="1" customHeight="1" x14ac:dyDescent="0.25">
      <c r="A207" s="582" t="s">
        <v>73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571"/>
      <c r="AB207" s="571"/>
      <c r="AC207" s="571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7">
        <v>4680115881594</v>
      </c>
      <c r="E208" s="588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4"/>
      <c r="V208" s="34"/>
      <c r="W208" s="35" t="s">
        <v>69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7">
        <v>4680115881617</v>
      </c>
      <c r="E209" s="588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4"/>
      <c r="V209" s="34"/>
      <c r="W209" s="35" t="s">
        <v>69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336</v>
      </c>
      <c r="B210" s="54" t="s">
        <v>337</v>
      </c>
      <c r="C210" s="31">
        <v>4301051656</v>
      </c>
      <c r="D210" s="587">
        <v>4680115880573</v>
      </c>
      <c r="E210" s="588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4301051407</v>
      </c>
      <c r="D211" s="587">
        <v>4680115882195</v>
      </c>
      <c r="E211" s="588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7">
        <v>4680115882607</v>
      </c>
      <c r="E212" s="588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4"/>
      <c r="V212" s="34"/>
      <c r="W212" s="35" t="s">
        <v>69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4301051666</v>
      </c>
      <c r="D213" s="587">
        <v>4680115880092</v>
      </c>
      <c r="E213" s="588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346</v>
      </c>
      <c r="B214" s="54" t="s">
        <v>347</v>
      </c>
      <c r="C214" s="31">
        <v>4301051668</v>
      </c>
      <c r="D214" s="587">
        <v>4680115880221</v>
      </c>
      <c r="E214" s="588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4"/>
      <c r="V214" s="34"/>
      <c r="W214" s="35" t="s">
        <v>69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4301051945</v>
      </c>
      <c r="D215" s="587">
        <v>4680115880504</v>
      </c>
      <c r="E215" s="588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4"/>
      <c r="V215" s="34"/>
      <c r="W215" s="35" t="s">
        <v>69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4301051410</v>
      </c>
      <c r="D216" s="587">
        <v>4680115882164</v>
      </c>
      <c r="E216" s="588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71</v>
      </c>
      <c r="Q217" s="598"/>
      <c r="R217" s="598"/>
      <c r="S217" s="598"/>
      <c r="T217" s="598"/>
      <c r="U217" s="598"/>
      <c r="V217" s="599"/>
      <c r="W217" s="37" t="s">
        <v>72</v>
      </c>
      <c r="X217" s="577">
        <f>IFERROR(X208/H208,"0")+IFERROR(X209/H209,"0")+IFERROR(X210/H210,"0")+IFERROR(X211/H211,"0")+IFERROR(X212/H212,"0")+IFERROR(X213/H213,"0")+IFERROR(X214/H214,"0")+IFERROR(X215/H215,"0")+IFERROR(X216/H216,"0")</f>
        <v>0</v>
      </c>
      <c r="Y217" s="577">
        <f>IFERROR(Y208/H208,"0")+IFERROR(Y209/H209,"0")+IFERROR(Y210/H210,"0")+IFERROR(Y211/H211,"0")+IFERROR(Y212/H212,"0")+IFERROR(Y213/H213,"0")+IFERROR(Y214/H214,"0")+IFERROR(Y215/H215,"0")+IFERROR(Y216/H216,"0")</f>
        <v>0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78"/>
      <c r="AB217" s="578"/>
      <c r="AC217" s="578"/>
    </row>
    <row r="218" spans="1:68" hidden="1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71</v>
      </c>
      <c r="Q218" s="598"/>
      <c r="R218" s="598"/>
      <c r="S218" s="598"/>
      <c r="T218" s="598"/>
      <c r="U218" s="598"/>
      <c r="V218" s="599"/>
      <c r="W218" s="37" t="s">
        <v>69</v>
      </c>
      <c r="X218" s="577">
        <f>IFERROR(SUM(X208:X216),"0")</f>
        <v>0</v>
      </c>
      <c r="Y218" s="577">
        <f>IFERROR(SUM(Y208:Y216),"0")</f>
        <v>0</v>
      </c>
      <c r="Z218" s="37"/>
      <c r="AA218" s="578"/>
      <c r="AB218" s="578"/>
      <c r="AC218" s="578"/>
    </row>
    <row r="219" spans="1:68" ht="14.25" hidden="1" customHeight="1" x14ac:dyDescent="0.25">
      <c r="A219" s="582" t="s">
        <v>169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571"/>
      <c r="AB219" s="571"/>
      <c r="AC219" s="571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87">
        <v>4680115880818</v>
      </c>
      <c r="E220" s="588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4"/>
      <c r="V220" s="34"/>
      <c r="W220" s="35" t="s">
        <v>69</v>
      </c>
      <c r="X220" s="575">
        <v>0</v>
      </c>
      <c r="Y220" s="576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87">
        <v>4680115880801</v>
      </c>
      <c r="E221" s="588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4"/>
      <c r="V221" s="34"/>
      <c r="W221" s="35" t="s">
        <v>69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71</v>
      </c>
      <c r="Q222" s="598"/>
      <c r="R222" s="598"/>
      <c r="S222" s="598"/>
      <c r="T222" s="598"/>
      <c r="U222" s="598"/>
      <c r="V222" s="599"/>
      <c r="W222" s="37" t="s">
        <v>72</v>
      </c>
      <c r="X222" s="577">
        <f>IFERROR(X220/H220,"0")+IFERROR(X221/H221,"0")</f>
        <v>0</v>
      </c>
      <c r="Y222" s="577">
        <f>IFERROR(Y220/H220,"0")+IFERROR(Y221/H221,"0")</f>
        <v>0</v>
      </c>
      <c r="Z222" s="577">
        <f>IFERROR(IF(Z220="",0,Z220),"0")+IFERROR(IF(Z221="",0,Z221),"0")</f>
        <v>0</v>
      </c>
      <c r="AA222" s="578"/>
      <c r="AB222" s="578"/>
      <c r="AC222" s="578"/>
    </row>
    <row r="223" spans="1:68" hidden="1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71</v>
      </c>
      <c r="Q223" s="598"/>
      <c r="R223" s="598"/>
      <c r="S223" s="598"/>
      <c r="T223" s="598"/>
      <c r="U223" s="598"/>
      <c r="V223" s="599"/>
      <c r="W223" s="37" t="s">
        <v>69</v>
      </c>
      <c r="X223" s="577">
        <f>IFERROR(SUM(X220:X221),"0")</f>
        <v>0</v>
      </c>
      <c r="Y223" s="577">
        <f>IFERROR(SUM(Y220:Y221),"0")</f>
        <v>0</v>
      </c>
      <c r="Z223" s="37"/>
      <c r="AA223" s="578"/>
      <c r="AB223" s="578"/>
      <c r="AC223" s="578"/>
    </row>
    <row r="224" spans="1:68" ht="16.5" hidden="1" customHeight="1" x14ac:dyDescent="0.25">
      <c r="A224" s="641" t="s">
        <v>360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570"/>
      <c r="AB224" s="570"/>
      <c r="AC224" s="570"/>
    </row>
    <row r="225" spans="1:68" ht="14.25" hidden="1" customHeight="1" x14ac:dyDescent="0.25">
      <c r="A225" s="582" t="s">
        <v>102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571"/>
      <c r="AB225" s="571"/>
      <c r="AC225" s="571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7">
        <v>4680115884137</v>
      </c>
      <c r="E226" s="588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4"/>
      <c r="V226" s="34"/>
      <c r="W226" s="35" t="s">
        <v>69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7">
        <v>4680115884236</v>
      </c>
      <c r="E227" s="588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4"/>
      <c r="V227" s="34"/>
      <c r="W227" s="35" t="s">
        <v>69</v>
      </c>
      <c r="X227" s="575">
        <v>0</v>
      </c>
      <c r="Y227" s="576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7">
        <v>4680115884175</v>
      </c>
      <c r="E228" s="588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7">
        <v>4680115884144</v>
      </c>
      <c r="E229" s="588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7">
        <v>4680115886551</v>
      </c>
      <c r="E230" s="588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7">
        <v>4680115884182</v>
      </c>
      <c r="E231" s="588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7">
        <v>4680115884205</v>
      </c>
      <c r="E232" s="588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71</v>
      </c>
      <c r="Q233" s="598"/>
      <c r="R233" s="598"/>
      <c r="S233" s="598"/>
      <c r="T233" s="598"/>
      <c r="U233" s="598"/>
      <c r="V233" s="599"/>
      <c r="W233" s="37" t="s">
        <v>72</v>
      </c>
      <c r="X233" s="577">
        <f>IFERROR(X226/H226,"0")+IFERROR(X227/H227,"0")+IFERROR(X228/H228,"0")+IFERROR(X229/H229,"0")+IFERROR(X230/H230,"0")+IFERROR(X231/H231,"0")+IFERROR(X232/H232,"0")</f>
        <v>0</v>
      </c>
      <c r="Y233" s="577">
        <f>IFERROR(Y226/H226,"0")+IFERROR(Y227/H227,"0")+IFERROR(Y228/H228,"0")+IFERROR(Y229/H229,"0")+IFERROR(Y230/H230,"0")+IFERROR(Y231/H231,"0")+IFERROR(Y232/H232,"0")</f>
        <v>0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78"/>
      <c r="AB233" s="578"/>
      <c r="AC233" s="578"/>
    </row>
    <row r="234" spans="1:68" hidden="1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71</v>
      </c>
      <c r="Q234" s="598"/>
      <c r="R234" s="598"/>
      <c r="S234" s="598"/>
      <c r="T234" s="598"/>
      <c r="U234" s="598"/>
      <c r="V234" s="599"/>
      <c r="W234" s="37" t="s">
        <v>69</v>
      </c>
      <c r="X234" s="577">
        <f>IFERROR(SUM(X226:X232),"0")</f>
        <v>0</v>
      </c>
      <c r="Y234" s="577">
        <f>IFERROR(SUM(Y226:Y232),"0")</f>
        <v>0</v>
      </c>
      <c r="Z234" s="37"/>
      <c r="AA234" s="578"/>
      <c r="AB234" s="578"/>
      <c r="AC234" s="578"/>
    </row>
    <row r="235" spans="1:68" ht="14.25" hidden="1" customHeight="1" x14ac:dyDescent="0.25">
      <c r="A235" s="582" t="s">
        <v>134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571"/>
      <c r="AB235" s="571"/>
      <c r="AC235" s="571"/>
    </row>
    <row r="236" spans="1:68" ht="27" hidden="1" customHeight="1" x14ac:dyDescent="0.25">
      <c r="A236" s="54" t="s">
        <v>379</v>
      </c>
      <c r="B236" s="54" t="s">
        <v>380</v>
      </c>
      <c r="C236" s="31">
        <v>4301020340</v>
      </c>
      <c r="D236" s="587">
        <v>4680115885721</v>
      </c>
      <c r="E236" s="588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4"/>
      <c r="V236" s="34"/>
      <c r="W236" s="35" t="s">
        <v>69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4301020377</v>
      </c>
      <c r="D237" s="587">
        <v>4680115885981</v>
      </c>
      <c r="E237" s="588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71</v>
      </c>
      <c r="Q238" s="598"/>
      <c r="R238" s="598"/>
      <c r="S238" s="598"/>
      <c r="T238" s="598"/>
      <c r="U238" s="598"/>
      <c r="V238" s="599"/>
      <c r="W238" s="37" t="s">
        <v>72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71</v>
      </c>
      <c r="Q239" s="598"/>
      <c r="R239" s="598"/>
      <c r="S239" s="598"/>
      <c r="T239" s="598"/>
      <c r="U239" s="598"/>
      <c r="V239" s="599"/>
      <c r="W239" s="37" t="s">
        <v>69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hidden="1" customHeight="1" x14ac:dyDescent="0.25">
      <c r="A240" s="582" t="s">
        <v>383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571"/>
      <c r="AB240" s="571"/>
      <c r="AC240" s="571"/>
    </row>
    <row r="241" spans="1:68" ht="27" hidden="1" customHeight="1" x14ac:dyDescent="0.25">
      <c r="A241" s="54" t="s">
        <v>384</v>
      </c>
      <c r="B241" s="54" t="s">
        <v>385</v>
      </c>
      <c r="C241" s="31">
        <v>4301040361</v>
      </c>
      <c r="D241" s="587">
        <v>4680115886803</v>
      </c>
      <c r="E241" s="588"/>
      <c r="F241" s="574">
        <v>0.12</v>
      </c>
      <c r="G241" s="32">
        <v>18</v>
      </c>
      <c r="H241" s="574">
        <v>2.16</v>
      </c>
      <c r="I241" s="574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5"/>
      <c r="R241" s="585"/>
      <c r="S241" s="585"/>
      <c r="T241" s="586"/>
      <c r="U241" s="34"/>
      <c r="V241" s="34"/>
      <c r="W241" s="35" t="s">
        <v>69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387</v>
      </c>
      <c r="C242" s="31">
        <v>4301040362</v>
      </c>
      <c r="D242" s="587">
        <v>4680115886803</v>
      </c>
      <c r="E242" s="588"/>
      <c r="F242" s="574">
        <v>0.12</v>
      </c>
      <c r="G242" s="32">
        <v>15</v>
      </c>
      <c r="H242" s="574">
        <v>1.8</v>
      </c>
      <c r="I242" s="574">
        <v>1.9750000000000001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">
        <v>388</v>
      </c>
      <c r="Q242" s="585"/>
      <c r="R242" s="585"/>
      <c r="S242" s="585"/>
      <c r="T242" s="586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71</v>
      </c>
      <c r="Q243" s="598"/>
      <c r="R243" s="598"/>
      <c r="S243" s="598"/>
      <c r="T243" s="598"/>
      <c r="U243" s="598"/>
      <c r="V243" s="599"/>
      <c r="W243" s="37" t="s">
        <v>72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71</v>
      </c>
      <c r="Q244" s="598"/>
      <c r="R244" s="598"/>
      <c r="S244" s="598"/>
      <c r="T244" s="598"/>
      <c r="U244" s="598"/>
      <c r="V244" s="599"/>
      <c r="W244" s="37" t="s">
        <v>69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82" t="s">
        <v>389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571"/>
      <c r="AB245" s="571"/>
      <c r="AC245" s="571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7">
        <v>4680115886704</v>
      </c>
      <c r="E246" s="588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4"/>
      <c r="V246" s="34"/>
      <c r="W246" s="35" t="s">
        <v>69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7">
        <v>4680115886681</v>
      </c>
      <c r="E247" s="588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57" t="s">
        <v>395</v>
      </c>
      <c r="Q247" s="585"/>
      <c r="R247" s="585"/>
      <c r="S247" s="585"/>
      <c r="T247" s="586"/>
      <c r="U247" s="34"/>
      <c r="V247" s="34"/>
      <c r="W247" s="35" t="s">
        <v>69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7">
        <v>4680115886681</v>
      </c>
      <c r="E248" s="588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4"/>
      <c r="V248" s="34"/>
      <c r="W248" s="35" t="s">
        <v>69</v>
      </c>
      <c r="X248" s="575">
        <v>0</v>
      </c>
      <c r="Y248" s="576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7">
        <v>4680115886735</v>
      </c>
      <c r="E249" s="588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4"/>
      <c r="V249" s="34"/>
      <c r="W249" s="35" t="s">
        <v>69</v>
      </c>
      <c r="X249" s="575">
        <v>0</v>
      </c>
      <c r="Y249" s="576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7">
        <v>4680115886728</v>
      </c>
      <c r="E250" s="588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4"/>
      <c r="V250" s="34"/>
      <c r="W250" s="35" t="s">
        <v>69</v>
      </c>
      <c r="X250" s="575">
        <v>0</v>
      </c>
      <c r="Y250" s="576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7">
        <v>4680115886711</v>
      </c>
      <c r="E251" s="588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4"/>
      <c r="V251" s="34"/>
      <c r="W251" s="35" t="s">
        <v>69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71</v>
      </c>
      <c r="Q252" s="598"/>
      <c r="R252" s="598"/>
      <c r="S252" s="598"/>
      <c r="T252" s="598"/>
      <c r="U252" s="598"/>
      <c r="V252" s="599"/>
      <c r="W252" s="37" t="s">
        <v>72</v>
      </c>
      <c r="X252" s="577">
        <f>IFERROR(X246/H246,"0")+IFERROR(X247/H247,"0")+IFERROR(X248/H248,"0")+IFERROR(X249/H249,"0")+IFERROR(X250/H250,"0")+IFERROR(X251/H251,"0")</f>
        <v>0</v>
      </c>
      <c r="Y252" s="577">
        <f>IFERROR(Y246/H246,"0")+IFERROR(Y247/H247,"0")+IFERROR(Y248/H248,"0")+IFERROR(Y249/H249,"0")+IFERROR(Y250/H250,"0")+IFERROR(Y251/H251,"0")</f>
        <v>0</v>
      </c>
      <c r="Z252" s="577">
        <f>IFERROR(IF(Z246="",0,Z246),"0")+IFERROR(IF(Z247="",0,Z247),"0")+IFERROR(IF(Z248="",0,Z248),"0")+IFERROR(IF(Z249="",0,Z249),"0")+IFERROR(IF(Z250="",0,Z250),"0")+IFERROR(IF(Z251="",0,Z251),"0")</f>
        <v>0</v>
      </c>
      <c r="AA252" s="578"/>
      <c r="AB252" s="578"/>
      <c r="AC252" s="578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71</v>
      </c>
      <c r="Q253" s="598"/>
      <c r="R253" s="598"/>
      <c r="S253" s="598"/>
      <c r="T253" s="598"/>
      <c r="U253" s="598"/>
      <c r="V253" s="599"/>
      <c r="W253" s="37" t="s">
        <v>69</v>
      </c>
      <c r="X253" s="577">
        <f>IFERROR(SUM(X246:X251),"0")</f>
        <v>0</v>
      </c>
      <c r="Y253" s="577">
        <f>IFERROR(SUM(Y246:Y251),"0")</f>
        <v>0</v>
      </c>
      <c r="Z253" s="37"/>
      <c r="AA253" s="578"/>
      <c r="AB253" s="578"/>
      <c r="AC253" s="578"/>
    </row>
    <row r="254" spans="1:68" ht="16.5" hidden="1" customHeight="1" x14ac:dyDescent="0.25">
      <c r="A254" s="641" t="s">
        <v>403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570"/>
      <c r="AB254" s="570"/>
      <c r="AC254" s="570"/>
    </row>
    <row r="255" spans="1:68" ht="14.25" hidden="1" customHeight="1" x14ac:dyDescent="0.25">
      <c r="A255" s="582" t="s">
        <v>102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571"/>
      <c r="AB255" s="571"/>
      <c r="AC255" s="571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7">
        <v>4680115885837</v>
      </c>
      <c r="E256" s="588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7">
        <v>4680115885806</v>
      </c>
      <c r="E257" s="588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7">
        <v>4680115885851</v>
      </c>
      <c r="E258" s="588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7">
        <v>4680115885844</v>
      </c>
      <c r="E259" s="588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7">
        <v>4680115885820</v>
      </c>
      <c r="E260" s="588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4"/>
      <c r="V260" s="34"/>
      <c r="W260" s="35" t="s">
        <v>69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71</v>
      </c>
      <c r="Q261" s="598"/>
      <c r="R261" s="598"/>
      <c r="S261" s="598"/>
      <c r="T261" s="598"/>
      <c r="U261" s="598"/>
      <c r="V261" s="599"/>
      <c r="W261" s="37" t="s">
        <v>72</v>
      </c>
      <c r="X261" s="577">
        <f>IFERROR(X256/H256,"0")+IFERROR(X257/H257,"0")+IFERROR(X258/H258,"0")+IFERROR(X259/H259,"0")+IFERROR(X260/H260,"0")</f>
        <v>0</v>
      </c>
      <c r="Y261" s="577">
        <f>IFERROR(Y256/H256,"0")+IFERROR(Y257/H257,"0")+IFERROR(Y258/H258,"0")+IFERROR(Y259/H259,"0")+IFERROR(Y260/H260,"0")</f>
        <v>0</v>
      </c>
      <c r="Z261" s="577">
        <f>IFERROR(IF(Z256="",0,Z256),"0")+IFERROR(IF(Z257="",0,Z257),"0")+IFERROR(IF(Z258="",0,Z258),"0")+IFERROR(IF(Z259="",0,Z259),"0")+IFERROR(IF(Z260="",0,Z260),"0")</f>
        <v>0</v>
      </c>
      <c r="AA261" s="578"/>
      <c r="AB261" s="578"/>
      <c r="AC261" s="578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71</v>
      </c>
      <c r="Q262" s="598"/>
      <c r="R262" s="598"/>
      <c r="S262" s="598"/>
      <c r="T262" s="598"/>
      <c r="U262" s="598"/>
      <c r="V262" s="599"/>
      <c r="W262" s="37" t="s">
        <v>69</v>
      </c>
      <c r="X262" s="577">
        <f>IFERROR(SUM(X256:X260),"0")</f>
        <v>0</v>
      </c>
      <c r="Y262" s="577">
        <f>IFERROR(SUM(Y256:Y260),"0")</f>
        <v>0</v>
      </c>
      <c r="Z262" s="37"/>
      <c r="AA262" s="578"/>
      <c r="AB262" s="578"/>
      <c r="AC262" s="578"/>
    </row>
    <row r="263" spans="1:68" ht="16.5" hidden="1" customHeight="1" x14ac:dyDescent="0.25">
      <c r="A263" s="641" t="s">
        <v>419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570"/>
      <c r="AB263" s="570"/>
      <c r="AC263" s="570"/>
    </row>
    <row r="264" spans="1:68" ht="14.25" hidden="1" customHeight="1" x14ac:dyDescent="0.25">
      <c r="A264" s="582" t="s">
        <v>102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571"/>
      <c r="AB264" s="571"/>
      <c r="AC264" s="571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7">
        <v>4607091383423</v>
      </c>
      <c r="E265" s="588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7">
        <v>4680115885691</v>
      </c>
      <c r="E266" s="588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7">
        <v>4680115885660</v>
      </c>
      <c r="E267" s="588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7">
        <v>4680115886773</v>
      </c>
      <c r="E268" s="588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594" t="s">
        <v>430</v>
      </c>
      <c r="Q268" s="585"/>
      <c r="R268" s="585"/>
      <c r="S268" s="585"/>
      <c r="T268" s="586"/>
      <c r="U268" s="34"/>
      <c r="V268" s="34"/>
      <c r="W268" s="35" t="s">
        <v>69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71</v>
      </c>
      <c r="Q269" s="598"/>
      <c r="R269" s="598"/>
      <c r="S269" s="598"/>
      <c r="T269" s="598"/>
      <c r="U269" s="598"/>
      <c r="V269" s="599"/>
      <c r="W269" s="37" t="s">
        <v>72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71</v>
      </c>
      <c r="Q270" s="598"/>
      <c r="R270" s="598"/>
      <c r="S270" s="598"/>
      <c r="T270" s="598"/>
      <c r="U270" s="598"/>
      <c r="V270" s="599"/>
      <c r="W270" s="37" t="s">
        <v>69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hidden="1" customHeight="1" x14ac:dyDescent="0.25">
      <c r="A271" s="641" t="s">
        <v>432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570"/>
      <c r="AB271" s="570"/>
      <c r="AC271" s="570"/>
    </row>
    <row r="272" spans="1:68" ht="14.25" hidden="1" customHeight="1" x14ac:dyDescent="0.25">
      <c r="A272" s="582" t="s">
        <v>73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571"/>
      <c r="AB272" s="571"/>
      <c r="AC272" s="571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7">
        <v>4680115886186</v>
      </c>
      <c r="E273" s="588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4"/>
      <c r="V273" s="34"/>
      <c r="W273" s="35" t="s">
        <v>69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436</v>
      </c>
      <c r="B274" s="54" t="s">
        <v>437</v>
      </c>
      <c r="C274" s="31">
        <v>4301051795</v>
      </c>
      <c r="D274" s="587">
        <v>4680115881228</v>
      </c>
      <c r="E274" s="588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4"/>
      <c r="V274" s="34"/>
      <c r="W274" s="35" t="s">
        <v>69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439</v>
      </c>
      <c r="B275" s="54" t="s">
        <v>440</v>
      </c>
      <c r="C275" s="31">
        <v>4301051388</v>
      </c>
      <c r="D275" s="587">
        <v>4680115881211</v>
      </c>
      <c r="E275" s="588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4"/>
      <c r="V275" s="34"/>
      <c r="W275" s="35" t="s">
        <v>69</v>
      </c>
      <c r="X275" s="575">
        <v>0</v>
      </c>
      <c r="Y275" s="57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71</v>
      </c>
      <c r="Q276" s="598"/>
      <c r="R276" s="598"/>
      <c r="S276" s="598"/>
      <c r="T276" s="598"/>
      <c r="U276" s="598"/>
      <c r="V276" s="599"/>
      <c r="W276" s="37" t="s">
        <v>72</v>
      </c>
      <c r="X276" s="577">
        <f>IFERROR(X273/H273,"0")+IFERROR(X274/H274,"0")+IFERROR(X275/H275,"0")</f>
        <v>0</v>
      </c>
      <c r="Y276" s="577">
        <f>IFERROR(Y273/H273,"0")+IFERROR(Y274/H274,"0")+IFERROR(Y275/H275,"0")</f>
        <v>0</v>
      </c>
      <c r="Z276" s="577">
        <f>IFERROR(IF(Z273="",0,Z273),"0")+IFERROR(IF(Z274="",0,Z274),"0")+IFERROR(IF(Z275="",0,Z275),"0")</f>
        <v>0</v>
      </c>
      <c r="AA276" s="578"/>
      <c r="AB276" s="578"/>
      <c r="AC276" s="578"/>
    </row>
    <row r="277" spans="1:68" hidden="1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71</v>
      </c>
      <c r="Q277" s="598"/>
      <c r="R277" s="598"/>
      <c r="S277" s="598"/>
      <c r="T277" s="598"/>
      <c r="U277" s="598"/>
      <c r="V277" s="599"/>
      <c r="W277" s="37" t="s">
        <v>69</v>
      </c>
      <c r="X277" s="577">
        <f>IFERROR(SUM(X273:X275),"0")</f>
        <v>0</v>
      </c>
      <c r="Y277" s="577">
        <f>IFERROR(SUM(Y273:Y275),"0")</f>
        <v>0</v>
      </c>
      <c r="Z277" s="37"/>
      <c r="AA277" s="578"/>
      <c r="AB277" s="578"/>
      <c r="AC277" s="578"/>
    </row>
    <row r="278" spans="1:68" ht="16.5" hidden="1" customHeight="1" x14ac:dyDescent="0.25">
      <c r="A278" s="641" t="s">
        <v>442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570"/>
      <c r="AB278" s="570"/>
      <c r="AC278" s="570"/>
    </row>
    <row r="279" spans="1:68" ht="14.25" hidden="1" customHeight="1" x14ac:dyDescent="0.25">
      <c r="A279" s="582" t="s">
        <v>63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571"/>
      <c r="AB279" s="571"/>
      <c r="AC279" s="571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7">
        <v>4680115880344</v>
      </c>
      <c r="E280" s="588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4"/>
      <c r="V280" s="34"/>
      <c r="W280" s="35" t="s">
        <v>69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71</v>
      </c>
      <c r="Q281" s="598"/>
      <c r="R281" s="598"/>
      <c r="S281" s="598"/>
      <c r="T281" s="598"/>
      <c r="U281" s="598"/>
      <c r="V281" s="599"/>
      <c r="W281" s="37" t="s">
        <v>72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71</v>
      </c>
      <c r="Q282" s="598"/>
      <c r="R282" s="598"/>
      <c r="S282" s="598"/>
      <c r="T282" s="598"/>
      <c r="U282" s="598"/>
      <c r="V282" s="599"/>
      <c r="W282" s="37" t="s">
        <v>69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hidden="1" customHeight="1" x14ac:dyDescent="0.25">
      <c r="A283" s="582" t="s">
        <v>73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571"/>
      <c r="AB283" s="571"/>
      <c r="AC283" s="571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7">
        <v>4680115884618</v>
      </c>
      <c r="E284" s="588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4"/>
      <c r="V284" s="34"/>
      <c r="W284" s="35" t="s">
        <v>69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71</v>
      </c>
      <c r="Q285" s="598"/>
      <c r="R285" s="598"/>
      <c r="S285" s="598"/>
      <c r="T285" s="598"/>
      <c r="U285" s="598"/>
      <c r="V285" s="599"/>
      <c r="W285" s="37" t="s">
        <v>72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71</v>
      </c>
      <c r="Q286" s="598"/>
      <c r="R286" s="598"/>
      <c r="S286" s="598"/>
      <c r="T286" s="598"/>
      <c r="U286" s="598"/>
      <c r="V286" s="599"/>
      <c r="W286" s="37" t="s">
        <v>69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hidden="1" customHeight="1" x14ac:dyDescent="0.25">
      <c r="A287" s="641" t="s">
        <v>449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570"/>
      <c r="AB287" s="570"/>
      <c r="AC287" s="570"/>
    </row>
    <row r="288" spans="1:68" ht="14.25" hidden="1" customHeight="1" x14ac:dyDescent="0.25">
      <c r="A288" s="582" t="s">
        <v>102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571"/>
      <c r="AB288" s="571"/>
      <c r="AC288" s="571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7">
        <v>4680115883703</v>
      </c>
      <c r="E289" s="588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4"/>
      <c r="V289" s="34"/>
      <c r="W289" s="35" t="s">
        <v>69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71</v>
      </c>
      <c r="Q290" s="598"/>
      <c r="R290" s="598"/>
      <c r="S290" s="598"/>
      <c r="T290" s="598"/>
      <c r="U290" s="598"/>
      <c r="V290" s="599"/>
      <c r="W290" s="37" t="s">
        <v>72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71</v>
      </c>
      <c r="Q291" s="598"/>
      <c r="R291" s="598"/>
      <c r="S291" s="598"/>
      <c r="T291" s="598"/>
      <c r="U291" s="598"/>
      <c r="V291" s="599"/>
      <c r="W291" s="37" t="s">
        <v>69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hidden="1" customHeight="1" x14ac:dyDescent="0.25">
      <c r="A292" s="641" t="s">
        <v>454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570"/>
      <c r="AB292" s="570"/>
      <c r="AC292" s="570"/>
    </row>
    <row r="293" spans="1:68" ht="14.25" hidden="1" customHeight="1" x14ac:dyDescent="0.25">
      <c r="A293" s="582" t="s">
        <v>102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571"/>
      <c r="AB293" s="571"/>
      <c r="AC293" s="571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7">
        <v>4680115885615</v>
      </c>
      <c r="E294" s="588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4"/>
      <c r="V294" s="34"/>
      <c r="W294" s="35" t="s">
        <v>69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4301012016</v>
      </c>
      <c r="D295" s="587">
        <v>4680115885554</v>
      </c>
      <c r="E295" s="588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4"/>
      <c r="V295" s="34"/>
      <c r="W295" s="35" t="s">
        <v>69</v>
      </c>
      <c r="X295" s="575">
        <v>0</v>
      </c>
      <c r="Y295" s="576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460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461</v>
      </c>
      <c r="C296" s="31">
        <v>4301011911</v>
      </c>
      <c r="D296" s="587">
        <v>4680115885554</v>
      </c>
      <c r="E296" s="588"/>
      <c r="F296" s="574">
        <v>1.35</v>
      </c>
      <c r="G296" s="32">
        <v>8</v>
      </c>
      <c r="H296" s="574">
        <v>10.8</v>
      </c>
      <c r="I296" s="574">
        <v>11.28</v>
      </c>
      <c r="J296" s="32">
        <v>48</v>
      </c>
      <c r="K296" s="32" t="s">
        <v>105</v>
      </c>
      <c r="L296" s="32"/>
      <c r="M296" s="33" t="s">
        <v>462</v>
      </c>
      <c r="N296" s="33"/>
      <c r="O296" s="32">
        <v>55</v>
      </c>
      <c r="P296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4"/>
      <c r="V296" s="34"/>
      <c r="W296" s="35" t="s">
        <v>69</v>
      </c>
      <c r="X296" s="575">
        <v>0</v>
      </c>
      <c r="Y296" s="576">
        <f t="shared" si="48"/>
        <v>0</v>
      </c>
      <c r="Z296" s="36" t="str">
        <f>IFERROR(IF(Y296=0,"",ROUNDUP(Y296/H296,0)*0.02039),"")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7">
        <v>4680115885646</v>
      </c>
      <c r="E297" s="588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4"/>
      <c r="V297" s="34"/>
      <c r="W297" s="35" t="s">
        <v>69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7">
        <v>4680115885622</v>
      </c>
      <c r="E298" s="588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4"/>
      <c r="V298" s="34"/>
      <c r="W298" s="35" t="s">
        <v>69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7">
        <v>4680115885608</v>
      </c>
      <c r="E299" s="588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4"/>
      <c r="V299" s="34"/>
      <c r="W299" s="35" t="s">
        <v>69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71</v>
      </c>
      <c r="Q300" s="598"/>
      <c r="R300" s="598"/>
      <c r="S300" s="598"/>
      <c r="T300" s="598"/>
      <c r="U300" s="598"/>
      <c r="V300" s="599"/>
      <c r="W300" s="37" t="s">
        <v>72</v>
      </c>
      <c r="X300" s="577">
        <f>IFERROR(X294/H294,"0")+IFERROR(X295/H295,"0")+IFERROR(X296/H296,"0")+IFERROR(X297/H297,"0")+IFERROR(X298/H298,"0")+IFERROR(X299/H299,"0")</f>
        <v>0</v>
      </c>
      <c r="Y300" s="577">
        <f>IFERROR(Y294/H294,"0")+IFERROR(Y295/H295,"0")+IFERROR(Y296/H296,"0")+IFERROR(Y297/H297,"0")+IFERROR(Y298/H298,"0")+IFERROR(Y299/H299,"0")</f>
        <v>0</v>
      </c>
      <c r="Z300" s="577">
        <f>IFERROR(IF(Z294="",0,Z294),"0")+IFERROR(IF(Z295="",0,Z295),"0")+IFERROR(IF(Z296="",0,Z296),"0")+IFERROR(IF(Z297="",0,Z297),"0")+IFERROR(IF(Z298="",0,Z298),"0")+IFERROR(IF(Z299="",0,Z299),"0")</f>
        <v>0</v>
      </c>
      <c r="AA300" s="578"/>
      <c r="AB300" s="578"/>
      <c r="AC300" s="578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71</v>
      </c>
      <c r="Q301" s="598"/>
      <c r="R301" s="598"/>
      <c r="S301" s="598"/>
      <c r="T301" s="598"/>
      <c r="U301" s="598"/>
      <c r="V301" s="599"/>
      <c r="W301" s="37" t="s">
        <v>69</v>
      </c>
      <c r="X301" s="577">
        <f>IFERROR(SUM(X294:X299),"0")</f>
        <v>0</v>
      </c>
      <c r="Y301" s="577">
        <f>IFERROR(SUM(Y294:Y299),"0")</f>
        <v>0</v>
      </c>
      <c r="Z301" s="37"/>
      <c r="AA301" s="578"/>
      <c r="AB301" s="578"/>
      <c r="AC301" s="578"/>
    </row>
    <row r="302" spans="1:68" ht="14.25" hidden="1" customHeight="1" x14ac:dyDescent="0.25">
      <c r="A302" s="582" t="s">
        <v>63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571"/>
      <c r="AB302" s="571"/>
      <c r="AC302" s="571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7">
        <v>4607091387193</v>
      </c>
      <c r="E303" s="588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4"/>
      <c r="V303" s="34"/>
      <c r="W303" s="35" t="s">
        <v>69</v>
      </c>
      <c r="X303" s="575">
        <v>0</v>
      </c>
      <c r="Y303" s="576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7">
        <v>4607091387230</v>
      </c>
      <c r="E304" s="588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4"/>
      <c r="V304" s="34"/>
      <c r="W304" s="35" t="s">
        <v>69</v>
      </c>
      <c r="X304" s="575">
        <v>0</v>
      </c>
      <c r="Y304" s="576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7">
        <v>4607091387292</v>
      </c>
      <c r="E305" s="588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4"/>
      <c r="V305" s="34"/>
      <c r="W305" s="35" t="s">
        <v>69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7">
        <v>4607091387285</v>
      </c>
      <c r="E306" s="588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4"/>
      <c r="V306" s="34"/>
      <c r="W306" s="35" t="s">
        <v>69</v>
      </c>
      <c r="X306" s="575">
        <v>0</v>
      </c>
      <c r="Y306" s="576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7">
        <v>4607091389845</v>
      </c>
      <c r="E307" s="588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4"/>
      <c r="V307" s="34"/>
      <c r="W307" s="35" t="s">
        <v>69</v>
      </c>
      <c r="X307" s="575">
        <v>0</v>
      </c>
      <c r="Y307" s="576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7">
        <v>4680115882881</v>
      </c>
      <c r="E308" s="588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4"/>
      <c r="V308" s="34"/>
      <c r="W308" s="35" t="s">
        <v>69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87">
        <v>4607091383836</v>
      </c>
      <c r="E309" s="588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4"/>
      <c r="V309" s="34"/>
      <c r="W309" s="35" t="s">
        <v>69</v>
      </c>
      <c r="X309" s="575">
        <v>0</v>
      </c>
      <c r="Y309" s="576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71</v>
      </c>
      <c r="Q310" s="598"/>
      <c r="R310" s="598"/>
      <c r="S310" s="598"/>
      <c r="T310" s="598"/>
      <c r="U310" s="598"/>
      <c r="V310" s="599"/>
      <c r="W310" s="37" t="s">
        <v>72</v>
      </c>
      <c r="X310" s="577">
        <f>IFERROR(X303/H303,"0")+IFERROR(X304/H304,"0")+IFERROR(X305/H305,"0")+IFERROR(X306/H306,"0")+IFERROR(X307/H307,"0")+IFERROR(X308/H308,"0")+IFERROR(X309/H309,"0")</f>
        <v>0</v>
      </c>
      <c r="Y310" s="577">
        <f>IFERROR(Y303/H303,"0")+IFERROR(Y304/H304,"0")+IFERROR(Y305/H305,"0")+IFERROR(Y306/H306,"0")+IFERROR(Y307/H307,"0")+IFERROR(Y308/H308,"0")+IFERROR(Y309/H309,"0")</f>
        <v>0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78"/>
      <c r="AB310" s="578"/>
      <c r="AC310" s="578"/>
    </row>
    <row r="311" spans="1:68" hidden="1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71</v>
      </c>
      <c r="Q311" s="598"/>
      <c r="R311" s="598"/>
      <c r="S311" s="598"/>
      <c r="T311" s="598"/>
      <c r="U311" s="598"/>
      <c r="V311" s="599"/>
      <c r="W311" s="37" t="s">
        <v>69</v>
      </c>
      <c r="X311" s="577">
        <f>IFERROR(SUM(X303:X309),"0")</f>
        <v>0</v>
      </c>
      <c r="Y311" s="577">
        <f>IFERROR(SUM(Y303:Y309),"0")</f>
        <v>0</v>
      </c>
      <c r="Z311" s="37"/>
      <c r="AA311" s="578"/>
      <c r="AB311" s="578"/>
      <c r="AC311" s="578"/>
    </row>
    <row r="312" spans="1:68" ht="14.25" hidden="1" customHeight="1" x14ac:dyDescent="0.25">
      <c r="A312" s="582" t="s">
        <v>73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571"/>
      <c r="AB312" s="571"/>
      <c r="AC312" s="571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7">
        <v>4607091387766</v>
      </c>
      <c r="E313" s="588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7">
        <v>4607091387957</v>
      </c>
      <c r="E314" s="588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7">
        <v>4607091387964</v>
      </c>
      <c r="E315" s="588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7">
        <v>4680115884588</v>
      </c>
      <c r="E316" s="588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7">
        <v>4607091387513</v>
      </c>
      <c r="E317" s="588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4"/>
      <c r="V317" s="34"/>
      <c r="W317" s="35" t="s">
        <v>69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71</v>
      </c>
      <c r="Q318" s="598"/>
      <c r="R318" s="598"/>
      <c r="S318" s="598"/>
      <c r="T318" s="598"/>
      <c r="U318" s="598"/>
      <c r="V318" s="599"/>
      <c r="W318" s="37" t="s">
        <v>72</v>
      </c>
      <c r="X318" s="577">
        <f>IFERROR(X313/H313,"0")+IFERROR(X314/H314,"0")+IFERROR(X315/H315,"0")+IFERROR(X316/H316,"0")+IFERROR(X317/H317,"0")</f>
        <v>0</v>
      </c>
      <c r="Y318" s="577">
        <f>IFERROR(Y313/H313,"0")+IFERROR(Y314/H314,"0")+IFERROR(Y315/H315,"0")+IFERROR(Y316/H316,"0")+IFERROR(Y317/H317,"0")</f>
        <v>0</v>
      </c>
      <c r="Z318" s="577">
        <f>IFERROR(IF(Z313="",0,Z313),"0")+IFERROR(IF(Z314="",0,Z314),"0")+IFERROR(IF(Z315="",0,Z315),"0")+IFERROR(IF(Z316="",0,Z316),"0")+IFERROR(IF(Z317="",0,Z317),"0")</f>
        <v>0</v>
      </c>
      <c r="AA318" s="578"/>
      <c r="AB318" s="578"/>
      <c r="AC318" s="578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71</v>
      </c>
      <c r="Q319" s="598"/>
      <c r="R319" s="598"/>
      <c r="S319" s="598"/>
      <c r="T319" s="598"/>
      <c r="U319" s="598"/>
      <c r="V319" s="599"/>
      <c r="W319" s="37" t="s">
        <v>69</v>
      </c>
      <c r="X319" s="577">
        <f>IFERROR(SUM(X313:X317),"0")</f>
        <v>0</v>
      </c>
      <c r="Y319" s="577">
        <f>IFERROR(SUM(Y313:Y317),"0")</f>
        <v>0</v>
      </c>
      <c r="Z319" s="37"/>
      <c r="AA319" s="578"/>
      <c r="AB319" s="578"/>
      <c r="AC319" s="578"/>
    </row>
    <row r="320" spans="1:68" ht="14.25" hidden="1" customHeight="1" x14ac:dyDescent="0.25">
      <c r="A320" s="582" t="s">
        <v>169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571"/>
      <c r="AB320" s="571"/>
      <c r="AC320" s="571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87">
        <v>4607091380880</v>
      </c>
      <c r="E321" s="588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4"/>
      <c r="V321" s="34"/>
      <c r="W321" s="35" t="s">
        <v>69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4301060406</v>
      </c>
      <c r="D322" s="587">
        <v>4607091384482</v>
      </c>
      <c r="E322" s="588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87">
        <v>4607091380897</v>
      </c>
      <c r="E323" s="588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4"/>
      <c r="V323" s="34"/>
      <c r="W323" s="35" t="s">
        <v>69</v>
      </c>
      <c r="X323" s="575">
        <v>0</v>
      </c>
      <c r="Y323" s="576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71</v>
      </c>
      <c r="Q324" s="598"/>
      <c r="R324" s="598"/>
      <c r="S324" s="598"/>
      <c r="T324" s="598"/>
      <c r="U324" s="598"/>
      <c r="V324" s="599"/>
      <c r="W324" s="37" t="s">
        <v>72</v>
      </c>
      <c r="X324" s="577">
        <f>IFERROR(X321/H321,"0")+IFERROR(X322/H322,"0")+IFERROR(X323/H323,"0")</f>
        <v>0</v>
      </c>
      <c r="Y324" s="577">
        <f>IFERROR(Y321/H321,"0")+IFERROR(Y322/H322,"0")+IFERROR(Y323/H323,"0")</f>
        <v>0</v>
      </c>
      <c r="Z324" s="577">
        <f>IFERROR(IF(Z321="",0,Z321),"0")+IFERROR(IF(Z322="",0,Z322),"0")+IFERROR(IF(Z323="",0,Z323),"0")</f>
        <v>0</v>
      </c>
      <c r="AA324" s="578"/>
      <c r="AB324" s="578"/>
      <c r="AC324" s="578"/>
    </row>
    <row r="325" spans="1:68" hidden="1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71</v>
      </c>
      <c r="Q325" s="598"/>
      <c r="R325" s="598"/>
      <c r="S325" s="598"/>
      <c r="T325" s="598"/>
      <c r="U325" s="598"/>
      <c r="V325" s="599"/>
      <c r="W325" s="37" t="s">
        <v>69</v>
      </c>
      <c r="X325" s="577">
        <f>IFERROR(SUM(X321:X323),"0")</f>
        <v>0</v>
      </c>
      <c r="Y325" s="577">
        <f>IFERROR(SUM(Y321:Y323),"0")</f>
        <v>0</v>
      </c>
      <c r="Z325" s="37"/>
      <c r="AA325" s="578"/>
      <c r="AB325" s="578"/>
      <c r="AC325" s="578"/>
    </row>
    <row r="326" spans="1:68" ht="14.25" hidden="1" customHeight="1" x14ac:dyDescent="0.25">
      <c r="A326" s="582" t="s">
        <v>94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571"/>
      <c r="AB326" s="571"/>
      <c r="AC326" s="571"/>
    </row>
    <row r="327" spans="1:68" ht="27" hidden="1" customHeight="1" x14ac:dyDescent="0.25">
      <c r="A327" s="54" t="s">
        <v>515</v>
      </c>
      <c r="B327" s="54" t="s">
        <v>516</v>
      </c>
      <c r="C327" s="31">
        <v>4301030235</v>
      </c>
      <c r="D327" s="587">
        <v>4607091388381</v>
      </c>
      <c r="E327" s="588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07" t="s">
        <v>517</v>
      </c>
      <c r="Q327" s="585"/>
      <c r="R327" s="585"/>
      <c r="S327" s="585"/>
      <c r="T327" s="586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4301032055</v>
      </c>
      <c r="D328" s="587">
        <v>4680115886476</v>
      </c>
      <c r="E328" s="588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05" t="s">
        <v>521</v>
      </c>
      <c r="Q328" s="585"/>
      <c r="R328" s="585"/>
      <c r="S328" s="585"/>
      <c r="T328" s="586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7">
        <v>4607091388374</v>
      </c>
      <c r="E329" s="588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62" t="s">
        <v>525</v>
      </c>
      <c r="Q329" s="585"/>
      <c r="R329" s="585"/>
      <c r="S329" s="585"/>
      <c r="T329" s="586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7">
        <v>4607091383102</v>
      </c>
      <c r="E330" s="588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87">
        <v>4607091388404</v>
      </c>
      <c r="E331" s="588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4"/>
      <c r="V331" s="34"/>
      <c r="W331" s="35" t="s">
        <v>69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71</v>
      </c>
      <c r="Q332" s="598"/>
      <c r="R332" s="598"/>
      <c r="S332" s="598"/>
      <c r="T332" s="598"/>
      <c r="U332" s="598"/>
      <c r="V332" s="599"/>
      <c r="W332" s="37" t="s">
        <v>72</v>
      </c>
      <c r="X332" s="577">
        <f>IFERROR(X327/H327,"0")+IFERROR(X328/H328,"0")+IFERROR(X329/H329,"0")+IFERROR(X330/H330,"0")+IFERROR(X331/H331,"0")</f>
        <v>0</v>
      </c>
      <c r="Y332" s="577">
        <f>IFERROR(Y327/H327,"0")+IFERROR(Y328/H328,"0")+IFERROR(Y329/H329,"0")+IFERROR(Y330/H330,"0")+IFERROR(Y331/H331,"0")</f>
        <v>0</v>
      </c>
      <c r="Z332" s="577">
        <f>IFERROR(IF(Z327="",0,Z327),"0")+IFERROR(IF(Z328="",0,Z328),"0")+IFERROR(IF(Z329="",0,Z329),"0")+IFERROR(IF(Z330="",0,Z330),"0")+IFERROR(IF(Z331="",0,Z331),"0")</f>
        <v>0</v>
      </c>
      <c r="AA332" s="578"/>
      <c r="AB332" s="578"/>
      <c r="AC332" s="578"/>
    </row>
    <row r="333" spans="1:68" hidden="1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71</v>
      </c>
      <c r="Q333" s="598"/>
      <c r="R333" s="598"/>
      <c r="S333" s="598"/>
      <c r="T333" s="598"/>
      <c r="U333" s="598"/>
      <c r="V333" s="599"/>
      <c r="W333" s="37" t="s">
        <v>69</v>
      </c>
      <c r="X333" s="577">
        <f>IFERROR(SUM(X327:X331),"0")</f>
        <v>0</v>
      </c>
      <c r="Y333" s="577">
        <f>IFERROR(SUM(Y327:Y331),"0")</f>
        <v>0</v>
      </c>
      <c r="Z333" s="37"/>
      <c r="AA333" s="578"/>
      <c r="AB333" s="578"/>
      <c r="AC333" s="578"/>
    </row>
    <row r="334" spans="1:68" ht="14.25" hidden="1" customHeight="1" x14ac:dyDescent="0.25">
      <c r="A334" s="582" t="s">
        <v>531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571"/>
      <c r="AB334" s="571"/>
      <c r="AC334" s="571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7">
        <v>4680115881808</v>
      </c>
      <c r="E335" s="588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7">
        <v>4680115881822</v>
      </c>
      <c r="E336" s="588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7">
        <v>4680115880016</v>
      </c>
      <c r="E337" s="588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4"/>
      <c r="V337" s="34"/>
      <c r="W337" s="35" t="s">
        <v>69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71</v>
      </c>
      <c r="Q338" s="598"/>
      <c r="R338" s="598"/>
      <c r="S338" s="598"/>
      <c r="T338" s="598"/>
      <c r="U338" s="598"/>
      <c r="V338" s="599"/>
      <c r="W338" s="37" t="s">
        <v>72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71</v>
      </c>
      <c r="Q339" s="598"/>
      <c r="R339" s="598"/>
      <c r="S339" s="598"/>
      <c r="T339" s="598"/>
      <c r="U339" s="598"/>
      <c r="V339" s="599"/>
      <c r="W339" s="37" t="s">
        <v>69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hidden="1" customHeight="1" x14ac:dyDescent="0.25">
      <c r="A340" s="641" t="s">
        <v>540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570"/>
      <c r="AB340" s="570"/>
      <c r="AC340" s="570"/>
    </row>
    <row r="341" spans="1:68" ht="14.25" hidden="1" customHeight="1" x14ac:dyDescent="0.25">
      <c r="A341" s="582" t="s">
        <v>73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571"/>
      <c r="AB341" s="571"/>
      <c r="AC341" s="571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7">
        <v>4607091387919</v>
      </c>
      <c r="E342" s="588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7">
        <v>4680115883604</v>
      </c>
      <c r="E343" s="588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7">
        <v>4680115883567</v>
      </c>
      <c r="E344" s="588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4"/>
      <c r="V344" s="34"/>
      <c r="W344" s="35" t="s">
        <v>69</v>
      </c>
      <c r="X344" s="575">
        <v>0</v>
      </c>
      <c r="Y344" s="57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71</v>
      </c>
      <c r="Q345" s="598"/>
      <c r="R345" s="598"/>
      <c r="S345" s="598"/>
      <c r="T345" s="598"/>
      <c r="U345" s="598"/>
      <c r="V345" s="599"/>
      <c r="W345" s="37" t="s">
        <v>72</v>
      </c>
      <c r="X345" s="577">
        <f>IFERROR(X342/H342,"0")+IFERROR(X343/H343,"0")+IFERROR(X344/H344,"0")</f>
        <v>0</v>
      </c>
      <c r="Y345" s="577">
        <f>IFERROR(Y342/H342,"0")+IFERROR(Y343/H343,"0")+IFERROR(Y344/H344,"0")</f>
        <v>0</v>
      </c>
      <c r="Z345" s="577">
        <f>IFERROR(IF(Z342="",0,Z342),"0")+IFERROR(IF(Z343="",0,Z343),"0")+IFERROR(IF(Z344="",0,Z344),"0")</f>
        <v>0</v>
      </c>
      <c r="AA345" s="578"/>
      <c r="AB345" s="578"/>
      <c r="AC345" s="578"/>
    </row>
    <row r="346" spans="1:68" hidden="1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71</v>
      </c>
      <c r="Q346" s="598"/>
      <c r="R346" s="598"/>
      <c r="S346" s="598"/>
      <c r="T346" s="598"/>
      <c r="U346" s="598"/>
      <c r="V346" s="599"/>
      <c r="W346" s="37" t="s">
        <v>69</v>
      </c>
      <c r="X346" s="577">
        <f>IFERROR(SUM(X342:X344),"0")</f>
        <v>0</v>
      </c>
      <c r="Y346" s="577">
        <f>IFERROR(SUM(Y342:Y344),"0")</f>
        <v>0</v>
      </c>
      <c r="Z346" s="37"/>
      <c r="AA346" s="578"/>
      <c r="AB346" s="578"/>
      <c r="AC346" s="578"/>
    </row>
    <row r="347" spans="1:68" ht="27.75" hidden="1" customHeight="1" x14ac:dyDescent="0.2">
      <c r="A347" s="624" t="s">
        <v>550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48"/>
      <c r="AB347" s="48"/>
      <c r="AC347" s="48"/>
    </row>
    <row r="348" spans="1:68" ht="16.5" hidden="1" customHeight="1" x14ac:dyDescent="0.25">
      <c r="A348" s="641" t="s">
        <v>551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570"/>
      <c r="AB348" s="570"/>
      <c r="AC348" s="570"/>
    </row>
    <row r="349" spans="1:68" ht="14.25" hidden="1" customHeight="1" x14ac:dyDescent="0.25">
      <c r="A349" s="582" t="s">
        <v>102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571"/>
      <c r="AB349" s="571"/>
      <c r="AC349" s="571"/>
    </row>
    <row r="350" spans="1:68" ht="37.5" hidden="1" customHeight="1" x14ac:dyDescent="0.25">
      <c r="A350" s="54" t="s">
        <v>552</v>
      </c>
      <c r="B350" s="54" t="s">
        <v>553</v>
      </c>
      <c r="C350" s="31">
        <v>4301011869</v>
      </c>
      <c r="D350" s="587">
        <v>4680115884847</v>
      </c>
      <c r="E350" s="588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4"/>
      <c r="V350" s="34"/>
      <c r="W350" s="35" t="s">
        <v>69</v>
      </c>
      <c r="X350" s="575">
        <v>0</v>
      </c>
      <c r="Y350" s="576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87">
        <v>4680115884854</v>
      </c>
      <c r="E351" s="588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4"/>
      <c r="V351" s="34"/>
      <c r="W351" s="35" t="s">
        <v>69</v>
      </c>
      <c r="X351" s="575">
        <v>500</v>
      </c>
      <c r="Y351" s="576">
        <f t="shared" si="58"/>
        <v>510</v>
      </c>
      <c r="Z351" s="36">
        <f>IFERROR(IF(Y351=0,"",ROUNDUP(Y351/H351,0)*0.02175),"")</f>
        <v>0.73949999999999994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516</v>
      </c>
      <c r="BN351" s="64">
        <f t="shared" si="60"/>
        <v>526.32000000000005</v>
      </c>
      <c r="BO351" s="64">
        <f t="shared" si="61"/>
        <v>0.69444444444444442</v>
      </c>
      <c r="BP351" s="64">
        <f t="shared" si="62"/>
        <v>0.70833333333333326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87">
        <v>4607091383997</v>
      </c>
      <c r="E352" s="588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4"/>
      <c r="V352" s="34"/>
      <c r="W352" s="35" t="s">
        <v>69</v>
      </c>
      <c r="X352" s="575">
        <v>300</v>
      </c>
      <c r="Y352" s="576">
        <f t="shared" si="58"/>
        <v>300</v>
      </c>
      <c r="Z352" s="36">
        <f>IFERROR(IF(Y352=0,"",ROUNDUP(Y352/H352,0)*0.02175),"")</f>
        <v>0.43499999999999994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309.60000000000002</v>
      </c>
      <c r="BN352" s="64">
        <f t="shared" si="60"/>
        <v>309.60000000000002</v>
      </c>
      <c r="BO352" s="64">
        <f t="shared" si="61"/>
        <v>0.41666666666666663</v>
      </c>
      <c r="BP352" s="64">
        <f t="shared" si="62"/>
        <v>0.41666666666666663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87">
        <v>4680115884830</v>
      </c>
      <c r="E353" s="588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4"/>
      <c r="V353" s="34"/>
      <c r="W353" s="35" t="s">
        <v>69</v>
      </c>
      <c r="X353" s="575">
        <v>800</v>
      </c>
      <c r="Y353" s="576">
        <f t="shared" si="58"/>
        <v>810</v>
      </c>
      <c r="Z353" s="36">
        <f>IFERROR(IF(Y353=0,"",ROUNDUP(Y353/H353,0)*0.02175),"")</f>
        <v>1.1744999999999999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825.6</v>
      </c>
      <c r="BN353" s="64">
        <f t="shared" si="60"/>
        <v>835.92000000000007</v>
      </c>
      <c r="BO353" s="64">
        <f t="shared" si="61"/>
        <v>1.1111111111111112</v>
      </c>
      <c r="BP353" s="64">
        <f t="shared" si="62"/>
        <v>1.125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7">
        <v>4680115882638</v>
      </c>
      <c r="E354" s="588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4"/>
      <c r="V354" s="34"/>
      <c r="W354" s="35" t="s">
        <v>69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7">
        <v>4680115884922</v>
      </c>
      <c r="E355" s="588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4"/>
      <c r="V355" s="34"/>
      <c r="W355" s="35" t="s">
        <v>69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7">
        <v>4680115884861</v>
      </c>
      <c r="E356" s="588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4"/>
      <c r="V356" s="34"/>
      <c r="W356" s="35" t="s">
        <v>69</v>
      </c>
      <c r="X356" s="575">
        <v>0</v>
      </c>
      <c r="Y356" s="576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71</v>
      </c>
      <c r="Q357" s="598"/>
      <c r="R357" s="598"/>
      <c r="S357" s="598"/>
      <c r="T357" s="598"/>
      <c r="U357" s="598"/>
      <c r="V357" s="599"/>
      <c r="W357" s="37" t="s">
        <v>72</v>
      </c>
      <c r="X357" s="577">
        <f>IFERROR(X350/H350,"0")+IFERROR(X351/H351,"0")+IFERROR(X352/H352,"0")+IFERROR(X353/H353,"0")+IFERROR(X354/H354,"0")+IFERROR(X355/H355,"0")+IFERROR(X356/H356,"0")</f>
        <v>106.66666666666667</v>
      </c>
      <c r="Y357" s="577">
        <f>IFERROR(Y350/H350,"0")+IFERROR(Y351/H351,"0")+IFERROR(Y352/H352,"0")+IFERROR(Y353/H353,"0")+IFERROR(Y354/H354,"0")+IFERROR(Y355/H355,"0")+IFERROR(Y356/H356,"0")</f>
        <v>108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2.3489999999999998</v>
      </c>
      <c r="AA357" s="578"/>
      <c r="AB357" s="578"/>
      <c r="AC357" s="578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71</v>
      </c>
      <c r="Q358" s="598"/>
      <c r="R358" s="598"/>
      <c r="S358" s="598"/>
      <c r="T358" s="598"/>
      <c r="U358" s="598"/>
      <c r="V358" s="599"/>
      <c r="W358" s="37" t="s">
        <v>69</v>
      </c>
      <c r="X358" s="577">
        <f>IFERROR(SUM(X350:X356),"0")</f>
        <v>1600</v>
      </c>
      <c r="Y358" s="577">
        <f>IFERROR(SUM(Y350:Y356),"0")</f>
        <v>1620</v>
      </c>
      <c r="Z358" s="37"/>
      <c r="AA358" s="578"/>
      <c r="AB358" s="578"/>
      <c r="AC358" s="578"/>
    </row>
    <row r="359" spans="1:68" ht="14.25" hidden="1" customHeight="1" x14ac:dyDescent="0.25">
      <c r="A359" s="582" t="s">
        <v>134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571"/>
      <c r="AB359" s="571"/>
      <c r="AC359" s="571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7">
        <v>4607091383980</v>
      </c>
      <c r="E360" s="588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4"/>
      <c r="V360" s="34"/>
      <c r="W360" s="35" t="s">
        <v>69</v>
      </c>
      <c r="X360" s="575">
        <v>550</v>
      </c>
      <c r="Y360" s="576">
        <f>IFERROR(IF(X360="",0,CEILING((X360/$H360),1)*$H360),"")</f>
        <v>555</v>
      </c>
      <c r="Z360" s="36">
        <f>IFERROR(IF(Y360=0,"",ROUNDUP(Y360/H360,0)*0.02175),"")</f>
        <v>0.80474999999999997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567.6</v>
      </c>
      <c r="BN360" s="64">
        <f>IFERROR(Y360*I360/H360,"0")</f>
        <v>572.76</v>
      </c>
      <c r="BO360" s="64">
        <f>IFERROR(1/J360*(X360/H360),"0")</f>
        <v>0.76388888888888884</v>
      </c>
      <c r="BP360" s="64">
        <f>IFERROR(1/J360*(Y360/H360),"0")</f>
        <v>0.77083333333333326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7">
        <v>4607091384178</v>
      </c>
      <c r="E361" s="588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4"/>
      <c r="V361" s="34"/>
      <c r="W361" s="35" t="s">
        <v>69</v>
      </c>
      <c r="X361" s="575">
        <v>0</v>
      </c>
      <c r="Y361" s="576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71</v>
      </c>
      <c r="Q362" s="598"/>
      <c r="R362" s="598"/>
      <c r="S362" s="598"/>
      <c r="T362" s="598"/>
      <c r="U362" s="598"/>
      <c r="V362" s="599"/>
      <c r="W362" s="37" t="s">
        <v>72</v>
      </c>
      <c r="X362" s="577">
        <f>IFERROR(X360/H360,"0")+IFERROR(X361/H361,"0")</f>
        <v>36.666666666666664</v>
      </c>
      <c r="Y362" s="577">
        <f>IFERROR(Y360/H360,"0")+IFERROR(Y361/H361,"0")</f>
        <v>37</v>
      </c>
      <c r="Z362" s="577">
        <f>IFERROR(IF(Z360="",0,Z360),"0")+IFERROR(IF(Z361="",0,Z361),"0")</f>
        <v>0.80474999999999997</v>
      </c>
      <c r="AA362" s="578"/>
      <c r="AB362" s="578"/>
      <c r="AC362" s="578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71</v>
      </c>
      <c r="Q363" s="598"/>
      <c r="R363" s="598"/>
      <c r="S363" s="598"/>
      <c r="T363" s="598"/>
      <c r="U363" s="598"/>
      <c r="V363" s="599"/>
      <c r="W363" s="37" t="s">
        <v>69</v>
      </c>
      <c r="X363" s="577">
        <f>IFERROR(SUM(X360:X361),"0")</f>
        <v>550</v>
      </c>
      <c r="Y363" s="577">
        <f>IFERROR(SUM(Y360:Y361),"0")</f>
        <v>555</v>
      </c>
      <c r="Z363" s="37"/>
      <c r="AA363" s="578"/>
      <c r="AB363" s="578"/>
      <c r="AC363" s="578"/>
    </row>
    <row r="364" spans="1:68" ht="14.25" hidden="1" customHeight="1" x14ac:dyDescent="0.25">
      <c r="A364" s="582" t="s">
        <v>73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571"/>
      <c r="AB364" s="571"/>
      <c r="AC364" s="571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7">
        <v>4607091383928</v>
      </c>
      <c r="E365" s="588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87">
        <v>4607091384260</v>
      </c>
      <c r="E366" s="588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4"/>
      <c r="V366" s="34"/>
      <c r="W366" s="35" t="s">
        <v>69</v>
      </c>
      <c r="X366" s="575">
        <v>0</v>
      </c>
      <c r="Y366" s="576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71</v>
      </c>
      <c r="Q367" s="598"/>
      <c r="R367" s="598"/>
      <c r="S367" s="598"/>
      <c r="T367" s="598"/>
      <c r="U367" s="598"/>
      <c r="V367" s="599"/>
      <c r="W367" s="37" t="s">
        <v>72</v>
      </c>
      <c r="X367" s="577">
        <f>IFERROR(X365/H365,"0")+IFERROR(X366/H366,"0")</f>
        <v>0</v>
      </c>
      <c r="Y367" s="577">
        <f>IFERROR(Y365/H365,"0")+IFERROR(Y366/H366,"0")</f>
        <v>0</v>
      </c>
      <c r="Z367" s="577">
        <f>IFERROR(IF(Z365="",0,Z365),"0")+IFERROR(IF(Z366="",0,Z366),"0")</f>
        <v>0</v>
      </c>
      <c r="AA367" s="578"/>
      <c r="AB367" s="578"/>
      <c r="AC367" s="578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71</v>
      </c>
      <c r="Q368" s="598"/>
      <c r="R368" s="598"/>
      <c r="S368" s="598"/>
      <c r="T368" s="598"/>
      <c r="U368" s="598"/>
      <c r="V368" s="599"/>
      <c r="W368" s="37" t="s">
        <v>69</v>
      </c>
      <c r="X368" s="577">
        <f>IFERROR(SUM(X365:X366),"0")</f>
        <v>0</v>
      </c>
      <c r="Y368" s="577">
        <f>IFERROR(SUM(Y365:Y366),"0")</f>
        <v>0</v>
      </c>
      <c r="Z368" s="37"/>
      <c r="AA368" s="578"/>
      <c r="AB368" s="578"/>
      <c r="AC368" s="578"/>
    </row>
    <row r="369" spans="1:68" ht="14.25" hidden="1" customHeight="1" x14ac:dyDescent="0.25">
      <c r="A369" s="582" t="s">
        <v>169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571"/>
      <c r="AB369" s="571"/>
      <c r="AC369" s="571"/>
    </row>
    <row r="370" spans="1:68" ht="27" hidden="1" customHeight="1" x14ac:dyDescent="0.25">
      <c r="A370" s="54" t="s">
        <v>582</v>
      </c>
      <c r="B370" s="54" t="s">
        <v>583</v>
      </c>
      <c r="C370" s="31">
        <v>4301060439</v>
      </c>
      <c r="D370" s="587">
        <v>4607091384673</v>
      </c>
      <c r="E370" s="588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4"/>
      <c r="V370" s="34"/>
      <c r="W370" s="35" t="s">
        <v>69</v>
      </c>
      <c r="X370" s="575">
        <v>0</v>
      </c>
      <c r="Y370" s="576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71</v>
      </c>
      <c r="Q371" s="598"/>
      <c r="R371" s="598"/>
      <c r="S371" s="598"/>
      <c r="T371" s="598"/>
      <c r="U371" s="598"/>
      <c r="V371" s="599"/>
      <c r="W371" s="37" t="s">
        <v>72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hidden="1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71</v>
      </c>
      <c r="Q372" s="598"/>
      <c r="R372" s="598"/>
      <c r="S372" s="598"/>
      <c r="T372" s="598"/>
      <c r="U372" s="598"/>
      <c r="V372" s="599"/>
      <c r="W372" s="37" t="s">
        <v>69</v>
      </c>
      <c r="X372" s="577">
        <f>IFERROR(SUM(X370:X370),"0")</f>
        <v>0</v>
      </c>
      <c r="Y372" s="577">
        <f>IFERROR(SUM(Y370:Y370),"0")</f>
        <v>0</v>
      </c>
      <c r="Z372" s="37"/>
      <c r="AA372" s="578"/>
      <c r="AB372" s="578"/>
      <c r="AC372" s="578"/>
    </row>
    <row r="373" spans="1:68" ht="16.5" hidden="1" customHeight="1" x14ac:dyDescent="0.25">
      <c r="A373" s="641" t="s">
        <v>585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570"/>
      <c r="AB373" s="570"/>
      <c r="AC373" s="570"/>
    </row>
    <row r="374" spans="1:68" ht="14.25" hidden="1" customHeight="1" x14ac:dyDescent="0.25">
      <c r="A374" s="582" t="s">
        <v>102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571"/>
      <c r="AB374" s="571"/>
      <c r="AC374" s="571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7">
        <v>4680115881907</v>
      </c>
      <c r="E375" s="588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7">
        <v>4680115884892</v>
      </c>
      <c r="E376" s="588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7">
        <v>4680115884885</v>
      </c>
      <c r="E377" s="588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7">
        <v>4680115884908</v>
      </c>
      <c r="E378" s="588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4"/>
      <c r="V378" s="34"/>
      <c r="W378" s="35" t="s">
        <v>69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71</v>
      </c>
      <c r="Q379" s="598"/>
      <c r="R379" s="598"/>
      <c r="S379" s="598"/>
      <c r="T379" s="598"/>
      <c r="U379" s="598"/>
      <c r="V379" s="599"/>
      <c r="W379" s="37" t="s">
        <v>72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71</v>
      </c>
      <c r="Q380" s="598"/>
      <c r="R380" s="598"/>
      <c r="S380" s="598"/>
      <c r="T380" s="598"/>
      <c r="U380" s="598"/>
      <c r="V380" s="599"/>
      <c r="W380" s="37" t="s">
        <v>69</v>
      </c>
      <c r="X380" s="577">
        <f>IFERROR(SUM(X375:X378),"0")</f>
        <v>0</v>
      </c>
      <c r="Y380" s="577">
        <f>IFERROR(SUM(Y375:Y378),"0")</f>
        <v>0</v>
      </c>
      <c r="Z380" s="37"/>
      <c r="AA380" s="578"/>
      <c r="AB380" s="578"/>
      <c r="AC380" s="578"/>
    </row>
    <row r="381" spans="1:68" ht="14.25" hidden="1" customHeight="1" x14ac:dyDescent="0.25">
      <c r="A381" s="582" t="s">
        <v>63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571"/>
      <c r="AB381" s="571"/>
      <c r="AC381" s="571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7">
        <v>4607091384802</v>
      </c>
      <c r="E382" s="588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4"/>
      <c r="V382" s="34"/>
      <c r="W382" s="35" t="s">
        <v>69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71</v>
      </c>
      <c r="Q383" s="598"/>
      <c r="R383" s="598"/>
      <c r="S383" s="598"/>
      <c r="T383" s="598"/>
      <c r="U383" s="598"/>
      <c r="V383" s="599"/>
      <c r="W383" s="37" t="s">
        <v>72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71</v>
      </c>
      <c r="Q384" s="598"/>
      <c r="R384" s="598"/>
      <c r="S384" s="598"/>
      <c r="T384" s="598"/>
      <c r="U384" s="598"/>
      <c r="V384" s="599"/>
      <c r="W384" s="37" t="s">
        <v>69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hidden="1" customHeight="1" x14ac:dyDescent="0.25">
      <c r="A385" s="582" t="s">
        <v>73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571"/>
      <c r="AB385" s="571"/>
      <c r="AC385" s="571"/>
    </row>
    <row r="386" spans="1:68" ht="27" hidden="1" customHeight="1" x14ac:dyDescent="0.25">
      <c r="A386" s="54" t="s">
        <v>599</v>
      </c>
      <c r="B386" s="54" t="s">
        <v>600</v>
      </c>
      <c r="C386" s="31">
        <v>4301051899</v>
      </c>
      <c r="D386" s="587">
        <v>4607091384246</v>
      </c>
      <c r="E386" s="588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7">
        <v>4607091384253</v>
      </c>
      <c r="E387" s="588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4"/>
      <c r="V387" s="34"/>
      <c r="W387" s="35" t="s">
        <v>69</v>
      </c>
      <c r="X387" s="575">
        <v>0</v>
      </c>
      <c r="Y387" s="576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71</v>
      </c>
      <c r="Q388" s="598"/>
      <c r="R388" s="598"/>
      <c r="S388" s="598"/>
      <c r="T388" s="598"/>
      <c r="U388" s="598"/>
      <c r="V388" s="599"/>
      <c r="W388" s="37" t="s">
        <v>72</v>
      </c>
      <c r="X388" s="577">
        <f>IFERROR(X386/H386,"0")+IFERROR(X387/H387,"0")</f>
        <v>0</v>
      </c>
      <c r="Y388" s="577">
        <f>IFERROR(Y386/H386,"0")+IFERROR(Y387/H387,"0")</f>
        <v>0</v>
      </c>
      <c r="Z388" s="577">
        <f>IFERROR(IF(Z386="",0,Z386),"0")+IFERROR(IF(Z387="",0,Z387),"0")</f>
        <v>0</v>
      </c>
      <c r="AA388" s="578"/>
      <c r="AB388" s="578"/>
      <c r="AC388" s="578"/>
    </row>
    <row r="389" spans="1:68" hidden="1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71</v>
      </c>
      <c r="Q389" s="598"/>
      <c r="R389" s="598"/>
      <c r="S389" s="598"/>
      <c r="T389" s="598"/>
      <c r="U389" s="598"/>
      <c r="V389" s="599"/>
      <c r="W389" s="37" t="s">
        <v>69</v>
      </c>
      <c r="X389" s="577">
        <f>IFERROR(SUM(X386:X387),"0")</f>
        <v>0</v>
      </c>
      <c r="Y389" s="577">
        <f>IFERROR(SUM(Y386:Y387),"0")</f>
        <v>0</v>
      </c>
      <c r="Z389" s="37"/>
      <c r="AA389" s="578"/>
      <c r="AB389" s="578"/>
      <c r="AC389" s="578"/>
    </row>
    <row r="390" spans="1:68" ht="14.25" hidden="1" customHeight="1" x14ac:dyDescent="0.25">
      <c r="A390" s="582" t="s">
        <v>169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571"/>
      <c r="AB390" s="571"/>
      <c r="AC390" s="571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7">
        <v>4607091389357</v>
      </c>
      <c r="E391" s="588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4"/>
      <c r="V391" s="34"/>
      <c r="W391" s="35" t="s">
        <v>69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71</v>
      </c>
      <c r="Q392" s="598"/>
      <c r="R392" s="598"/>
      <c r="S392" s="598"/>
      <c r="T392" s="598"/>
      <c r="U392" s="598"/>
      <c r="V392" s="599"/>
      <c r="W392" s="37" t="s">
        <v>72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71</v>
      </c>
      <c r="Q393" s="598"/>
      <c r="R393" s="598"/>
      <c r="S393" s="598"/>
      <c r="T393" s="598"/>
      <c r="U393" s="598"/>
      <c r="V393" s="599"/>
      <c r="W393" s="37" t="s">
        <v>69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hidden="1" customHeight="1" x14ac:dyDescent="0.2">
      <c r="A394" s="624" t="s">
        <v>607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48"/>
      <c r="AB394" s="48"/>
      <c r="AC394" s="48"/>
    </row>
    <row r="395" spans="1:68" ht="16.5" hidden="1" customHeight="1" x14ac:dyDescent="0.25">
      <c r="A395" s="641" t="s">
        <v>608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570"/>
      <c r="AB395" s="570"/>
      <c r="AC395" s="570"/>
    </row>
    <row r="396" spans="1:68" ht="14.25" hidden="1" customHeight="1" x14ac:dyDescent="0.25">
      <c r="A396" s="582" t="s">
        <v>63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571"/>
      <c r="AB396" s="571"/>
      <c r="AC396" s="571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7">
        <v>4680115886100</v>
      </c>
      <c r="E397" s="588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4"/>
      <c r="V397" s="34"/>
      <c r="W397" s="35" t="s">
        <v>69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4301031382</v>
      </c>
      <c r="D398" s="587">
        <v>4680115886117</v>
      </c>
      <c r="E398" s="588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4"/>
      <c r="V398" s="34"/>
      <c r="W398" s="35" t="s">
        <v>69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4301031406</v>
      </c>
      <c r="D399" s="587">
        <v>4680115886117</v>
      </c>
      <c r="E399" s="588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4"/>
      <c r="V399" s="34"/>
      <c r="W399" s="35" t="s">
        <v>69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7">
        <v>4680115886124</v>
      </c>
      <c r="E400" s="588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4"/>
      <c r="V400" s="34"/>
      <c r="W400" s="35" t="s">
        <v>69</v>
      </c>
      <c r="X400" s="575">
        <v>0</v>
      </c>
      <c r="Y400" s="576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7">
        <v>4680115883147</v>
      </c>
      <c r="E401" s="588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4"/>
      <c r="V401" s="34"/>
      <c r="W401" s="35" t="s">
        <v>69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7">
        <v>4607091384338</v>
      </c>
      <c r="E402" s="588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4"/>
      <c r="V402" s="34"/>
      <c r="W402" s="35" t="s">
        <v>69</v>
      </c>
      <c r="X402" s="575">
        <v>0</v>
      </c>
      <c r="Y402" s="576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7">
        <v>4607091389524</v>
      </c>
      <c r="E403" s="588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4"/>
      <c r="V403" s="34"/>
      <c r="W403" s="35" t="s">
        <v>69</v>
      </c>
      <c r="X403" s="575">
        <v>0</v>
      </c>
      <c r="Y403" s="576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7">
        <v>4680115883161</v>
      </c>
      <c r="E404" s="588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4"/>
      <c r="V404" s="34"/>
      <c r="W404" s="35" t="s">
        <v>69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87">
        <v>4607091389531</v>
      </c>
      <c r="E405" s="588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4"/>
      <c r="V405" s="34"/>
      <c r="W405" s="35" t="s">
        <v>69</v>
      </c>
      <c r="X405" s="575">
        <v>0</v>
      </c>
      <c r="Y405" s="576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7">
        <v>4607091384345</v>
      </c>
      <c r="E406" s="588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4"/>
      <c r="V406" s="34"/>
      <c r="W406" s="35" t="s">
        <v>69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71</v>
      </c>
      <c r="Q407" s="598"/>
      <c r="R407" s="598"/>
      <c r="S407" s="598"/>
      <c r="T407" s="598"/>
      <c r="U407" s="598"/>
      <c r="V407" s="599"/>
      <c r="W407" s="37" t="s">
        <v>72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78"/>
      <c r="AB407" s="578"/>
      <c r="AC407" s="578"/>
    </row>
    <row r="408" spans="1:68" hidden="1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71</v>
      </c>
      <c r="Q408" s="598"/>
      <c r="R408" s="598"/>
      <c r="S408" s="598"/>
      <c r="T408" s="598"/>
      <c r="U408" s="598"/>
      <c r="V408" s="599"/>
      <c r="W408" s="37" t="s">
        <v>69</v>
      </c>
      <c r="X408" s="577">
        <f>IFERROR(SUM(X397:X406),"0")</f>
        <v>0</v>
      </c>
      <c r="Y408" s="577">
        <f>IFERROR(SUM(Y397:Y406),"0")</f>
        <v>0</v>
      </c>
      <c r="Z408" s="37"/>
      <c r="AA408" s="578"/>
      <c r="AB408" s="578"/>
      <c r="AC408" s="578"/>
    </row>
    <row r="409" spans="1:68" ht="14.25" hidden="1" customHeight="1" x14ac:dyDescent="0.25">
      <c r="A409" s="582" t="s">
        <v>73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571"/>
      <c r="AB409" s="571"/>
      <c r="AC409" s="571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7">
        <v>4607091384352</v>
      </c>
      <c r="E410" s="588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7">
        <v>4607091389654</v>
      </c>
      <c r="E411" s="588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4"/>
      <c r="V411" s="34"/>
      <c r="W411" s="35" t="s">
        <v>69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71</v>
      </c>
      <c r="Q412" s="598"/>
      <c r="R412" s="598"/>
      <c r="S412" s="598"/>
      <c r="T412" s="598"/>
      <c r="U412" s="598"/>
      <c r="V412" s="599"/>
      <c r="W412" s="37" t="s">
        <v>72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71</v>
      </c>
      <c r="Q413" s="598"/>
      <c r="R413" s="598"/>
      <c r="S413" s="598"/>
      <c r="T413" s="598"/>
      <c r="U413" s="598"/>
      <c r="V413" s="599"/>
      <c r="W413" s="37" t="s">
        <v>69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hidden="1" customHeight="1" x14ac:dyDescent="0.25">
      <c r="A414" s="641" t="s">
        <v>640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570"/>
      <c r="AB414" s="570"/>
      <c r="AC414" s="570"/>
    </row>
    <row r="415" spans="1:68" ht="14.25" hidden="1" customHeight="1" x14ac:dyDescent="0.25">
      <c r="A415" s="582" t="s">
        <v>134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571"/>
      <c r="AB415" s="571"/>
      <c r="AC415" s="571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7">
        <v>4680115885240</v>
      </c>
      <c r="E416" s="588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7">
        <v>4607091389364</v>
      </c>
      <c r="E417" s="588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4"/>
      <c r="V417" s="34"/>
      <c r="W417" s="35" t="s">
        <v>69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71</v>
      </c>
      <c r="Q418" s="598"/>
      <c r="R418" s="598"/>
      <c r="S418" s="598"/>
      <c r="T418" s="598"/>
      <c r="U418" s="598"/>
      <c r="V418" s="599"/>
      <c r="W418" s="37" t="s">
        <v>72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71</v>
      </c>
      <c r="Q419" s="598"/>
      <c r="R419" s="598"/>
      <c r="S419" s="598"/>
      <c r="T419" s="598"/>
      <c r="U419" s="598"/>
      <c r="V419" s="599"/>
      <c r="W419" s="37" t="s">
        <v>69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hidden="1" customHeight="1" x14ac:dyDescent="0.25">
      <c r="A420" s="582" t="s">
        <v>63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571"/>
      <c r="AB420" s="571"/>
      <c r="AC420" s="571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7">
        <v>4680115886094</v>
      </c>
      <c r="E421" s="588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7">
        <v>4607091389425</v>
      </c>
      <c r="E422" s="588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7">
        <v>4680115880771</v>
      </c>
      <c r="E423" s="588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7">
        <v>4607091389500</v>
      </c>
      <c r="E424" s="588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4"/>
      <c r="V424" s="34"/>
      <c r="W424" s="35" t="s">
        <v>69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71</v>
      </c>
      <c r="Q425" s="598"/>
      <c r="R425" s="598"/>
      <c r="S425" s="598"/>
      <c r="T425" s="598"/>
      <c r="U425" s="598"/>
      <c r="V425" s="599"/>
      <c r="W425" s="37" t="s">
        <v>72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71</v>
      </c>
      <c r="Q426" s="598"/>
      <c r="R426" s="598"/>
      <c r="S426" s="598"/>
      <c r="T426" s="598"/>
      <c r="U426" s="598"/>
      <c r="V426" s="599"/>
      <c r="W426" s="37" t="s">
        <v>69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hidden="1" customHeight="1" x14ac:dyDescent="0.25">
      <c r="A427" s="641" t="s">
        <v>658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570"/>
      <c r="AB427" s="570"/>
      <c r="AC427" s="570"/>
    </row>
    <row r="428" spans="1:68" ht="14.25" hidden="1" customHeight="1" x14ac:dyDescent="0.25">
      <c r="A428" s="582" t="s">
        <v>63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571"/>
      <c r="AB428" s="571"/>
      <c r="AC428" s="571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7">
        <v>4680115885110</v>
      </c>
      <c r="E429" s="588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4"/>
      <c r="V429" s="34"/>
      <c r="W429" s="35" t="s">
        <v>69</v>
      </c>
      <c r="X429" s="575">
        <v>0</v>
      </c>
      <c r="Y429" s="576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71</v>
      </c>
      <c r="Q430" s="598"/>
      <c r="R430" s="598"/>
      <c r="S430" s="598"/>
      <c r="T430" s="598"/>
      <c r="U430" s="598"/>
      <c r="V430" s="599"/>
      <c r="W430" s="37" t="s">
        <v>72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71</v>
      </c>
      <c r="Q431" s="598"/>
      <c r="R431" s="598"/>
      <c r="S431" s="598"/>
      <c r="T431" s="598"/>
      <c r="U431" s="598"/>
      <c r="V431" s="599"/>
      <c r="W431" s="37" t="s">
        <v>69</v>
      </c>
      <c r="X431" s="577">
        <f>IFERROR(SUM(X429:X429),"0")</f>
        <v>0</v>
      </c>
      <c r="Y431" s="577">
        <f>IFERROR(SUM(Y429:Y429),"0")</f>
        <v>0</v>
      </c>
      <c r="Z431" s="37"/>
      <c r="AA431" s="578"/>
      <c r="AB431" s="578"/>
      <c r="AC431" s="578"/>
    </row>
    <row r="432" spans="1:68" ht="16.5" hidden="1" customHeight="1" x14ac:dyDescent="0.25">
      <c r="A432" s="641" t="s">
        <v>662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570"/>
      <c r="AB432" s="570"/>
      <c r="AC432" s="570"/>
    </row>
    <row r="433" spans="1:68" ht="14.25" hidden="1" customHeight="1" x14ac:dyDescent="0.25">
      <c r="A433" s="582" t="s">
        <v>63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571"/>
      <c r="AB433" s="571"/>
      <c r="AC433" s="571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7">
        <v>4680115885103</v>
      </c>
      <c r="E434" s="588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4"/>
      <c r="V434" s="34"/>
      <c r="W434" s="35" t="s">
        <v>69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71</v>
      </c>
      <c r="Q435" s="598"/>
      <c r="R435" s="598"/>
      <c r="S435" s="598"/>
      <c r="T435" s="598"/>
      <c r="U435" s="598"/>
      <c r="V435" s="599"/>
      <c r="W435" s="37" t="s">
        <v>72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71</v>
      </c>
      <c r="Q436" s="598"/>
      <c r="R436" s="598"/>
      <c r="S436" s="598"/>
      <c r="T436" s="598"/>
      <c r="U436" s="598"/>
      <c r="V436" s="599"/>
      <c r="W436" s="37" t="s">
        <v>69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hidden="1" customHeight="1" x14ac:dyDescent="0.2">
      <c r="A437" s="624" t="s">
        <v>666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48"/>
      <c r="AB437" s="48"/>
      <c r="AC437" s="48"/>
    </row>
    <row r="438" spans="1:68" ht="16.5" hidden="1" customHeight="1" x14ac:dyDescent="0.25">
      <c r="A438" s="641" t="s">
        <v>666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570"/>
      <c r="AB438" s="570"/>
      <c r="AC438" s="570"/>
    </row>
    <row r="439" spans="1:68" ht="14.25" hidden="1" customHeight="1" x14ac:dyDescent="0.25">
      <c r="A439" s="582" t="s">
        <v>102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571"/>
      <c r="AB439" s="571"/>
      <c r="AC439" s="571"/>
    </row>
    <row r="440" spans="1:68" ht="27" hidden="1" customHeight="1" x14ac:dyDescent="0.25">
      <c r="A440" s="54" t="s">
        <v>667</v>
      </c>
      <c r="B440" s="54" t="s">
        <v>668</v>
      </c>
      <c r="C440" s="31">
        <v>4301011795</v>
      </c>
      <c r="D440" s="587">
        <v>4607091389067</v>
      </c>
      <c r="E440" s="588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4"/>
      <c r="V440" s="34"/>
      <c r="W440" s="35" t="s">
        <v>69</v>
      </c>
      <c r="X440" s="575">
        <v>0</v>
      </c>
      <c r="Y440" s="576">
        <f t="shared" ref="Y440:Y452" si="69">IFERROR(IF(X440="",0,CEILING((X440/$H440),1)*$H440),"")</f>
        <v>0</v>
      </c>
      <c r="Z440" s="36" t="str">
        <f t="shared" ref="Z440:Z445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0</v>
      </c>
      <c r="BN440" s="64">
        <f t="shared" ref="BN440:BN452" si="72">IFERROR(Y440*I440/H440,"0")</f>
        <v>0</v>
      </c>
      <c r="BO440" s="64">
        <f t="shared" ref="BO440:BO452" si="73">IFERROR(1/J440*(X440/H440),"0")</f>
        <v>0</v>
      </c>
      <c r="BP440" s="64">
        <f t="shared" ref="BP440:BP452" si="74">IFERROR(1/J440*(Y440/H440),"0")</f>
        <v>0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87">
        <v>4680115885271</v>
      </c>
      <c r="E441" s="588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4"/>
      <c r="V441" s="34"/>
      <c r="W441" s="35" t="s">
        <v>69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87">
        <v>4680115885226</v>
      </c>
      <c r="E442" s="588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4"/>
      <c r="V442" s="34"/>
      <c r="W442" s="35" t="s">
        <v>69</v>
      </c>
      <c r="X442" s="575">
        <v>300</v>
      </c>
      <c r="Y442" s="576">
        <f t="shared" si="69"/>
        <v>300.96000000000004</v>
      </c>
      <c r="Z442" s="36">
        <f t="shared" si="70"/>
        <v>0.68171999999999999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320.45454545454544</v>
      </c>
      <c r="BN442" s="64">
        <f t="shared" si="72"/>
        <v>321.48</v>
      </c>
      <c r="BO442" s="64">
        <f t="shared" si="73"/>
        <v>0.54632867132867136</v>
      </c>
      <c r="BP442" s="64">
        <f t="shared" si="74"/>
        <v>0.54807692307692313</v>
      </c>
    </row>
    <row r="443" spans="1:68" ht="16.5" hidden="1" customHeight="1" x14ac:dyDescent="0.25">
      <c r="A443" s="54" t="s">
        <v>676</v>
      </c>
      <c r="B443" s="54" t="s">
        <v>677</v>
      </c>
      <c r="C443" s="31">
        <v>4301011774</v>
      </c>
      <c r="D443" s="587">
        <v>4680115884502</v>
      </c>
      <c r="E443" s="588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4"/>
      <c r="V443" s="34"/>
      <c r="W443" s="35" t="s">
        <v>69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678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679</v>
      </c>
      <c r="B444" s="54" t="s">
        <v>680</v>
      </c>
      <c r="C444" s="31">
        <v>4301011771</v>
      </c>
      <c r="D444" s="587">
        <v>4607091389104</v>
      </c>
      <c r="E444" s="588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4"/>
      <c r="V444" s="34"/>
      <c r="W444" s="35" t="s">
        <v>69</v>
      </c>
      <c r="X444" s="575">
        <v>500</v>
      </c>
      <c r="Y444" s="576">
        <f t="shared" si="69"/>
        <v>501.6</v>
      </c>
      <c r="Z444" s="36">
        <f t="shared" si="70"/>
        <v>1.1362000000000001</v>
      </c>
      <c r="AA444" s="56"/>
      <c r="AB444" s="57"/>
      <c r="AC444" s="491" t="s">
        <v>681</v>
      </c>
      <c r="AG444" s="64"/>
      <c r="AJ444" s="68"/>
      <c r="AK444" s="68">
        <v>0</v>
      </c>
      <c r="BB444" s="492" t="s">
        <v>1</v>
      </c>
      <c r="BM444" s="64">
        <f t="shared" si="71"/>
        <v>534.09090909090912</v>
      </c>
      <c r="BN444" s="64">
        <f t="shared" si="72"/>
        <v>535.79999999999995</v>
      </c>
      <c r="BO444" s="64">
        <f t="shared" si="73"/>
        <v>0.91054778554778548</v>
      </c>
      <c r="BP444" s="64">
        <f t="shared" si="74"/>
        <v>0.91346153846153855</v>
      </c>
    </row>
    <row r="445" spans="1:68" ht="16.5" hidden="1" customHeight="1" x14ac:dyDescent="0.25">
      <c r="A445" s="54" t="s">
        <v>682</v>
      </c>
      <c r="B445" s="54" t="s">
        <v>683</v>
      </c>
      <c r="C445" s="31">
        <v>4301011799</v>
      </c>
      <c r="D445" s="587">
        <v>4680115884519</v>
      </c>
      <c r="E445" s="588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105</v>
      </c>
      <c r="L445" s="32"/>
      <c r="M445" s="33" t="s">
        <v>77</v>
      </c>
      <c r="N445" s="33"/>
      <c r="O445" s="32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4"/>
      <c r="V445" s="34"/>
      <c r="W445" s="35" t="s">
        <v>69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684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685</v>
      </c>
      <c r="B446" s="54" t="s">
        <v>686</v>
      </c>
      <c r="C446" s="31">
        <v>4301012125</v>
      </c>
      <c r="D446" s="587">
        <v>4680115886391</v>
      </c>
      <c r="E446" s="588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76</v>
      </c>
      <c r="L446" s="32"/>
      <c r="M446" s="33" t="s">
        <v>77</v>
      </c>
      <c r="N446" s="33"/>
      <c r="O446" s="32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4"/>
      <c r="V446" s="34"/>
      <c r="W446" s="35" t="s">
        <v>69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669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687</v>
      </c>
      <c r="B447" s="54" t="s">
        <v>688</v>
      </c>
      <c r="C447" s="31">
        <v>4301011778</v>
      </c>
      <c r="D447" s="587">
        <v>4680115880603</v>
      </c>
      <c r="E447" s="588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4"/>
      <c r="V447" s="34"/>
      <c r="W447" s="35" t="s">
        <v>69</v>
      </c>
      <c r="X447" s="575">
        <v>0</v>
      </c>
      <c r="Y447" s="576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687</v>
      </c>
      <c r="B448" s="54" t="s">
        <v>689</v>
      </c>
      <c r="C448" s="31">
        <v>4301012035</v>
      </c>
      <c r="D448" s="587">
        <v>4680115880603</v>
      </c>
      <c r="E448" s="588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4"/>
      <c r="V448" s="34"/>
      <c r="W448" s="35" t="s">
        <v>69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690</v>
      </c>
      <c r="B449" s="54" t="s">
        <v>691</v>
      </c>
      <c r="C449" s="31">
        <v>4301012036</v>
      </c>
      <c r="D449" s="587">
        <v>4680115882782</v>
      </c>
      <c r="E449" s="588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4"/>
      <c r="V449" s="34"/>
      <c r="W449" s="35" t="s">
        <v>69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672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692</v>
      </c>
      <c r="B450" s="54" t="s">
        <v>693</v>
      </c>
      <c r="C450" s="31">
        <v>4301012050</v>
      </c>
      <c r="D450" s="587">
        <v>4680115885479</v>
      </c>
      <c r="E450" s="588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76</v>
      </c>
      <c r="L450" s="32"/>
      <c r="M450" s="33" t="s">
        <v>106</v>
      </c>
      <c r="N450" s="33"/>
      <c r="O450" s="32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4"/>
      <c r="V450" s="34"/>
      <c r="W450" s="35" t="s">
        <v>69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681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4301011784</v>
      </c>
      <c r="D451" s="587">
        <v>4607091389982</v>
      </c>
      <c r="E451" s="588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4"/>
      <c r="V451" s="34"/>
      <c r="W451" s="35" t="s">
        <v>69</v>
      </c>
      <c r="X451" s="575">
        <v>0</v>
      </c>
      <c r="Y451" s="576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681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694</v>
      </c>
      <c r="B452" s="54" t="s">
        <v>696</v>
      </c>
      <c r="C452" s="31">
        <v>4301012034</v>
      </c>
      <c r="D452" s="587">
        <v>4607091389982</v>
      </c>
      <c r="E452" s="588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110</v>
      </c>
      <c r="L452" s="32"/>
      <c r="M452" s="33" t="s">
        <v>106</v>
      </c>
      <c r="N452" s="33"/>
      <c r="O452" s="32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4"/>
      <c r="V452" s="34"/>
      <c r="W452" s="35" t="s">
        <v>69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681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71</v>
      </c>
      <c r="Q453" s="598"/>
      <c r="R453" s="598"/>
      <c r="S453" s="598"/>
      <c r="T453" s="598"/>
      <c r="U453" s="598"/>
      <c r="V453" s="599"/>
      <c r="W453" s="37" t="s">
        <v>72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151.5151515151515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152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1.81792</v>
      </c>
      <c r="AA453" s="578"/>
      <c r="AB453" s="578"/>
      <c r="AC453" s="578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71</v>
      </c>
      <c r="Q454" s="598"/>
      <c r="R454" s="598"/>
      <c r="S454" s="598"/>
      <c r="T454" s="598"/>
      <c r="U454" s="598"/>
      <c r="V454" s="599"/>
      <c r="W454" s="37" t="s">
        <v>69</v>
      </c>
      <c r="X454" s="577">
        <f>IFERROR(SUM(X440:X452),"0")</f>
        <v>800</v>
      </c>
      <c r="Y454" s="577">
        <f>IFERROR(SUM(Y440:Y452),"0")</f>
        <v>802.56000000000006</v>
      </c>
      <c r="Z454" s="37"/>
      <c r="AA454" s="578"/>
      <c r="AB454" s="578"/>
      <c r="AC454" s="578"/>
    </row>
    <row r="455" spans="1:68" ht="14.25" hidden="1" customHeight="1" x14ac:dyDescent="0.25">
      <c r="A455" s="582" t="s">
        <v>134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571"/>
      <c r="AB455" s="571"/>
      <c r="AC455" s="571"/>
    </row>
    <row r="456" spans="1:68" ht="16.5" hidden="1" customHeight="1" x14ac:dyDescent="0.25">
      <c r="A456" s="54" t="s">
        <v>697</v>
      </c>
      <c r="B456" s="54" t="s">
        <v>698</v>
      </c>
      <c r="C456" s="31">
        <v>4301020334</v>
      </c>
      <c r="D456" s="587">
        <v>4607091388930</v>
      </c>
      <c r="E456" s="588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105</v>
      </c>
      <c r="L456" s="32"/>
      <c r="M456" s="33" t="s">
        <v>77</v>
      </c>
      <c r="N456" s="33"/>
      <c r="O456" s="32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699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700</v>
      </c>
      <c r="B457" s="54" t="s">
        <v>701</v>
      </c>
      <c r="C457" s="31">
        <v>4301020384</v>
      </c>
      <c r="D457" s="587">
        <v>4680115886407</v>
      </c>
      <c r="E457" s="588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76</v>
      </c>
      <c r="L457" s="32"/>
      <c r="M457" s="33" t="s">
        <v>77</v>
      </c>
      <c r="N457" s="33"/>
      <c r="O457" s="32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702</v>
      </c>
      <c r="B458" s="54" t="s">
        <v>703</v>
      </c>
      <c r="C458" s="31">
        <v>4301020385</v>
      </c>
      <c r="D458" s="587">
        <v>4680115880054</v>
      </c>
      <c r="E458" s="588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4"/>
      <c r="V458" s="34"/>
      <c r="W458" s="35" t="s">
        <v>69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71</v>
      </c>
      <c r="Q459" s="598"/>
      <c r="R459" s="598"/>
      <c r="S459" s="598"/>
      <c r="T459" s="598"/>
      <c r="U459" s="598"/>
      <c r="V459" s="599"/>
      <c r="W459" s="37" t="s">
        <v>72</v>
      </c>
      <c r="X459" s="577">
        <f>IFERROR(X456/H456,"0")+IFERROR(X457/H457,"0")+IFERROR(X458/H458,"0")</f>
        <v>0</v>
      </c>
      <c r="Y459" s="577">
        <f>IFERROR(Y456/H456,"0")+IFERROR(Y457/H457,"0")+IFERROR(Y458/H458,"0")</f>
        <v>0</v>
      </c>
      <c r="Z459" s="577">
        <f>IFERROR(IF(Z456="",0,Z456),"0")+IFERROR(IF(Z457="",0,Z457),"0")+IFERROR(IF(Z458="",0,Z458),"0")</f>
        <v>0</v>
      </c>
      <c r="AA459" s="578"/>
      <c r="AB459" s="578"/>
      <c r="AC459" s="578"/>
    </row>
    <row r="460" spans="1:68" hidden="1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71</v>
      </c>
      <c r="Q460" s="598"/>
      <c r="R460" s="598"/>
      <c r="S460" s="598"/>
      <c r="T460" s="598"/>
      <c r="U460" s="598"/>
      <c r="V460" s="599"/>
      <c r="W460" s="37" t="s">
        <v>69</v>
      </c>
      <c r="X460" s="577">
        <f>IFERROR(SUM(X456:X458),"0")</f>
        <v>0</v>
      </c>
      <c r="Y460" s="577">
        <f>IFERROR(SUM(Y456:Y458),"0")</f>
        <v>0</v>
      </c>
      <c r="Z460" s="37"/>
      <c r="AA460" s="578"/>
      <c r="AB460" s="578"/>
      <c r="AC460" s="578"/>
    </row>
    <row r="461" spans="1:68" ht="14.25" hidden="1" customHeight="1" x14ac:dyDescent="0.25">
      <c r="A461" s="582" t="s">
        <v>63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571"/>
      <c r="AB461" s="571"/>
      <c r="AC461" s="571"/>
    </row>
    <row r="462" spans="1:68" ht="27" hidden="1" customHeight="1" x14ac:dyDescent="0.25">
      <c r="A462" s="54" t="s">
        <v>704</v>
      </c>
      <c r="B462" s="54" t="s">
        <v>705</v>
      </c>
      <c r="C462" s="31">
        <v>4301031349</v>
      </c>
      <c r="D462" s="587">
        <v>4680115883116</v>
      </c>
      <c r="E462" s="588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106</v>
      </c>
      <c r="N462" s="33"/>
      <c r="O462" s="32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4"/>
      <c r="V462" s="34"/>
      <c r="W462" s="35" t="s">
        <v>69</v>
      </c>
      <c r="X462" s="575">
        <v>0</v>
      </c>
      <c r="Y462" s="576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706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hidden="1" customHeight="1" x14ac:dyDescent="0.25">
      <c r="A463" s="54" t="s">
        <v>707</v>
      </c>
      <c r="B463" s="54" t="s">
        <v>708</v>
      </c>
      <c r="C463" s="31">
        <v>4301031350</v>
      </c>
      <c r="D463" s="587">
        <v>4680115883093</v>
      </c>
      <c r="E463" s="588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4"/>
      <c r="V463" s="34"/>
      <c r="W463" s="35" t="s">
        <v>69</v>
      </c>
      <c r="X463" s="575">
        <v>0</v>
      </c>
      <c r="Y463" s="576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709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hidden="1" customHeight="1" x14ac:dyDescent="0.25">
      <c r="A464" s="54" t="s">
        <v>710</v>
      </c>
      <c r="B464" s="54" t="s">
        <v>711</v>
      </c>
      <c r="C464" s="31">
        <v>4301031353</v>
      </c>
      <c r="D464" s="587">
        <v>4680115883109</v>
      </c>
      <c r="E464" s="588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105</v>
      </c>
      <c r="L464" s="32"/>
      <c r="M464" s="33" t="s">
        <v>67</v>
      </c>
      <c r="N464" s="33"/>
      <c r="O464" s="32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4"/>
      <c r="V464" s="34"/>
      <c r="W464" s="35" t="s">
        <v>69</v>
      </c>
      <c r="X464" s="575">
        <v>0</v>
      </c>
      <c r="Y464" s="576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712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hidden="1" customHeight="1" x14ac:dyDescent="0.25">
      <c r="A465" s="54" t="s">
        <v>713</v>
      </c>
      <c r="B465" s="54" t="s">
        <v>714</v>
      </c>
      <c r="C465" s="31">
        <v>4301031351</v>
      </c>
      <c r="D465" s="587">
        <v>4680115882072</v>
      </c>
      <c r="E465" s="588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4"/>
      <c r="V465" s="34"/>
      <c r="W465" s="35" t="s">
        <v>69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706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713</v>
      </c>
      <c r="B466" s="54" t="s">
        <v>715</v>
      </c>
      <c r="C466" s="31">
        <v>4301031419</v>
      </c>
      <c r="D466" s="587">
        <v>4680115882072</v>
      </c>
      <c r="E466" s="588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110</v>
      </c>
      <c r="L466" s="32"/>
      <c r="M466" s="33" t="s">
        <v>106</v>
      </c>
      <c r="N466" s="33"/>
      <c r="O466" s="32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4"/>
      <c r="V466" s="34"/>
      <c r="W466" s="35" t="s">
        <v>69</v>
      </c>
      <c r="X466" s="575">
        <v>0</v>
      </c>
      <c r="Y466" s="576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706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4301031418</v>
      </c>
      <c r="D467" s="587">
        <v>4680115882102</v>
      </c>
      <c r="E467" s="588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4"/>
      <c r="V467" s="34"/>
      <c r="W467" s="35" t="s">
        <v>69</v>
      </c>
      <c r="X467" s="575">
        <v>0</v>
      </c>
      <c r="Y467" s="576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709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718</v>
      </c>
      <c r="B468" s="54" t="s">
        <v>719</v>
      </c>
      <c r="C468" s="31">
        <v>4301031417</v>
      </c>
      <c r="D468" s="587">
        <v>4680115882096</v>
      </c>
      <c r="E468" s="588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110</v>
      </c>
      <c r="L468" s="32"/>
      <c r="M468" s="33" t="s">
        <v>67</v>
      </c>
      <c r="N468" s="33"/>
      <c r="O468" s="32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4"/>
      <c r="V468" s="34"/>
      <c r="W468" s="35" t="s">
        <v>69</v>
      </c>
      <c r="X468" s="575">
        <v>0</v>
      </c>
      <c r="Y468" s="576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712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idden="1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71</v>
      </c>
      <c r="Q469" s="598"/>
      <c r="R469" s="598"/>
      <c r="S469" s="598"/>
      <c r="T469" s="598"/>
      <c r="U469" s="598"/>
      <c r="V469" s="599"/>
      <c r="W469" s="37" t="s">
        <v>72</v>
      </c>
      <c r="X469" s="577">
        <f>IFERROR(X462/H462,"0")+IFERROR(X463/H463,"0")+IFERROR(X464/H464,"0")+IFERROR(X465/H465,"0")+IFERROR(X466/H466,"0")+IFERROR(X467/H467,"0")+IFERROR(X468/H468,"0")</f>
        <v>0</v>
      </c>
      <c r="Y469" s="577">
        <f>IFERROR(Y462/H462,"0")+IFERROR(Y463/H463,"0")+IFERROR(Y464/H464,"0")+IFERROR(Y465/H465,"0")+IFERROR(Y466/H466,"0")+IFERROR(Y467/H467,"0")+IFERROR(Y468/H468,"0")</f>
        <v>0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578"/>
      <c r="AB469" s="578"/>
      <c r="AC469" s="578"/>
    </row>
    <row r="470" spans="1:68" hidden="1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71</v>
      </c>
      <c r="Q470" s="598"/>
      <c r="R470" s="598"/>
      <c r="S470" s="598"/>
      <c r="T470" s="598"/>
      <c r="U470" s="598"/>
      <c r="V470" s="599"/>
      <c r="W470" s="37" t="s">
        <v>69</v>
      </c>
      <c r="X470" s="577">
        <f>IFERROR(SUM(X462:X468),"0")</f>
        <v>0</v>
      </c>
      <c r="Y470" s="577">
        <f>IFERROR(SUM(Y462:Y468),"0")</f>
        <v>0</v>
      </c>
      <c r="Z470" s="37"/>
      <c r="AA470" s="578"/>
      <c r="AB470" s="578"/>
      <c r="AC470" s="578"/>
    </row>
    <row r="471" spans="1:68" ht="14.25" hidden="1" customHeight="1" x14ac:dyDescent="0.25">
      <c r="A471" s="582" t="s">
        <v>73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571"/>
      <c r="AB471" s="571"/>
      <c r="AC471" s="571"/>
    </row>
    <row r="472" spans="1:68" ht="16.5" hidden="1" customHeight="1" x14ac:dyDescent="0.25">
      <c r="A472" s="54" t="s">
        <v>720</v>
      </c>
      <c r="B472" s="54" t="s">
        <v>721</v>
      </c>
      <c r="C472" s="31">
        <v>4301051232</v>
      </c>
      <c r="D472" s="587">
        <v>4607091383409</v>
      </c>
      <c r="E472" s="588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723</v>
      </c>
      <c r="B473" s="54" t="s">
        <v>724</v>
      </c>
      <c r="C473" s="31">
        <v>4301051233</v>
      </c>
      <c r="D473" s="587">
        <v>4607091383416</v>
      </c>
      <c r="E473" s="588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725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726</v>
      </c>
      <c r="B474" s="54" t="s">
        <v>727</v>
      </c>
      <c r="C474" s="31">
        <v>4301051064</v>
      </c>
      <c r="D474" s="587">
        <v>4680115883536</v>
      </c>
      <c r="E474" s="588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76</v>
      </c>
      <c r="L474" s="32"/>
      <c r="M474" s="33" t="s">
        <v>77</v>
      </c>
      <c r="N474" s="33"/>
      <c r="O474" s="32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4"/>
      <c r="V474" s="34"/>
      <c r="W474" s="35" t="s">
        <v>69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728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71</v>
      </c>
      <c r="Q475" s="598"/>
      <c r="R475" s="598"/>
      <c r="S475" s="598"/>
      <c r="T475" s="598"/>
      <c r="U475" s="598"/>
      <c r="V475" s="599"/>
      <c r="W475" s="37" t="s">
        <v>72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71</v>
      </c>
      <c r="Q476" s="598"/>
      <c r="R476" s="598"/>
      <c r="S476" s="598"/>
      <c r="T476" s="598"/>
      <c r="U476" s="598"/>
      <c r="V476" s="599"/>
      <c r="W476" s="37" t="s">
        <v>69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hidden="1" customHeight="1" x14ac:dyDescent="0.2">
      <c r="A477" s="624" t="s">
        <v>729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48"/>
      <c r="AB477" s="48"/>
      <c r="AC477" s="48"/>
    </row>
    <row r="478" spans="1:68" ht="16.5" hidden="1" customHeight="1" x14ac:dyDescent="0.25">
      <c r="A478" s="641" t="s">
        <v>729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570"/>
      <c r="AB478" s="570"/>
      <c r="AC478" s="570"/>
    </row>
    <row r="479" spans="1:68" ht="14.25" hidden="1" customHeight="1" x14ac:dyDescent="0.25">
      <c r="A479" s="582" t="s">
        <v>102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571"/>
      <c r="AB479" s="571"/>
      <c r="AC479" s="571"/>
    </row>
    <row r="480" spans="1:68" ht="27" hidden="1" customHeight="1" x14ac:dyDescent="0.25">
      <c r="A480" s="54" t="s">
        <v>730</v>
      </c>
      <c r="B480" s="54" t="s">
        <v>731</v>
      </c>
      <c r="C480" s="31">
        <v>4301011763</v>
      </c>
      <c r="D480" s="587">
        <v>4640242181011</v>
      </c>
      <c r="E480" s="588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105</v>
      </c>
      <c r="L480" s="32"/>
      <c r="M480" s="33" t="s">
        <v>77</v>
      </c>
      <c r="N480" s="33"/>
      <c r="O480" s="32">
        <v>55</v>
      </c>
      <c r="P480" s="730" t="s">
        <v>732</v>
      </c>
      <c r="Q480" s="585"/>
      <c r="R480" s="585"/>
      <c r="S480" s="585"/>
      <c r="T480" s="586"/>
      <c r="U480" s="34"/>
      <c r="V480" s="34"/>
      <c r="W480" s="35" t="s">
        <v>69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733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4301011585</v>
      </c>
      <c r="D481" s="587">
        <v>4640242180441</v>
      </c>
      <c r="E481" s="588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95" t="s">
        <v>736</v>
      </c>
      <c r="Q481" s="585"/>
      <c r="R481" s="585"/>
      <c r="S481" s="585"/>
      <c r="T481" s="586"/>
      <c r="U481" s="34"/>
      <c r="V481" s="34"/>
      <c r="W481" s="35" t="s">
        <v>69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738</v>
      </c>
      <c r="B482" s="54" t="s">
        <v>739</v>
      </c>
      <c r="C482" s="31">
        <v>4301011584</v>
      </c>
      <c r="D482" s="587">
        <v>4640242180564</v>
      </c>
      <c r="E482" s="588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43" t="s">
        <v>740</v>
      </c>
      <c r="Q482" s="585"/>
      <c r="R482" s="585"/>
      <c r="S482" s="585"/>
      <c r="T482" s="586"/>
      <c r="U482" s="34"/>
      <c r="V482" s="34"/>
      <c r="W482" s="35" t="s">
        <v>69</v>
      </c>
      <c r="X482" s="575">
        <v>0</v>
      </c>
      <c r="Y482" s="57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71</v>
      </c>
      <c r="Q483" s="598"/>
      <c r="R483" s="598"/>
      <c r="S483" s="598"/>
      <c r="T483" s="598"/>
      <c r="U483" s="598"/>
      <c r="V483" s="599"/>
      <c r="W483" s="37" t="s">
        <v>72</v>
      </c>
      <c r="X483" s="577">
        <f>IFERROR(X480/H480,"0")+IFERROR(X481/H481,"0")+IFERROR(X482/H482,"0")</f>
        <v>0</v>
      </c>
      <c r="Y483" s="577">
        <f>IFERROR(Y480/H480,"0")+IFERROR(Y481/H481,"0")+IFERROR(Y482/H482,"0")</f>
        <v>0</v>
      </c>
      <c r="Z483" s="577">
        <f>IFERROR(IF(Z480="",0,Z480),"0")+IFERROR(IF(Z481="",0,Z481),"0")+IFERROR(IF(Z482="",0,Z482),"0")</f>
        <v>0</v>
      </c>
      <c r="AA483" s="578"/>
      <c r="AB483" s="578"/>
      <c r="AC483" s="578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71</v>
      </c>
      <c r="Q484" s="598"/>
      <c r="R484" s="598"/>
      <c r="S484" s="598"/>
      <c r="T484" s="598"/>
      <c r="U484" s="598"/>
      <c r="V484" s="599"/>
      <c r="W484" s="37" t="s">
        <v>69</v>
      </c>
      <c r="X484" s="577">
        <f>IFERROR(SUM(X480:X482),"0")</f>
        <v>0</v>
      </c>
      <c r="Y484" s="577">
        <f>IFERROR(SUM(Y480:Y482),"0")</f>
        <v>0</v>
      </c>
      <c r="Z484" s="37"/>
      <c r="AA484" s="578"/>
      <c r="AB484" s="578"/>
      <c r="AC484" s="578"/>
    </row>
    <row r="485" spans="1:68" ht="14.25" hidden="1" customHeight="1" x14ac:dyDescent="0.25">
      <c r="A485" s="582" t="s">
        <v>134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571"/>
      <c r="AB485" s="571"/>
      <c r="AC485" s="571"/>
    </row>
    <row r="486" spans="1:68" ht="27" hidden="1" customHeight="1" x14ac:dyDescent="0.25">
      <c r="A486" s="54" t="s">
        <v>742</v>
      </c>
      <c r="B486" s="54" t="s">
        <v>743</v>
      </c>
      <c r="C486" s="31">
        <v>4301020269</v>
      </c>
      <c r="D486" s="587">
        <v>4640242180519</v>
      </c>
      <c r="E486" s="588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105</v>
      </c>
      <c r="L486" s="32"/>
      <c r="M486" s="33" t="s">
        <v>77</v>
      </c>
      <c r="N486" s="33"/>
      <c r="O486" s="32">
        <v>50</v>
      </c>
      <c r="P486" s="867" t="s">
        <v>744</v>
      </c>
      <c r="Q486" s="585"/>
      <c r="R486" s="585"/>
      <c r="S486" s="585"/>
      <c r="T486" s="586"/>
      <c r="U486" s="34"/>
      <c r="V486" s="34"/>
      <c r="W486" s="35" t="s">
        <v>69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742</v>
      </c>
      <c r="B487" s="54" t="s">
        <v>746</v>
      </c>
      <c r="C487" s="31">
        <v>4301020400</v>
      </c>
      <c r="D487" s="587">
        <v>4640242180519</v>
      </c>
      <c r="E487" s="588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105</v>
      </c>
      <c r="L487" s="32"/>
      <c r="M487" s="33" t="s">
        <v>106</v>
      </c>
      <c r="N487" s="33"/>
      <c r="O487" s="32">
        <v>50</v>
      </c>
      <c r="P487" s="809" t="s">
        <v>747</v>
      </c>
      <c r="Q487" s="585"/>
      <c r="R487" s="585"/>
      <c r="S487" s="585"/>
      <c r="T487" s="586"/>
      <c r="U487" s="34"/>
      <c r="V487" s="34"/>
      <c r="W487" s="35" t="s">
        <v>69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748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749</v>
      </c>
      <c r="B488" s="54" t="s">
        <v>750</v>
      </c>
      <c r="C488" s="31">
        <v>4301020260</v>
      </c>
      <c r="D488" s="587">
        <v>4640242180526</v>
      </c>
      <c r="E488" s="588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105</v>
      </c>
      <c r="L488" s="32"/>
      <c r="M488" s="33" t="s">
        <v>106</v>
      </c>
      <c r="N488" s="33"/>
      <c r="O488" s="32">
        <v>50</v>
      </c>
      <c r="P488" s="810" t="s">
        <v>751</v>
      </c>
      <c r="Q488" s="585"/>
      <c r="R488" s="585"/>
      <c r="S488" s="585"/>
      <c r="T488" s="586"/>
      <c r="U488" s="34"/>
      <c r="V488" s="34"/>
      <c r="W488" s="35" t="s">
        <v>69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745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752</v>
      </c>
      <c r="B489" s="54" t="s">
        <v>753</v>
      </c>
      <c r="C489" s="31">
        <v>4301020295</v>
      </c>
      <c r="D489" s="587">
        <v>4640242181363</v>
      </c>
      <c r="E489" s="588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110</v>
      </c>
      <c r="L489" s="32"/>
      <c r="M489" s="33" t="s">
        <v>106</v>
      </c>
      <c r="N489" s="33"/>
      <c r="O489" s="32">
        <v>50</v>
      </c>
      <c r="P489" s="748" t="s">
        <v>754</v>
      </c>
      <c r="Q489" s="585"/>
      <c r="R489" s="585"/>
      <c r="S489" s="585"/>
      <c r="T489" s="586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71</v>
      </c>
      <c r="Q490" s="598"/>
      <c r="R490" s="598"/>
      <c r="S490" s="598"/>
      <c r="T490" s="598"/>
      <c r="U490" s="598"/>
      <c r="V490" s="599"/>
      <c r="W490" s="37" t="s">
        <v>72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71</v>
      </c>
      <c r="Q491" s="598"/>
      <c r="R491" s="598"/>
      <c r="S491" s="598"/>
      <c r="T491" s="598"/>
      <c r="U491" s="598"/>
      <c r="V491" s="599"/>
      <c r="W491" s="37" t="s">
        <v>69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hidden="1" customHeight="1" x14ac:dyDescent="0.25">
      <c r="A492" s="582" t="s">
        <v>63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571"/>
      <c r="AB492" s="571"/>
      <c r="AC492" s="571"/>
    </row>
    <row r="493" spans="1:68" ht="27" hidden="1" customHeight="1" x14ac:dyDescent="0.25">
      <c r="A493" s="54" t="s">
        <v>756</v>
      </c>
      <c r="B493" s="54" t="s">
        <v>757</v>
      </c>
      <c r="C493" s="31">
        <v>4301031280</v>
      </c>
      <c r="D493" s="587">
        <v>4640242180816</v>
      </c>
      <c r="E493" s="588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110</v>
      </c>
      <c r="L493" s="32"/>
      <c r="M493" s="33" t="s">
        <v>67</v>
      </c>
      <c r="N493" s="33"/>
      <c r="O493" s="32">
        <v>40</v>
      </c>
      <c r="P493" s="739" t="s">
        <v>758</v>
      </c>
      <c r="Q493" s="585"/>
      <c r="R493" s="585"/>
      <c r="S493" s="585"/>
      <c r="T493" s="586"/>
      <c r="U493" s="34"/>
      <c r="V493" s="34"/>
      <c r="W493" s="35" t="s">
        <v>69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759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760</v>
      </c>
      <c r="B494" s="54" t="s">
        <v>761</v>
      </c>
      <c r="C494" s="31">
        <v>4301031244</v>
      </c>
      <c r="D494" s="587">
        <v>4640242180595</v>
      </c>
      <c r="E494" s="588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110</v>
      </c>
      <c r="L494" s="32"/>
      <c r="M494" s="33" t="s">
        <v>67</v>
      </c>
      <c r="N494" s="33"/>
      <c r="O494" s="32">
        <v>40</v>
      </c>
      <c r="P494" s="693" t="s">
        <v>762</v>
      </c>
      <c r="Q494" s="585"/>
      <c r="R494" s="585"/>
      <c r="S494" s="585"/>
      <c r="T494" s="586"/>
      <c r="U494" s="34"/>
      <c r="V494" s="34"/>
      <c r="W494" s="35" t="s">
        <v>69</v>
      </c>
      <c r="X494" s="575">
        <v>0</v>
      </c>
      <c r="Y494" s="576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71</v>
      </c>
      <c r="Q495" s="598"/>
      <c r="R495" s="598"/>
      <c r="S495" s="598"/>
      <c r="T495" s="598"/>
      <c r="U495" s="598"/>
      <c r="V495" s="599"/>
      <c r="W495" s="37" t="s">
        <v>72</v>
      </c>
      <c r="X495" s="577">
        <f>IFERROR(X493/H493,"0")+IFERROR(X494/H494,"0")</f>
        <v>0</v>
      </c>
      <c r="Y495" s="577">
        <f>IFERROR(Y493/H493,"0")+IFERROR(Y494/H494,"0")</f>
        <v>0</v>
      </c>
      <c r="Z495" s="577">
        <f>IFERROR(IF(Z493="",0,Z493),"0")+IFERROR(IF(Z494="",0,Z494),"0")</f>
        <v>0</v>
      </c>
      <c r="AA495" s="578"/>
      <c r="AB495" s="578"/>
      <c r="AC495" s="578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71</v>
      </c>
      <c r="Q496" s="598"/>
      <c r="R496" s="598"/>
      <c r="S496" s="598"/>
      <c r="T496" s="598"/>
      <c r="U496" s="598"/>
      <c r="V496" s="599"/>
      <c r="W496" s="37" t="s">
        <v>69</v>
      </c>
      <c r="X496" s="577">
        <f>IFERROR(SUM(X493:X494),"0")</f>
        <v>0</v>
      </c>
      <c r="Y496" s="577">
        <f>IFERROR(SUM(Y493:Y494),"0")</f>
        <v>0</v>
      </c>
      <c r="Z496" s="37"/>
      <c r="AA496" s="578"/>
      <c r="AB496" s="578"/>
      <c r="AC496" s="578"/>
    </row>
    <row r="497" spans="1:68" ht="14.25" hidden="1" customHeight="1" x14ac:dyDescent="0.25">
      <c r="A497" s="582" t="s">
        <v>73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571"/>
      <c r="AB497" s="571"/>
      <c r="AC497" s="571"/>
    </row>
    <row r="498" spans="1:68" ht="27" hidden="1" customHeight="1" x14ac:dyDescent="0.25">
      <c r="A498" s="54" t="s">
        <v>764</v>
      </c>
      <c r="B498" s="54" t="s">
        <v>765</v>
      </c>
      <c r="C498" s="31">
        <v>4301052046</v>
      </c>
      <c r="D498" s="587">
        <v>4640242180533</v>
      </c>
      <c r="E498" s="588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105</v>
      </c>
      <c r="L498" s="32"/>
      <c r="M498" s="33" t="s">
        <v>92</v>
      </c>
      <c r="N498" s="33"/>
      <c r="O498" s="32">
        <v>45</v>
      </c>
      <c r="P498" s="707" t="s">
        <v>766</v>
      </c>
      <c r="Q498" s="585"/>
      <c r="R498" s="585"/>
      <c r="S498" s="585"/>
      <c r="T498" s="586"/>
      <c r="U498" s="34"/>
      <c r="V498" s="34"/>
      <c r="W498" s="35" t="s">
        <v>69</v>
      </c>
      <c r="X498" s="575">
        <v>0</v>
      </c>
      <c r="Y498" s="576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767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764</v>
      </c>
      <c r="B499" s="54" t="s">
        <v>768</v>
      </c>
      <c r="C499" s="31">
        <v>4301051887</v>
      </c>
      <c r="D499" s="587">
        <v>4640242180533</v>
      </c>
      <c r="E499" s="588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105</v>
      </c>
      <c r="L499" s="32"/>
      <c r="M499" s="33" t="s">
        <v>77</v>
      </c>
      <c r="N499" s="33"/>
      <c r="O499" s="32">
        <v>45</v>
      </c>
      <c r="P499" s="890" t="s">
        <v>766</v>
      </c>
      <c r="Q499" s="585"/>
      <c r="R499" s="585"/>
      <c r="S499" s="585"/>
      <c r="T499" s="586"/>
      <c r="U499" s="34"/>
      <c r="V499" s="34"/>
      <c r="W499" s="35" t="s">
        <v>69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767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71</v>
      </c>
      <c r="Q500" s="598"/>
      <c r="R500" s="598"/>
      <c r="S500" s="598"/>
      <c r="T500" s="598"/>
      <c r="U500" s="598"/>
      <c r="V500" s="599"/>
      <c r="W500" s="37" t="s">
        <v>72</v>
      </c>
      <c r="X500" s="577">
        <f>IFERROR(X498/H498,"0")+IFERROR(X499/H499,"0")</f>
        <v>0</v>
      </c>
      <c r="Y500" s="577">
        <f>IFERROR(Y498/H498,"0")+IFERROR(Y499/H499,"0")</f>
        <v>0</v>
      </c>
      <c r="Z500" s="577">
        <f>IFERROR(IF(Z498="",0,Z498),"0")+IFERROR(IF(Z499="",0,Z499),"0")</f>
        <v>0</v>
      </c>
      <c r="AA500" s="578"/>
      <c r="AB500" s="578"/>
      <c r="AC500" s="578"/>
    </row>
    <row r="501" spans="1:68" hidden="1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71</v>
      </c>
      <c r="Q501" s="598"/>
      <c r="R501" s="598"/>
      <c r="S501" s="598"/>
      <c r="T501" s="598"/>
      <c r="U501" s="598"/>
      <c r="V501" s="599"/>
      <c r="W501" s="37" t="s">
        <v>69</v>
      </c>
      <c r="X501" s="577">
        <f>IFERROR(SUM(X498:X499),"0")</f>
        <v>0</v>
      </c>
      <c r="Y501" s="577">
        <f>IFERROR(SUM(Y498:Y499),"0")</f>
        <v>0</v>
      </c>
      <c r="Z501" s="37"/>
      <c r="AA501" s="578"/>
      <c r="AB501" s="578"/>
      <c r="AC501" s="578"/>
    </row>
    <row r="502" spans="1:68" ht="14.25" hidden="1" customHeight="1" x14ac:dyDescent="0.25">
      <c r="A502" s="582" t="s">
        <v>169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571"/>
      <c r="AB502" s="571"/>
      <c r="AC502" s="571"/>
    </row>
    <row r="503" spans="1:68" ht="27" hidden="1" customHeight="1" x14ac:dyDescent="0.25">
      <c r="A503" s="54" t="s">
        <v>769</v>
      </c>
      <c r="B503" s="54" t="s">
        <v>770</v>
      </c>
      <c r="C503" s="31">
        <v>4301060485</v>
      </c>
      <c r="D503" s="587">
        <v>4640242180120</v>
      </c>
      <c r="E503" s="588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105</v>
      </c>
      <c r="L503" s="32"/>
      <c r="M503" s="33" t="s">
        <v>77</v>
      </c>
      <c r="N503" s="33"/>
      <c r="O503" s="32">
        <v>40</v>
      </c>
      <c r="P503" s="754" t="s">
        <v>771</v>
      </c>
      <c r="Q503" s="585"/>
      <c r="R503" s="585"/>
      <c r="S503" s="585"/>
      <c r="T503" s="586"/>
      <c r="U503" s="34"/>
      <c r="V503" s="34"/>
      <c r="W503" s="35" t="s">
        <v>69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772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769</v>
      </c>
      <c r="B504" s="54" t="s">
        <v>773</v>
      </c>
      <c r="C504" s="31">
        <v>4301060496</v>
      </c>
      <c r="D504" s="587">
        <v>4640242180120</v>
      </c>
      <c r="E504" s="588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105</v>
      </c>
      <c r="L504" s="32"/>
      <c r="M504" s="33" t="s">
        <v>92</v>
      </c>
      <c r="N504" s="33"/>
      <c r="O504" s="32">
        <v>40</v>
      </c>
      <c r="P504" s="753" t="s">
        <v>774</v>
      </c>
      <c r="Q504" s="585"/>
      <c r="R504" s="585"/>
      <c r="S504" s="585"/>
      <c r="T504" s="586"/>
      <c r="U504" s="34"/>
      <c r="V504" s="34"/>
      <c r="W504" s="35" t="s">
        <v>69</v>
      </c>
      <c r="X504" s="575">
        <v>0</v>
      </c>
      <c r="Y504" s="576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772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775</v>
      </c>
      <c r="B505" s="54" t="s">
        <v>776</v>
      </c>
      <c r="C505" s="31">
        <v>4301060486</v>
      </c>
      <c r="D505" s="587">
        <v>4640242180137</v>
      </c>
      <c r="E505" s="588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105</v>
      </c>
      <c r="L505" s="32"/>
      <c r="M505" s="33" t="s">
        <v>77</v>
      </c>
      <c r="N505" s="33"/>
      <c r="O505" s="32">
        <v>40</v>
      </c>
      <c r="P505" s="910" t="s">
        <v>777</v>
      </c>
      <c r="Q505" s="585"/>
      <c r="R505" s="585"/>
      <c r="S505" s="585"/>
      <c r="T505" s="586"/>
      <c r="U505" s="34"/>
      <c r="V505" s="34"/>
      <c r="W505" s="35" t="s">
        <v>69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778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775</v>
      </c>
      <c r="B506" s="54" t="s">
        <v>779</v>
      </c>
      <c r="C506" s="31">
        <v>4301060498</v>
      </c>
      <c r="D506" s="587">
        <v>4640242180137</v>
      </c>
      <c r="E506" s="588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105</v>
      </c>
      <c r="L506" s="32"/>
      <c r="M506" s="33" t="s">
        <v>92</v>
      </c>
      <c r="N506" s="33"/>
      <c r="O506" s="32">
        <v>40</v>
      </c>
      <c r="P506" s="801" t="s">
        <v>780</v>
      </c>
      <c r="Q506" s="585"/>
      <c r="R506" s="585"/>
      <c r="S506" s="585"/>
      <c r="T506" s="586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778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71</v>
      </c>
      <c r="Q507" s="598"/>
      <c r="R507" s="598"/>
      <c r="S507" s="598"/>
      <c r="T507" s="598"/>
      <c r="U507" s="598"/>
      <c r="V507" s="599"/>
      <c r="W507" s="37" t="s">
        <v>72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71</v>
      </c>
      <c r="Q508" s="598"/>
      <c r="R508" s="598"/>
      <c r="S508" s="598"/>
      <c r="T508" s="598"/>
      <c r="U508" s="598"/>
      <c r="V508" s="599"/>
      <c r="W508" s="37" t="s">
        <v>69</v>
      </c>
      <c r="X508" s="577">
        <f>IFERROR(SUM(X503:X506),"0")</f>
        <v>0</v>
      </c>
      <c r="Y508" s="577">
        <f>IFERROR(SUM(Y503:Y506),"0")</f>
        <v>0</v>
      </c>
      <c r="Z508" s="37"/>
      <c r="AA508" s="578"/>
      <c r="AB508" s="578"/>
      <c r="AC508" s="578"/>
    </row>
    <row r="509" spans="1:68" ht="16.5" hidden="1" customHeight="1" x14ac:dyDescent="0.25">
      <c r="A509" s="641" t="s">
        <v>781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570"/>
      <c r="AB509" s="570"/>
      <c r="AC509" s="570"/>
    </row>
    <row r="510" spans="1:68" ht="14.25" hidden="1" customHeight="1" x14ac:dyDescent="0.25">
      <c r="A510" s="582" t="s">
        <v>134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571"/>
      <c r="AB510" s="571"/>
      <c r="AC510" s="571"/>
    </row>
    <row r="511" spans="1:68" ht="27" hidden="1" customHeight="1" x14ac:dyDescent="0.25">
      <c r="A511" s="54" t="s">
        <v>782</v>
      </c>
      <c r="B511" s="54" t="s">
        <v>783</v>
      </c>
      <c r="C511" s="31">
        <v>4301020314</v>
      </c>
      <c r="D511" s="587">
        <v>4640242180090</v>
      </c>
      <c r="E511" s="588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105</v>
      </c>
      <c r="L511" s="32"/>
      <c r="M511" s="33" t="s">
        <v>106</v>
      </c>
      <c r="N511" s="33"/>
      <c r="O511" s="32">
        <v>50</v>
      </c>
      <c r="P511" s="752" t="s">
        <v>784</v>
      </c>
      <c r="Q511" s="585"/>
      <c r="R511" s="585"/>
      <c r="S511" s="585"/>
      <c r="T511" s="586"/>
      <c r="U511" s="34"/>
      <c r="V511" s="34"/>
      <c r="W511" s="35" t="s">
        <v>69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785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71</v>
      </c>
      <c r="Q512" s="598"/>
      <c r="R512" s="598"/>
      <c r="S512" s="598"/>
      <c r="T512" s="598"/>
      <c r="U512" s="598"/>
      <c r="V512" s="599"/>
      <c r="W512" s="37" t="s">
        <v>72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71</v>
      </c>
      <c r="Q513" s="598"/>
      <c r="R513" s="598"/>
      <c r="S513" s="598"/>
      <c r="T513" s="598"/>
      <c r="U513" s="598"/>
      <c r="V513" s="599"/>
      <c r="W513" s="37" t="s">
        <v>69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786</v>
      </c>
      <c r="Q514" s="580"/>
      <c r="R514" s="580"/>
      <c r="S514" s="580"/>
      <c r="T514" s="580"/>
      <c r="U514" s="580"/>
      <c r="V514" s="581"/>
      <c r="W514" s="37" t="s">
        <v>69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4000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4046.76</v>
      </c>
      <c r="Z514" s="37"/>
      <c r="AA514" s="578"/>
      <c r="AB514" s="578"/>
      <c r="AC514" s="578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787</v>
      </c>
      <c r="Q515" s="580"/>
      <c r="R515" s="580"/>
      <c r="S515" s="580"/>
      <c r="T515" s="580"/>
      <c r="U515" s="580"/>
      <c r="V515" s="581"/>
      <c r="W515" s="37" t="s">
        <v>69</v>
      </c>
      <c r="X515" s="577">
        <f>IFERROR(SUM(BM22:BM511),"0")</f>
        <v>4165.6371212121212</v>
      </c>
      <c r="Y515" s="577">
        <f>IFERROR(SUM(BN22:BN511),"0")</f>
        <v>4214.1449999999995</v>
      </c>
      <c r="Z515" s="37"/>
      <c r="AA515" s="578"/>
      <c r="AB515" s="578"/>
      <c r="AC515" s="578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788</v>
      </c>
      <c r="Q516" s="580"/>
      <c r="R516" s="580"/>
      <c r="S516" s="580"/>
      <c r="T516" s="580"/>
      <c r="U516" s="580"/>
      <c r="V516" s="581"/>
      <c r="W516" s="37" t="s">
        <v>789</v>
      </c>
      <c r="X516" s="38">
        <f>ROUNDUP(SUM(BO22:BO511),0)</f>
        <v>6</v>
      </c>
      <c r="Y516" s="38">
        <f>ROUNDUP(SUM(BP22:BP511),0)</f>
        <v>7</v>
      </c>
      <c r="Z516" s="37"/>
      <c r="AA516" s="578"/>
      <c r="AB516" s="578"/>
      <c r="AC516" s="578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790</v>
      </c>
      <c r="Q517" s="580"/>
      <c r="R517" s="580"/>
      <c r="S517" s="580"/>
      <c r="T517" s="580"/>
      <c r="U517" s="580"/>
      <c r="V517" s="581"/>
      <c r="W517" s="37" t="s">
        <v>69</v>
      </c>
      <c r="X517" s="577">
        <f>GrossWeightTotal+PalletQtyTotal*25</f>
        <v>4315.6371212121212</v>
      </c>
      <c r="Y517" s="577">
        <f>GrossWeightTotalR+PalletQtyTotalR*25</f>
        <v>4389.1449999999995</v>
      </c>
      <c r="Z517" s="37"/>
      <c r="AA517" s="578"/>
      <c r="AB517" s="578"/>
      <c r="AC517" s="578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791</v>
      </c>
      <c r="Q518" s="580"/>
      <c r="R518" s="580"/>
      <c r="S518" s="580"/>
      <c r="T518" s="580"/>
      <c r="U518" s="580"/>
      <c r="V518" s="581"/>
      <c r="W518" s="37" t="s">
        <v>789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392.07070707070704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396</v>
      </c>
      <c r="Z518" s="37"/>
      <c r="AA518" s="578"/>
      <c r="AB518" s="578"/>
      <c r="AC518" s="578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792</v>
      </c>
      <c r="Q519" s="580"/>
      <c r="R519" s="580"/>
      <c r="S519" s="580"/>
      <c r="T519" s="580"/>
      <c r="U519" s="580"/>
      <c r="V519" s="581"/>
      <c r="W519" s="39" t="s">
        <v>793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6.8506900000000002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794</v>
      </c>
      <c r="B521" s="572" t="s">
        <v>62</v>
      </c>
      <c r="C521" s="636" t="s">
        <v>100</v>
      </c>
      <c r="D521" s="732"/>
      <c r="E521" s="732"/>
      <c r="F521" s="732"/>
      <c r="G521" s="732"/>
      <c r="H521" s="733"/>
      <c r="I521" s="636" t="s">
        <v>258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550</v>
      </c>
      <c r="U521" s="733"/>
      <c r="V521" s="636" t="s">
        <v>607</v>
      </c>
      <c r="W521" s="732"/>
      <c r="X521" s="732"/>
      <c r="Y521" s="733"/>
      <c r="Z521" s="572" t="s">
        <v>666</v>
      </c>
      <c r="AA521" s="636" t="s">
        <v>729</v>
      </c>
      <c r="AB521" s="733"/>
      <c r="AC521" s="52"/>
      <c r="AF521" s="573"/>
    </row>
    <row r="522" spans="1:32" ht="14.25" customHeight="1" thickTop="1" x14ac:dyDescent="0.2">
      <c r="A522" s="865" t="s">
        <v>795</v>
      </c>
      <c r="B522" s="636" t="s">
        <v>62</v>
      </c>
      <c r="C522" s="636" t="s">
        <v>101</v>
      </c>
      <c r="D522" s="636" t="s">
        <v>116</v>
      </c>
      <c r="E522" s="636" t="s">
        <v>176</v>
      </c>
      <c r="F522" s="636" t="s">
        <v>199</v>
      </c>
      <c r="G522" s="636" t="s">
        <v>234</v>
      </c>
      <c r="H522" s="636" t="s">
        <v>100</v>
      </c>
      <c r="I522" s="636" t="s">
        <v>259</v>
      </c>
      <c r="J522" s="636" t="s">
        <v>299</v>
      </c>
      <c r="K522" s="636" t="s">
        <v>360</v>
      </c>
      <c r="L522" s="636" t="s">
        <v>403</v>
      </c>
      <c r="M522" s="636" t="s">
        <v>419</v>
      </c>
      <c r="N522" s="573"/>
      <c r="O522" s="636" t="s">
        <v>432</v>
      </c>
      <c r="P522" s="636" t="s">
        <v>442</v>
      </c>
      <c r="Q522" s="636" t="s">
        <v>449</v>
      </c>
      <c r="R522" s="636" t="s">
        <v>454</v>
      </c>
      <c r="S522" s="636" t="s">
        <v>540</v>
      </c>
      <c r="T522" s="636" t="s">
        <v>551</v>
      </c>
      <c r="U522" s="636" t="s">
        <v>585</v>
      </c>
      <c r="V522" s="636" t="s">
        <v>608</v>
      </c>
      <c r="W522" s="636" t="s">
        <v>640</v>
      </c>
      <c r="X522" s="636" t="s">
        <v>658</v>
      </c>
      <c r="Y522" s="636" t="s">
        <v>662</v>
      </c>
      <c r="Z522" s="636" t="s">
        <v>666</v>
      </c>
      <c r="AA522" s="636" t="s">
        <v>729</v>
      </c>
      <c r="AB522" s="636" t="s">
        <v>781</v>
      </c>
      <c r="AC522" s="52"/>
      <c r="AF522" s="573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573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52"/>
      <c r="AF523" s="573"/>
    </row>
    <row r="524" spans="1:32" ht="18" customHeight="1" thickTop="1" thickBot="1" x14ac:dyDescent="0.25">
      <c r="A524" s="40" t="s">
        <v>796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259.20000000000005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4" s="46">
        <f>IFERROR(Y89*1,"0")+IFERROR(Y90*1,"0")+IFERROR(Y91*1,"0")+IFERROR(Y95*1,"0")+IFERROR(Y96*1,"0")+IFERROR(Y97*1,"0")+IFERROR(Y98*1,"0")+IFERROR(Y99*1,"0")+IFERROR(Y100*1,"0")</f>
        <v>356.40000000000003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453.6</v>
      </c>
      <c r="G524" s="46">
        <f>IFERROR(Y132*1,"0")+IFERROR(Y133*1,"0")+IFERROR(Y137*1,"0")+IFERROR(Y138*1,"0")+IFERROR(Y142*1,"0")+IFERROR(Y143*1,"0")</f>
        <v>0</v>
      </c>
      <c r="H524" s="46">
        <f>IFERROR(Y148*1,"0")+IFERROR(Y152*1,"0")+IFERROR(Y153*1,"0")+IFERROR(Y154*1,"0")</f>
        <v>0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46">
        <f>IFERROR(Y256*1,"0")+IFERROR(Y257*1,"0")+IFERROR(Y258*1,"0")+IFERROR(Y259*1,"0")+IFERROR(Y260*1,"0")</f>
        <v>0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0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4" s="46">
        <f>IFERROR(Y342*1,"0")+IFERROR(Y343*1,"0")+IFERROR(Y344*1,"0")</f>
        <v>0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2175</v>
      </c>
      <c r="U524" s="46">
        <f>IFERROR(Y375*1,"0")+IFERROR(Y376*1,"0")+IFERROR(Y377*1,"0")+IFERROR(Y378*1,"0")+IFERROR(Y382*1,"0")+IFERROR(Y386*1,"0")+IFERROR(Y387*1,"0")+IFERROR(Y391*1,"0")</f>
        <v>0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46">
        <f>IFERROR(Y416*1,"0")+IFERROR(Y417*1,"0")+IFERROR(Y421*1,"0")+IFERROR(Y422*1,"0")+IFERROR(Y423*1,"0")+IFERROR(Y424*1,"0")</f>
        <v>0</v>
      </c>
      <c r="X524" s="46">
        <f>IFERROR(Y429*1,"0")</f>
        <v>0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802.56000000000006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46">
        <f>IFERROR(Y511*1,"0")</f>
        <v>0</v>
      </c>
      <c r="AC524" s="52"/>
      <c r="AF524" s="573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00,00"/>
        <filter val="106,67"/>
        <filter val="151,52"/>
        <filter val="23,15"/>
        <filter val="250,00"/>
        <filter val="300,00"/>
        <filter val="32,41"/>
        <filter val="350,00"/>
        <filter val="36,67"/>
        <filter val="392,07"/>
        <filter val="4 000,00"/>
        <filter val="4 165,64"/>
        <filter val="4 315,64"/>
        <filter val="41,67"/>
        <filter val="450,00"/>
        <filter val="500,00"/>
        <filter val="550,00"/>
        <filter val="6"/>
        <filter val="800,00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799</v>
      </c>
      <c r="C6" s="47" t="s">
        <v>800</v>
      </c>
      <c r="D6" s="47" t="s">
        <v>801</v>
      </c>
      <c r="E6" s="47"/>
    </row>
    <row r="7" spans="2:8" x14ac:dyDescent="0.2">
      <c r="B7" s="47" t="s">
        <v>802</v>
      </c>
      <c r="C7" s="47" t="s">
        <v>803</v>
      </c>
      <c r="D7" s="47" t="s">
        <v>804</v>
      </c>
      <c r="E7" s="47"/>
    </row>
    <row r="8" spans="2:8" x14ac:dyDescent="0.2">
      <c r="B8" s="47" t="s">
        <v>805</v>
      </c>
      <c r="C8" s="47" t="s">
        <v>806</v>
      </c>
      <c r="D8" s="47" t="s">
        <v>807</v>
      </c>
      <c r="E8" s="47"/>
    </row>
    <row r="9" spans="2:8" x14ac:dyDescent="0.2">
      <c r="B9" s="47" t="s">
        <v>14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1" spans="2:8" x14ac:dyDescent="0.2">
      <c r="B11" s="47" t="s">
        <v>813</v>
      </c>
      <c r="C11" s="47" t="s">
        <v>814</v>
      </c>
      <c r="D11" s="47" t="s">
        <v>815</v>
      </c>
      <c r="E11" s="47"/>
    </row>
    <row r="13" spans="2:8" x14ac:dyDescent="0.2">
      <c r="B13" s="47" t="s">
        <v>816</v>
      </c>
      <c r="C13" s="47" t="s">
        <v>800</v>
      </c>
      <c r="D13" s="47"/>
      <c r="E13" s="47"/>
    </row>
    <row r="15" spans="2:8" x14ac:dyDescent="0.2">
      <c r="B15" s="47" t="s">
        <v>817</v>
      </c>
      <c r="C15" s="47" t="s">
        <v>803</v>
      </c>
      <c r="D15" s="47"/>
      <c r="E15" s="47"/>
    </row>
    <row r="17" spans="2:5" x14ac:dyDescent="0.2">
      <c r="B17" s="47" t="s">
        <v>818</v>
      </c>
      <c r="C17" s="47" t="s">
        <v>806</v>
      </c>
      <c r="D17" s="47"/>
      <c r="E17" s="47"/>
    </row>
    <row r="19" spans="2:5" x14ac:dyDescent="0.2">
      <c r="B19" s="47" t="s">
        <v>819</v>
      </c>
      <c r="C19" s="47" t="s">
        <v>808</v>
      </c>
      <c r="D19" s="47"/>
      <c r="E19" s="47"/>
    </row>
    <row r="21" spans="2:5" x14ac:dyDescent="0.2">
      <c r="B21" s="47" t="s">
        <v>820</v>
      </c>
      <c r="C21" s="47" t="s">
        <v>811</v>
      </c>
      <c r="D21" s="47"/>
      <c r="E21" s="47"/>
    </row>
    <row r="23" spans="2:5" x14ac:dyDescent="0.2">
      <c r="B23" s="47" t="s">
        <v>821</v>
      </c>
      <c r="C23" s="47" t="s">
        <v>814</v>
      </c>
      <c r="D23" s="47"/>
      <c r="E23" s="47"/>
    </row>
    <row r="25" spans="2:5" x14ac:dyDescent="0.2">
      <c r="B25" s="47" t="s">
        <v>822</v>
      </c>
      <c r="C25" s="47"/>
      <c r="D25" s="47"/>
      <c r="E25" s="47"/>
    </row>
    <row r="26" spans="2:5" x14ac:dyDescent="0.2">
      <c r="B26" s="47" t="s">
        <v>823</v>
      </c>
      <c r="C26" s="47"/>
      <c r="D26" s="47"/>
      <c r="E26" s="47"/>
    </row>
    <row r="27" spans="2:5" x14ac:dyDescent="0.2">
      <c r="B27" s="47" t="s">
        <v>824</v>
      </c>
      <c r="C27" s="47"/>
      <c r="D27" s="47"/>
      <c r="E27" s="47"/>
    </row>
    <row r="28" spans="2:5" x14ac:dyDescent="0.2">
      <c r="B28" s="47" t="s">
        <v>825</v>
      </c>
      <c r="C28" s="47"/>
      <c r="D28" s="47"/>
      <c r="E28" s="47"/>
    </row>
    <row r="29" spans="2:5" x14ac:dyDescent="0.2">
      <c r="B29" s="47" t="s">
        <v>826</v>
      </c>
      <c r="C29" s="47"/>
      <c r="D29" s="47"/>
      <c r="E29" s="47"/>
    </row>
    <row r="30" spans="2:5" x14ac:dyDescent="0.2">
      <c r="B30" s="47" t="s">
        <v>827</v>
      </c>
      <c r="C30" s="47"/>
      <c r="D30" s="47"/>
      <c r="E30" s="47"/>
    </row>
    <row r="31" spans="2:5" x14ac:dyDescent="0.2">
      <c r="B31" s="47" t="s">
        <v>828</v>
      </c>
      <c r="C31" s="47"/>
      <c r="D31" s="47"/>
      <c r="E31" s="47"/>
    </row>
    <row r="32" spans="2:5" x14ac:dyDescent="0.2">
      <c r="B32" s="47" t="s">
        <v>829</v>
      </c>
      <c r="C32" s="47"/>
      <c r="D32" s="47"/>
      <c r="E32" s="47"/>
    </row>
    <row r="33" spans="2:5" x14ac:dyDescent="0.2">
      <c r="B33" s="47" t="s">
        <v>830</v>
      </c>
      <c r="C33" s="47"/>
      <c r="D33" s="47"/>
      <c r="E33" s="47"/>
    </row>
    <row r="34" spans="2:5" x14ac:dyDescent="0.2">
      <c r="B34" s="47" t="s">
        <v>831</v>
      </c>
      <c r="C34" s="47"/>
      <c r="D34" s="47"/>
      <c r="E34" s="47"/>
    </row>
    <row r="35" spans="2:5" x14ac:dyDescent="0.2">
      <c r="B35" s="47" t="s">
        <v>832</v>
      </c>
      <c r="C35" s="47"/>
      <c r="D35" s="47"/>
      <c r="E35" s="47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2025-06-16T11:23:35Z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