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D2289A6-701B-4583-AAD7-AD9B262644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Z243" i="1" s="1"/>
  <c r="Y241" i="1"/>
  <c r="Y244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Y109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Z85" i="1" s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4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4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65" i="1" l="1"/>
  <c r="Z144" i="1"/>
  <c r="Z32" i="1"/>
  <c r="H9" i="1"/>
  <c r="A10" i="1"/>
  <c r="Y33" i="1"/>
  <c r="Y37" i="1"/>
  <c r="Y45" i="1"/>
  <c r="Y49" i="1"/>
  <c r="Y58" i="1"/>
  <c r="Y66" i="1"/>
  <c r="Y72" i="1"/>
  <c r="Y80" i="1"/>
  <c r="Y518" i="1" s="1"/>
  <c r="Y102" i="1"/>
  <c r="BP95" i="1"/>
  <c r="BN95" i="1"/>
  <c r="Z95" i="1"/>
  <c r="Z101" i="1" s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BP133" i="1"/>
  <c r="BN133" i="1"/>
  <c r="Z133" i="1"/>
  <c r="Z134" i="1" s="1"/>
  <c r="Y135" i="1"/>
  <c r="Y140" i="1"/>
  <c r="BP137" i="1"/>
  <c r="BN137" i="1"/>
  <c r="Z137" i="1"/>
  <c r="Z139" i="1" s="1"/>
  <c r="BP154" i="1"/>
  <c r="BN154" i="1"/>
  <c r="Z154" i="1"/>
  <c r="Y156" i="1"/>
  <c r="I524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BP228" i="1"/>
  <c r="BN228" i="1"/>
  <c r="Z228" i="1"/>
  <c r="BP232" i="1"/>
  <c r="BN232" i="1"/>
  <c r="Z232" i="1"/>
  <c r="Y234" i="1"/>
  <c r="Y239" i="1"/>
  <c r="BP236" i="1"/>
  <c r="BN236" i="1"/>
  <c r="Z236" i="1"/>
  <c r="Z238" i="1" s="1"/>
  <c r="Y238" i="1"/>
  <c r="BP259" i="1"/>
  <c r="BN259" i="1"/>
  <c r="Z259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Y325" i="1"/>
  <c r="Z338" i="1"/>
  <c r="BP336" i="1"/>
  <c r="BN336" i="1"/>
  <c r="Z336" i="1"/>
  <c r="Y338" i="1"/>
  <c r="BP376" i="1"/>
  <c r="BN376" i="1"/>
  <c r="Z376" i="1"/>
  <c r="Z379" i="1" s="1"/>
  <c r="Y379" i="1"/>
  <c r="F524" i="1"/>
  <c r="F9" i="1"/>
  <c r="J9" i="1"/>
  <c r="B524" i="1"/>
  <c r="X515" i="1"/>
  <c r="X516" i="1"/>
  <c r="X518" i="1"/>
  <c r="Y24" i="1"/>
  <c r="Z27" i="1"/>
  <c r="BN27" i="1"/>
  <c r="Y515" i="1" s="1"/>
  <c r="Y517" i="1" s="1"/>
  <c r="Z29" i="1"/>
  <c r="BN29" i="1"/>
  <c r="Z31" i="1"/>
  <c r="BN31" i="1"/>
  <c r="Z35" i="1"/>
  <c r="Z36" i="1" s="1"/>
  <c r="BN35" i="1"/>
  <c r="BP35" i="1"/>
  <c r="Y516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6" i="1"/>
  <c r="BP83" i="1"/>
  <c r="BN83" i="1"/>
  <c r="Y85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Y139" i="1"/>
  <c r="BP143" i="1"/>
  <c r="BN143" i="1"/>
  <c r="Z143" i="1"/>
  <c r="Y145" i="1"/>
  <c r="H524" i="1"/>
  <c r="Y149" i="1"/>
  <c r="BP148" i="1"/>
  <c r="BN148" i="1"/>
  <c r="Z148" i="1"/>
  <c r="Z149" i="1" s="1"/>
  <c r="Y150" i="1"/>
  <c r="Y155" i="1"/>
  <c r="BP152" i="1"/>
  <c r="BN152" i="1"/>
  <c r="Z152" i="1"/>
  <c r="Z155" i="1" s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4" i="1"/>
  <c r="Y190" i="1"/>
  <c r="BP187" i="1"/>
  <c r="BN187" i="1"/>
  <c r="Z187" i="1"/>
  <c r="Z189" i="1" s="1"/>
  <c r="Y194" i="1"/>
  <c r="BP199" i="1"/>
  <c r="BN199" i="1"/>
  <c r="Z199" i="1"/>
  <c r="BP203" i="1"/>
  <c r="BN203" i="1"/>
  <c r="Z203" i="1"/>
  <c r="BP211" i="1"/>
  <c r="BN211" i="1"/>
  <c r="Z211" i="1"/>
  <c r="Z217" i="1" s="1"/>
  <c r="BP215" i="1"/>
  <c r="BN215" i="1"/>
  <c r="Z215" i="1"/>
  <c r="Z222" i="1"/>
  <c r="BP250" i="1"/>
  <c r="BN250" i="1"/>
  <c r="Z250" i="1"/>
  <c r="Z276" i="1"/>
  <c r="BP274" i="1"/>
  <c r="BN274" i="1"/>
  <c r="Z274" i="1"/>
  <c r="O524" i="1"/>
  <c r="Y276" i="1"/>
  <c r="BP351" i="1"/>
  <c r="BN351" i="1"/>
  <c r="Z351" i="1"/>
  <c r="Z357" i="1" s="1"/>
  <c r="Y357" i="1"/>
  <c r="BP355" i="1"/>
  <c r="BN355" i="1"/>
  <c r="Z355" i="1"/>
  <c r="Z425" i="1"/>
  <c r="BP422" i="1"/>
  <c r="BN422" i="1"/>
  <c r="Z422" i="1"/>
  <c r="Y426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AA524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W524" i="1"/>
  <c r="E524" i="1"/>
  <c r="Y93" i="1"/>
  <c r="G524" i="1"/>
  <c r="Y134" i="1"/>
  <c r="Y218" i="1"/>
  <c r="BP213" i="1"/>
  <c r="BN213" i="1"/>
  <c r="Z213" i="1"/>
  <c r="Y217" i="1"/>
  <c r="BP221" i="1"/>
  <c r="BN221" i="1"/>
  <c r="Z221" i="1"/>
  <c r="Y223" i="1"/>
  <c r="K524" i="1"/>
  <c r="Y233" i="1"/>
  <c r="BP226" i="1"/>
  <c r="BN226" i="1"/>
  <c r="Z226" i="1"/>
  <c r="BP230" i="1"/>
  <c r="BN230" i="1"/>
  <c r="Z230" i="1"/>
  <c r="BP248" i="1"/>
  <c r="BN248" i="1"/>
  <c r="Z248" i="1"/>
  <c r="Z252" i="1" s="1"/>
  <c r="Y252" i="1"/>
  <c r="Z261" i="1"/>
  <c r="BP257" i="1"/>
  <c r="BN257" i="1"/>
  <c r="Z257" i="1"/>
  <c r="Y261" i="1"/>
  <c r="BP266" i="1"/>
  <c r="BN266" i="1"/>
  <c r="Z266" i="1"/>
  <c r="Z269" i="1" s="1"/>
  <c r="Y277" i="1"/>
  <c r="BP295" i="1"/>
  <c r="BN295" i="1"/>
  <c r="Z295" i="1"/>
  <c r="Z300" i="1" s="1"/>
  <c r="BP299" i="1"/>
  <c r="BN299" i="1"/>
  <c r="Z299" i="1"/>
  <c r="Y301" i="1"/>
  <c r="Y310" i="1"/>
  <c r="BP303" i="1"/>
  <c r="BN303" i="1"/>
  <c r="Z303" i="1"/>
  <c r="Z310" i="1" s="1"/>
  <c r="BP307" i="1"/>
  <c r="BN307" i="1"/>
  <c r="Z307" i="1"/>
  <c r="BP315" i="1"/>
  <c r="BN315" i="1"/>
  <c r="Z315" i="1"/>
  <c r="BP323" i="1"/>
  <c r="BN323" i="1"/>
  <c r="Z323" i="1"/>
  <c r="Z332" i="1"/>
  <c r="BP330" i="1"/>
  <c r="BN330" i="1"/>
  <c r="Z330" i="1"/>
  <c r="Y339" i="1"/>
  <c r="BP343" i="1"/>
  <c r="BN343" i="1"/>
  <c r="Z343" i="1"/>
  <c r="Z345" i="1" s="1"/>
  <c r="BP353" i="1"/>
  <c r="BN353" i="1"/>
  <c r="Z353" i="1"/>
  <c r="BP361" i="1"/>
  <c r="BN361" i="1"/>
  <c r="Z361" i="1"/>
  <c r="Z362" i="1" s="1"/>
  <c r="Y363" i="1"/>
  <c r="Y368" i="1"/>
  <c r="BP365" i="1"/>
  <c r="BN365" i="1"/>
  <c r="Z365" i="1"/>
  <c r="Z367" i="1" s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Y407" i="1"/>
  <c r="BP401" i="1"/>
  <c r="BN401" i="1"/>
  <c r="Z401" i="1"/>
  <c r="BP405" i="1"/>
  <c r="BN405" i="1"/>
  <c r="Z405" i="1"/>
  <c r="L524" i="1"/>
  <c r="Y262" i="1"/>
  <c r="M524" i="1"/>
  <c r="Y270" i="1"/>
  <c r="Y282" i="1"/>
  <c r="Y291" i="1"/>
  <c r="R524" i="1"/>
  <c r="Y300" i="1"/>
  <c r="Y346" i="1"/>
  <c r="T524" i="1"/>
  <c r="Y358" i="1"/>
  <c r="U524" i="1"/>
  <c r="Y380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Y514" i="1" l="1"/>
  <c r="Z318" i="1"/>
  <c r="Z173" i="1"/>
  <c r="Z453" i="1"/>
  <c r="Z407" i="1"/>
  <c r="Z233" i="1"/>
  <c r="Z490" i="1"/>
  <c r="Z469" i="1"/>
  <c r="Z123" i="1"/>
  <c r="Z109" i="1"/>
  <c r="Z71" i="1"/>
  <c r="Z58" i="1"/>
  <c r="Z519" i="1" s="1"/>
  <c r="X517" i="1"/>
  <c r="Z205" i="1"/>
  <c r="Z179" i="1"/>
  <c r="Z115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<sst xmlns="http://schemas.openxmlformats.org/spreadsheetml/2006/main" count="2310" uniqueCount="833">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</sst>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2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19</v>
      </c>
      <c r="Q8" s="718">
        <v>0.41666666666666669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20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21</v>
      </c>
      <c r="Q10" s="764"/>
      <c r="R10" s="765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4"/>
      <c r="R11" s="705"/>
      <c r="U11" s="24" t="s">
        <v>26</v>
      </c>
      <c r="V11" s="850" t="s">
        <v>27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34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24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250</v>
      </c>
      <c r="Y41" s="576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37" t="s">
        <v>72</v>
      </c>
      <c r="X44" s="577">
        <f>IFERROR(X41/H41,"0")+IFERROR(X42/H42,"0")+IFERROR(X43/H43,"0")</f>
        <v>23.148148148148145</v>
      </c>
      <c r="Y44" s="577">
        <f>IFERROR(Y41/H41,"0")+IFERROR(Y42/H42,"0")+IFERROR(Y43/H43,"0")</f>
        <v>24.000000000000004</v>
      </c>
      <c r="Z44" s="577">
        <f>IFERROR(IF(Z41="",0,Z41),"0")+IFERROR(IF(Z42="",0,Z42),"0")+IFERROR(IF(Z43="",0,Z43),"0")</f>
        <v>0.45552000000000004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37" t="s">
        <v>69</v>
      </c>
      <c r="X45" s="577">
        <f>IFERROR(SUM(X41:X43),"0")</f>
        <v>250</v>
      </c>
      <c r="Y45" s="577">
        <f>IFERROR(SUM(Y41:Y43),"0")</f>
        <v>259.20000000000005</v>
      </c>
      <c r="Z45" s="37"/>
      <c r="AA45" s="578"/>
      <c r="AB45" s="578"/>
      <c r="AC45" s="578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69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37" t="s">
        <v>72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37" t="s">
        <v>69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69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0</v>
      </c>
      <c r="Y53" s="57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37" t="s">
        <v>72</v>
      </c>
      <c r="X58" s="577">
        <f>IFERROR(X52/H52,"0")+IFERROR(X53/H53,"0")+IFERROR(X54/H54,"0")+IFERROR(X55/H55,"0")+IFERROR(X56/H56,"0")+IFERROR(X57/H57,"0")</f>
        <v>0</v>
      </c>
      <c r="Y58" s="577">
        <f>IFERROR(Y52/H52,"0")+IFERROR(Y53/H53,"0")+IFERROR(Y54/H54,"0")+IFERROR(Y55/H55,"0")+IFERROR(Y56/H56,"0")+IFERROR(Y57/H57,"0")</f>
        <v>0</v>
      </c>
      <c r="Z58" s="577">
        <f>IFERROR(IF(Z52="",0,Z52),"0")+IFERROR(IF(Z53="",0,Z53),"0")+IFERROR(IF(Z54="",0,Z54),"0")+IFERROR(IF(Z55="",0,Z55),"0")+IFERROR(IF(Z56="",0,Z56),"0")+IFERROR(IF(Z57="",0,Z57),"0")</f>
        <v>0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37" t="s">
        <v>69</v>
      </c>
      <c r="X59" s="577">
        <f>IFERROR(SUM(X52:X57),"0")</f>
        <v>0</v>
      </c>
      <c r="Y59" s="577">
        <f>IFERROR(SUM(Y52:Y57),"0")</f>
        <v>0</v>
      </c>
      <c r="Z59" s="37"/>
      <c r="AA59" s="578"/>
      <c r="AB59" s="578"/>
      <c r="AC59" s="578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69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37" t="s">
        <v>72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37" t="s">
        <v>69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69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37" t="s">
        <v>72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37" t="s">
        <v>69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69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37" t="s">
        <v>72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37" t="s">
        <v>69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69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37" t="s">
        <v>72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37" t="s">
        <v>69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69</v>
      </c>
      <c r="X89" s="575">
        <v>350</v>
      </c>
      <c r="Y89" s="576">
        <f>IFERROR(IF(X89="",0,CEILING((X89/$H89),1)*$H89),"")</f>
        <v>356.40000000000003</v>
      </c>
      <c r="Z89" s="36">
        <f>IFERROR(IF(Y89=0,"",ROUNDUP(Y89/H89,0)*0.01898),"")</f>
        <v>0.62634000000000001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364.09722222222217</v>
      </c>
      <c r="BN89" s="64">
        <f>IFERROR(Y89*I89/H89,"0")</f>
        <v>370.755</v>
      </c>
      <c r="BO89" s="64">
        <f>IFERROR(1/J89*(X89/H89),"0")</f>
        <v>0.5063657407407407</v>
      </c>
      <c r="BP89" s="64">
        <f>IFERROR(1/J89*(Y89/H89),"0")</f>
        <v>0.515625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37" t="s">
        <v>72</v>
      </c>
      <c r="X92" s="577">
        <f>IFERROR(X89/H89,"0")+IFERROR(X90/H90,"0")+IFERROR(X91/H91,"0")</f>
        <v>32.407407407407405</v>
      </c>
      <c r="Y92" s="577">
        <f>IFERROR(Y89/H89,"0")+IFERROR(Y90/H90,"0")+IFERROR(Y91/H91,"0")</f>
        <v>33</v>
      </c>
      <c r="Z92" s="577">
        <f>IFERROR(IF(Z89="",0,Z89),"0")+IFERROR(IF(Z90="",0,Z90),"0")+IFERROR(IF(Z91="",0,Z91),"0")</f>
        <v>0.62634000000000001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37" t="s">
        <v>69</v>
      </c>
      <c r="X93" s="577">
        <f>IFERROR(SUM(X89:X91),"0")</f>
        <v>350</v>
      </c>
      <c r="Y93" s="577">
        <f>IFERROR(SUM(Y89:Y91),"0")</f>
        <v>356.40000000000003</v>
      </c>
      <c r="Z93" s="37"/>
      <c r="AA93" s="578"/>
      <c r="AB93" s="578"/>
      <c r="AC93" s="578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2" t="s">
        <v>186</v>
      </c>
      <c r="Q95" s="580"/>
      <c r="R95" s="580"/>
      <c r="S95" s="580"/>
      <c r="T95" s="581"/>
      <c r="U95" s="34"/>
      <c r="V95" s="34"/>
      <c r="W95" s="35" t="s">
        <v>69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37" t="s">
        <v>72</v>
      </c>
      <c r="X101" s="577">
        <f>IFERROR(X95/H95,"0")+IFERROR(X96/H96,"0")+IFERROR(X97/H97,"0")+IFERROR(X98/H98,"0")+IFERROR(X99/H99,"0")+IFERROR(X100/H100,"0")</f>
        <v>0</v>
      </c>
      <c r="Y101" s="577">
        <f>IFERROR(Y95/H95,"0")+IFERROR(Y96/H96,"0")+IFERROR(Y97/H97,"0")+IFERROR(Y98/H98,"0")+IFERROR(Y99/H99,"0")+IFERROR(Y100/H100,"0")</f>
        <v>0</v>
      </c>
      <c r="Z101" s="577">
        <f>IFERROR(IF(Z95="",0,Z95),"0")+IFERROR(IF(Z96="",0,Z96),"0")+IFERROR(IF(Z97="",0,Z97),"0")+IFERROR(IF(Z98="",0,Z98),"0")+IFERROR(IF(Z99="",0,Z99),"0")+IFERROR(IF(Z100="",0,Z100),"0")</f>
        <v>0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37" t="s">
        <v>69</v>
      </c>
      <c r="X102" s="577">
        <f>IFERROR(SUM(X95:X100),"0")</f>
        <v>0</v>
      </c>
      <c r="Y102" s="577">
        <f>IFERROR(SUM(Y95:Y100),"0")</f>
        <v>0</v>
      </c>
      <c r="Z102" s="37"/>
      <c r="AA102" s="578"/>
      <c r="AB102" s="578"/>
      <c r="AC102" s="578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69</v>
      </c>
      <c r="X105" s="575">
        <v>450</v>
      </c>
      <c r="Y105" s="576">
        <f>IFERROR(IF(X105="",0,CEILING((X105/$H105),1)*$H105),"")</f>
        <v>453.6</v>
      </c>
      <c r="Z105" s="36">
        <f>IFERROR(IF(Y105=0,"",ROUNDUP(Y105/H105,0)*0.01898),"")</f>
        <v>0.79715999999999998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468.12499999999994</v>
      </c>
      <c r="BN105" s="64">
        <f>IFERROR(Y105*I105/H105,"0")</f>
        <v>471.86999999999995</v>
      </c>
      <c r="BO105" s="64">
        <f>IFERROR(1/J105*(X105/H105),"0")</f>
        <v>0.65104166666666663</v>
      </c>
      <c r="BP105" s="64">
        <f>IFERROR(1/J105*(Y105/H105),"0")</f>
        <v>0.65625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37" t="s">
        <v>72</v>
      </c>
      <c r="X109" s="577">
        <f>IFERROR(X105/H105,"0")+IFERROR(X106/H106,"0")+IFERROR(X107/H107,"0")+IFERROR(X108/H108,"0")</f>
        <v>41.666666666666664</v>
      </c>
      <c r="Y109" s="577">
        <f>IFERROR(Y105/H105,"0")+IFERROR(Y106/H106,"0")+IFERROR(Y107/H107,"0")+IFERROR(Y108/H108,"0")</f>
        <v>42</v>
      </c>
      <c r="Z109" s="577">
        <f>IFERROR(IF(Z105="",0,Z105),"0")+IFERROR(IF(Z106="",0,Z106),"0")+IFERROR(IF(Z107="",0,Z107),"0")+IFERROR(IF(Z108="",0,Z108),"0")</f>
        <v>0.79715999999999998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37" t="s">
        <v>69</v>
      </c>
      <c r="X110" s="577">
        <f>IFERROR(SUM(X105:X108),"0")</f>
        <v>450</v>
      </c>
      <c r="Y110" s="577">
        <f>IFERROR(SUM(Y105:Y108),"0")</f>
        <v>453.6</v>
      </c>
      <c r="Z110" s="37"/>
      <c r="AA110" s="578"/>
      <c r="AB110" s="578"/>
      <c r="AC110" s="578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69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37" t="s">
        <v>72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37" t="s">
        <v>69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27" customHeight="1" x14ac:dyDescent="0.25">
      <c r="A118" s="54" t="s">
        <v>216</v>
      </c>
      <c r="B118" s="54" t="s">
        <v>217</v>
      </c>
      <c r="C118" s="31">
        <v>4301051360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105</v>
      </c>
      <c r="L118" s="32"/>
      <c r="M118" s="33" t="s">
        <v>77</v>
      </c>
      <c r="N118" s="33"/>
      <c r="O118" s="32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4"/>
      <c r="V118" s="34"/>
      <c r="W118" s="35" t="s">
        <v>69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216</v>
      </c>
      <c r="B119" s="54" t="s">
        <v>219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92</v>
      </c>
      <c r="N119" s="33"/>
      <c r="O119" s="32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220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37" t="s">
        <v>72</v>
      </c>
      <c r="X123" s="577">
        <f>IFERROR(X118/H118,"0")+IFERROR(X119/H119,"0")+IFERROR(X120/H120,"0")+IFERROR(X121/H121,"0")+IFERROR(X122/H122,"0")</f>
        <v>0</v>
      </c>
      <c r="Y123" s="577">
        <f>IFERROR(Y118/H118,"0")+IFERROR(Y119/H119,"0")+IFERROR(Y120/H120,"0")+IFERROR(Y121/H121,"0")+IFERROR(Y122/H122,"0")</f>
        <v>0</v>
      </c>
      <c r="Z123" s="577">
        <f>IFERROR(IF(Z118="",0,Z118),"0")+IFERROR(IF(Z119="",0,Z119),"0")+IFERROR(IF(Z120="",0,Z120),"0")+IFERROR(IF(Z121="",0,Z121),"0")+IFERROR(IF(Z122="",0,Z122),"0")</f>
        <v>0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37" t="s">
        <v>69</v>
      </c>
      <c r="X124" s="577">
        <f>IFERROR(SUM(X118:X122),"0")</f>
        <v>0</v>
      </c>
      <c r="Y124" s="577">
        <f>IFERROR(SUM(Y118:Y122),"0")</f>
        <v>0</v>
      </c>
      <c r="Z124" s="37"/>
      <c r="AA124" s="578"/>
      <c r="AB124" s="578"/>
      <c r="AC124" s="578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69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37" t="s">
        <v>72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37" t="s">
        <v>69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69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37" t="s">
        <v>72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37" t="s">
        <v>69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69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37" t="s">
        <v>72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37" t="s">
        <v>69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69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37" t="s">
        <v>72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37" t="s">
        <v>69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69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37" t="s">
        <v>72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37" t="s">
        <v>69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69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37" t="s">
        <v>72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37" t="s">
        <v>69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69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37" t="s">
        <v>72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37" t="s">
        <v>69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69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37" t="s">
        <v>72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37" t="s">
        <v>69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69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37" t="s">
        <v>72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37" t="s">
        <v>69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69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37" t="s">
        <v>72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37" t="s">
        <v>69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69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37" t="s">
        <v>72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37" t="s">
        <v>69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69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37" t="s">
        <v>72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37" t="s">
        <v>69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69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37" t="s">
        <v>72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37" t="s">
        <v>69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69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37" t="s">
        <v>72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37" t="s">
        <v>69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69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37" t="s">
        <v>72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37" t="s">
        <v>69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69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37" t="s">
        <v>72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37" t="s">
        <v>69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69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37" t="s">
        <v>72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37" t="s">
        <v>69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384</v>
      </c>
      <c r="B241" s="54" t="s">
        <v>385</v>
      </c>
      <c r="C241" s="31">
        <v>4301040361</v>
      </c>
      <c r="D241" s="582">
        <v>4680115886803</v>
      </c>
      <c r="E241" s="583"/>
      <c r="F241" s="574">
        <v>0.12</v>
      </c>
      <c r="G241" s="32">
        <v>18</v>
      </c>
      <c r="H241" s="574">
        <v>2.16</v>
      </c>
      <c r="I241" s="574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4"/>
      <c r="V241" s="34"/>
      <c r="W241" s="35" t="s">
        <v>69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387</v>
      </c>
      <c r="C242" s="31">
        <v>4301040362</v>
      </c>
      <c r="D242" s="582">
        <v>4680115886803</v>
      </c>
      <c r="E242" s="583"/>
      <c r="F242" s="574">
        <v>0.12</v>
      </c>
      <c r="G242" s="32">
        <v>15</v>
      </c>
      <c r="H242" s="574">
        <v>1.8</v>
      </c>
      <c r="I242" s="574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58" t="s">
        <v>388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37" t="s">
        <v>72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37" t="s">
        <v>69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53" t="s">
        <v>395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69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37" t="s">
        <v>72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37" t="s">
        <v>69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69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37" t="s">
        <v>72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37" t="s">
        <v>69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75" t="s">
        <v>430</v>
      </c>
      <c r="Q268" s="580"/>
      <c r="R268" s="580"/>
      <c r="S268" s="580"/>
      <c r="T268" s="581"/>
      <c r="U268" s="34"/>
      <c r="V268" s="34"/>
      <c r="W268" s="35" t="s">
        <v>69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37" t="s">
        <v>72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37" t="s">
        <v>69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69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37" t="s">
        <v>72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37" t="s">
        <v>69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69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37" t="s">
        <v>72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37" t="s">
        <v>69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69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37" t="s">
        <v>72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37" t="s">
        <v>69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69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37" t="s">
        <v>72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37" t="s">
        <v>69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460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461</v>
      </c>
      <c r="C296" s="31">
        <v>4301011911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11.28</v>
      </c>
      <c r="J296" s="32">
        <v>48</v>
      </c>
      <c r="K296" s="32" t="s">
        <v>105</v>
      </c>
      <c r="L296" s="32"/>
      <c r="M296" s="33" t="s">
        <v>462</v>
      </c>
      <c r="N296" s="33"/>
      <c r="O296" s="32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8"/>
        <v>0</v>
      </c>
      <c r="Z296" s="36" t="str">
        <f>IFERROR(IF(Y296=0,"",ROUNDUP(Y296/H296,0)*0.02039),"")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69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37" t="s">
        <v>72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37" t="s">
        <v>69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69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37" t="s">
        <v>72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37" t="s">
        <v>69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69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37" t="s">
        <v>72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37" t="s">
        <v>69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69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37" t="s">
        <v>72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37" t="s">
        <v>69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05" t="s">
        <v>517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0" t="s">
        <v>521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69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37" t="s">
        <v>72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37" t="s">
        <v>69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69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37" t="s">
        <v>72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37" t="s">
        <v>69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69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37" t="s">
        <v>72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37" t="s">
        <v>69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0</v>
      </c>
      <c r="Y350" s="576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500</v>
      </c>
      <c r="Y351" s="576">
        <f t="shared" si="58"/>
        <v>510</v>
      </c>
      <c r="Z351" s="36">
        <f>IFERROR(IF(Y351=0,"",ROUNDUP(Y351/H351,0)*0.02175),"")</f>
        <v>0.73949999999999994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516</v>
      </c>
      <c r="BN351" s="64">
        <f t="shared" si="60"/>
        <v>526.32000000000005</v>
      </c>
      <c r="BO351" s="64">
        <f t="shared" si="61"/>
        <v>0.69444444444444442</v>
      </c>
      <c r="BP351" s="64">
        <f t="shared" si="62"/>
        <v>0.70833333333333326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300</v>
      </c>
      <c r="Y352" s="576">
        <f t="shared" si="58"/>
        <v>300</v>
      </c>
      <c r="Z352" s="36">
        <f>IFERROR(IF(Y352=0,"",ROUNDUP(Y352/H352,0)*0.02175),"")</f>
        <v>0.43499999999999994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309.60000000000002</v>
      </c>
      <c r="BN352" s="64">
        <f t="shared" si="60"/>
        <v>309.60000000000002</v>
      </c>
      <c r="BO352" s="64">
        <f t="shared" si="61"/>
        <v>0.41666666666666663</v>
      </c>
      <c r="BP352" s="64">
        <f t="shared" si="62"/>
        <v>0.41666666666666663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800</v>
      </c>
      <c r="Y353" s="576">
        <f t="shared" si="58"/>
        <v>810</v>
      </c>
      <c r="Z353" s="36">
        <f>IFERROR(IF(Y353=0,"",ROUNDUP(Y353/H353,0)*0.02175),"")</f>
        <v>1.1744999999999999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825.6</v>
      </c>
      <c r="BN353" s="64">
        <f t="shared" si="60"/>
        <v>835.92000000000007</v>
      </c>
      <c r="BO353" s="64">
        <f t="shared" si="61"/>
        <v>1.1111111111111112</v>
      </c>
      <c r="BP353" s="64">
        <f t="shared" si="62"/>
        <v>1.125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69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37" t="s">
        <v>72</v>
      </c>
      <c r="X357" s="577">
        <f>IFERROR(X350/H350,"0")+IFERROR(X351/H351,"0")+IFERROR(X352/H352,"0")+IFERROR(X353/H353,"0")+IFERROR(X354/H354,"0")+IFERROR(X355/H355,"0")+IFERROR(X356/H356,"0")</f>
        <v>106.66666666666667</v>
      </c>
      <c r="Y357" s="577">
        <f>IFERROR(Y350/H350,"0")+IFERROR(Y351/H351,"0")+IFERROR(Y352/H352,"0")+IFERROR(Y353/H353,"0")+IFERROR(Y354/H354,"0")+IFERROR(Y355/H355,"0")+IFERROR(Y356/H356,"0")</f>
        <v>108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2.3489999999999998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37" t="s">
        <v>69</v>
      </c>
      <c r="X358" s="577">
        <f>IFERROR(SUM(X350:X356),"0")</f>
        <v>1600</v>
      </c>
      <c r="Y358" s="577">
        <f>IFERROR(SUM(Y350:Y356),"0")</f>
        <v>1620</v>
      </c>
      <c r="Z358" s="37"/>
      <c r="AA358" s="578"/>
      <c r="AB358" s="578"/>
      <c r="AC358" s="578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550</v>
      </c>
      <c r="Y360" s="576">
        <f>IFERROR(IF(X360="",0,CEILING((X360/$H360),1)*$H360),"")</f>
        <v>555</v>
      </c>
      <c r="Z360" s="36">
        <f>IFERROR(IF(Y360=0,"",ROUNDUP(Y360/H360,0)*0.02175),"")</f>
        <v>0.80474999999999997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567.6</v>
      </c>
      <c r="BN360" s="64">
        <f>IFERROR(Y360*I360/H360,"0")</f>
        <v>572.76</v>
      </c>
      <c r="BO360" s="64">
        <f>IFERROR(1/J360*(X360/H360),"0")</f>
        <v>0.76388888888888884</v>
      </c>
      <c r="BP360" s="64">
        <f>IFERROR(1/J360*(Y360/H360),"0")</f>
        <v>0.77083333333333326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69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37" t="s">
        <v>72</v>
      </c>
      <c r="X362" s="577">
        <f>IFERROR(X360/H360,"0")+IFERROR(X361/H361,"0")</f>
        <v>36.666666666666664</v>
      </c>
      <c r="Y362" s="577">
        <f>IFERROR(Y360/H360,"0")+IFERROR(Y361/H361,"0")</f>
        <v>37</v>
      </c>
      <c r="Z362" s="577">
        <f>IFERROR(IF(Z360="",0,Z360),"0")+IFERROR(IF(Z361="",0,Z361),"0")</f>
        <v>0.80474999999999997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37" t="s">
        <v>69</v>
      </c>
      <c r="X363" s="577">
        <f>IFERROR(SUM(X360:X361),"0")</f>
        <v>550</v>
      </c>
      <c r="Y363" s="577">
        <f>IFERROR(SUM(Y360:Y361),"0")</f>
        <v>555</v>
      </c>
      <c r="Z363" s="37"/>
      <c r="AA363" s="578"/>
      <c r="AB363" s="578"/>
      <c r="AC363" s="578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69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37" t="s">
        <v>72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37" t="s">
        <v>69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69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37" t="s">
        <v>72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37" t="s">
        <v>69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69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37" t="s">
        <v>72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37" t="s">
        <v>69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69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37" t="s">
        <v>72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37" t="s">
        <v>69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69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37" t="s">
        <v>72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37" t="s">
        <v>69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69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37" t="s">
        <v>72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37" t="s">
        <v>69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4301031406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69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37" t="s">
        <v>72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37" t="s">
        <v>69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69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37" t="s">
        <v>72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37" t="s">
        <v>69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69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37" t="s">
        <v>72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37" t="s">
        <v>69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69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37" t="s">
        <v>72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37" t="s">
        <v>69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69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37" t="s">
        <v>72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37" t="s">
        <v>69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69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37" t="s">
        <v>72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37" t="s">
        <v>69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300</v>
      </c>
      <c r="Y442" s="576">
        <f t="shared" si="69"/>
        <v>300.96000000000004</v>
      </c>
      <c r="Z442" s="36">
        <f t="shared" si="70"/>
        <v>0.68171999999999999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320.45454545454544</v>
      </c>
      <c r="BN442" s="64">
        <f t="shared" si="72"/>
        <v>321.48</v>
      </c>
      <c r="BO442" s="64">
        <f t="shared" si="73"/>
        <v>0.54632867132867136</v>
      </c>
      <c r="BP442" s="64">
        <f t="shared" si="74"/>
        <v>0.54807692307692313</v>
      </c>
    </row>
    <row r="443" spans="1:68" ht="16.5" customHeight="1" x14ac:dyDescent="0.25">
      <c r="A443" s="54" t="s">
        <v>676</v>
      </c>
      <c r="B443" s="54" t="s">
        <v>677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678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679</v>
      </c>
      <c r="B444" s="54" t="s">
        <v>680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500</v>
      </c>
      <c r="Y444" s="576">
        <f t="shared" si="69"/>
        <v>501.6</v>
      </c>
      <c r="Z444" s="36">
        <f t="shared" si="70"/>
        <v>1.1362000000000001</v>
      </c>
      <c r="AA444" s="56"/>
      <c r="AB444" s="57"/>
      <c r="AC444" s="491" t="s">
        <v>681</v>
      </c>
      <c r="AG444" s="64"/>
      <c r="AJ444" s="68"/>
      <c r="AK444" s="68">
        <v>0</v>
      </c>
      <c r="BB444" s="492" t="s">
        <v>1</v>
      </c>
      <c r="BM444" s="64">
        <f t="shared" si="71"/>
        <v>534.09090909090912</v>
      </c>
      <c r="BN444" s="64">
        <f t="shared" si="72"/>
        <v>535.79999999999995</v>
      </c>
      <c r="BO444" s="64">
        <f t="shared" si="73"/>
        <v>0.91054778554778548</v>
      </c>
      <c r="BP444" s="64">
        <f t="shared" si="74"/>
        <v>0.91346153846153855</v>
      </c>
    </row>
    <row r="445" spans="1:68" ht="16.5" customHeight="1" x14ac:dyDescent="0.25">
      <c r="A445" s="54" t="s">
        <v>682</v>
      </c>
      <c r="B445" s="54" t="s">
        <v>683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105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684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685</v>
      </c>
      <c r="B446" s="54" t="s">
        <v>686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76</v>
      </c>
      <c r="L446" s="32"/>
      <c r="M446" s="33" t="s">
        <v>77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669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687</v>
      </c>
      <c r="B447" s="54" t="s">
        <v>688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687</v>
      </c>
      <c r="B448" s="54" t="s">
        <v>689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690</v>
      </c>
      <c r="B449" s="54" t="s">
        <v>691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672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76</v>
      </c>
      <c r="L450" s="32"/>
      <c r="M450" s="33" t="s">
        <v>106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681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681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110</v>
      </c>
      <c r="L452" s="32"/>
      <c r="M452" s="33" t="s">
        <v>106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69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681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37" t="s">
        <v>72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151.5151515151515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152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1.81792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37" t="s">
        <v>69</v>
      </c>
      <c r="X454" s="577">
        <f>IFERROR(SUM(X440:X452),"0")</f>
        <v>800</v>
      </c>
      <c r="Y454" s="577">
        <f>IFERROR(SUM(Y440:Y452),"0")</f>
        <v>802.56000000000006</v>
      </c>
      <c r="Z454" s="37"/>
      <c r="AA454" s="578"/>
      <c r="AB454" s="578"/>
      <c r="AC454" s="578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697</v>
      </c>
      <c r="B456" s="54" t="s">
        <v>698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105</v>
      </c>
      <c r="L456" s="32"/>
      <c r="M456" s="33" t="s">
        <v>77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699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76</v>
      </c>
      <c r="L457" s="32"/>
      <c r="M457" s="33" t="s">
        <v>77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702</v>
      </c>
      <c r="B458" s="54" t="s">
        <v>703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69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37" t="s">
        <v>72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37" t="s">
        <v>69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704</v>
      </c>
      <c r="B462" s="54" t="s">
        <v>705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106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706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707</v>
      </c>
      <c r="B463" s="54" t="s">
        <v>708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709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710</v>
      </c>
      <c r="B464" s="54" t="s">
        <v>711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105</v>
      </c>
      <c r="L464" s="32"/>
      <c r="M464" s="33" t="s">
        <v>67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712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713</v>
      </c>
      <c r="B465" s="54" t="s">
        <v>714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706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713</v>
      </c>
      <c r="B466" s="54" t="s">
        <v>715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110</v>
      </c>
      <c r="L466" s="32"/>
      <c r="M466" s="33" t="s">
        <v>106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706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709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718</v>
      </c>
      <c r="B468" s="54" t="s">
        <v>719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110</v>
      </c>
      <c r="L468" s="32"/>
      <c r="M468" s="33" t="s">
        <v>67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69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712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37" t="s">
        <v>72</v>
      </c>
      <c r="X469" s="577">
        <f>IFERROR(X462/H462,"0")+IFERROR(X463/H463,"0")+IFERROR(X464/H464,"0")+IFERROR(X465/H465,"0")+IFERROR(X466/H466,"0")+IFERROR(X467/H467,"0")+IFERROR(X468/H468,"0")</f>
        <v>0</v>
      </c>
      <c r="Y469" s="577">
        <f>IFERROR(Y462/H462,"0")+IFERROR(Y463/H463,"0")+IFERROR(Y464/H464,"0")+IFERROR(Y465/H465,"0")+IFERROR(Y466/H466,"0")+IFERROR(Y467/H467,"0")+IFERROR(Y468/H468,"0")</f>
        <v>0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37" t="s">
        <v>69</v>
      </c>
      <c r="X470" s="577">
        <f>IFERROR(SUM(X462:X468),"0")</f>
        <v>0</v>
      </c>
      <c r="Y470" s="577">
        <f>IFERROR(SUM(Y462:Y468),"0")</f>
        <v>0</v>
      </c>
      <c r="Z470" s="37"/>
      <c r="AA470" s="578"/>
      <c r="AB470" s="578"/>
      <c r="AC470" s="578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720</v>
      </c>
      <c r="B472" s="54" t="s">
        <v>721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723</v>
      </c>
      <c r="B473" s="54" t="s">
        <v>724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725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76</v>
      </c>
      <c r="L474" s="32"/>
      <c r="M474" s="33" t="s">
        <v>77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69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728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37" t="s">
        <v>72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37" t="s">
        <v>69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730</v>
      </c>
      <c r="B480" s="54" t="s">
        <v>731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105</v>
      </c>
      <c r="L480" s="32"/>
      <c r="M480" s="33" t="s">
        <v>77</v>
      </c>
      <c r="N480" s="33"/>
      <c r="O480" s="32">
        <v>55</v>
      </c>
      <c r="P480" s="716" t="s">
        <v>732</v>
      </c>
      <c r="Q480" s="580"/>
      <c r="R480" s="580"/>
      <c r="S480" s="580"/>
      <c r="T480" s="581"/>
      <c r="U480" s="34"/>
      <c r="V480" s="34"/>
      <c r="W480" s="35" t="s">
        <v>69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733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97" t="s">
        <v>736</v>
      </c>
      <c r="Q481" s="580"/>
      <c r="R481" s="580"/>
      <c r="S481" s="580"/>
      <c r="T481" s="581"/>
      <c r="U481" s="34"/>
      <c r="V481" s="34"/>
      <c r="W481" s="35" t="s">
        <v>69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738</v>
      </c>
      <c r="B482" s="54" t="s">
        <v>739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5" t="s">
        <v>740</v>
      </c>
      <c r="Q482" s="580"/>
      <c r="R482" s="580"/>
      <c r="S482" s="580"/>
      <c r="T482" s="581"/>
      <c r="U482" s="34"/>
      <c r="V482" s="34"/>
      <c r="W482" s="35" t="s">
        <v>69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37" t="s">
        <v>72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37" t="s">
        <v>69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742</v>
      </c>
      <c r="B486" s="54" t="s">
        <v>743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105</v>
      </c>
      <c r="L486" s="32"/>
      <c r="M486" s="33" t="s">
        <v>77</v>
      </c>
      <c r="N486" s="33"/>
      <c r="O486" s="32">
        <v>50</v>
      </c>
      <c r="P486" s="884" t="s">
        <v>744</v>
      </c>
      <c r="Q486" s="580"/>
      <c r="R486" s="580"/>
      <c r="S486" s="580"/>
      <c r="T486" s="581"/>
      <c r="U486" s="34"/>
      <c r="V486" s="34"/>
      <c r="W486" s="35" t="s">
        <v>69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742</v>
      </c>
      <c r="B487" s="54" t="s">
        <v>746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105</v>
      </c>
      <c r="L487" s="32"/>
      <c r="M487" s="33" t="s">
        <v>106</v>
      </c>
      <c r="N487" s="33"/>
      <c r="O487" s="32">
        <v>50</v>
      </c>
      <c r="P487" s="813" t="s">
        <v>747</v>
      </c>
      <c r="Q487" s="580"/>
      <c r="R487" s="580"/>
      <c r="S487" s="580"/>
      <c r="T487" s="581"/>
      <c r="U487" s="34"/>
      <c r="V487" s="34"/>
      <c r="W487" s="35" t="s">
        <v>69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748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749</v>
      </c>
      <c r="B488" s="54" t="s">
        <v>750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105</v>
      </c>
      <c r="L488" s="32"/>
      <c r="M488" s="33" t="s">
        <v>106</v>
      </c>
      <c r="N488" s="33"/>
      <c r="O488" s="32">
        <v>50</v>
      </c>
      <c r="P488" s="844" t="s">
        <v>751</v>
      </c>
      <c r="Q488" s="580"/>
      <c r="R488" s="580"/>
      <c r="S488" s="580"/>
      <c r="T488" s="581"/>
      <c r="U488" s="34"/>
      <c r="V488" s="34"/>
      <c r="W488" s="35" t="s">
        <v>69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745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752</v>
      </c>
      <c r="B489" s="54" t="s">
        <v>753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110</v>
      </c>
      <c r="L489" s="32"/>
      <c r="M489" s="33" t="s">
        <v>106</v>
      </c>
      <c r="N489" s="33"/>
      <c r="O489" s="32">
        <v>50</v>
      </c>
      <c r="P489" s="770" t="s">
        <v>754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37" t="s">
        <v>72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37" t="s">
        <v>69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756</v>
      </c>
      <c r="B493" s="54" t="s">
        <v>757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110</v>
      </c>
      <c r="L493" s="32"/>
      <c r="M493" s="33" t="s">
        <v>67</v>
      </c>
      <c r="N493" s="33"/>
      <c r="O493" s="32">
        <v>40</v>
      </c>
      <c r="P493" s="728" t="s">
        <v>758</v>
      </c>
      <c r="Q493" s="580"/>
      <c r="R493" s="580"/>
      <c r="S493" s="580"/>
      <c r="T493" s="581"/>
      <c r="U493" s="34"/>
      <c r="V493" s="34"/>
      <c r="W493" s="35" t="s">
        <v>69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759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760</v>
      </c>
      <c r="B494" s="54" t="s">
        <v>761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110</v>
      </c>
      <c r="L494" s="32"/>
      <c r="M494" s="33" t="s">
        <v>67</v>
      </c>
      <c r="N494" s="33"/>
      <c r="O494" s="32">
        <v>40</v>
      </c>
      <c r="P494" s="695" t="s">
        <v>762</v>
      </c>
      <c r="Q494" s="580"/>
      <c r="R494" s="580"/>
      <c r="S494" s="580"/>
      <c r="T494" s="581"/>
      <c r="U494" s="34"/>
      <c r="V494" s="34"/>
      <c r="W494" s="35" t="s">
        <v>69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37" t="s">
        <v>72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37" t="s">
        <v>69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764</v>
      </c>
      <c r="B498" s="54" t="s">
        <v>765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105</v>
      </c>
      <c r="L498" s="32"/>
      <c r="M498" s="33" t="s">
        <v>92</v>
      </c>
      <c r="N498" s="33"/>
      <c r="O498" s="32">
        <v>45</v>
      </c>
      <c r="P498" s="700" t="s">
        <v>766</v>
      </c>
      <c r="Q498" s="580"/>
      <c r="R498" s="580"/>
      <c r="S498" s="580"/>
      <c r="T498" s="581"/>
      <c r="U498" s="34"/>
      <c r="V498" s="34"/>
      <c r="W498" s="35" t="s">
        <v>69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767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764</v>
      </c>
      <c r="B499" s="54" t="s">
        <v>768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105</v>
      </c>
      <c r="L499" s="32"/>
      <c r="M499" s="33" t="s">
        <v>77</v>
      </c>
      <c r="N499" s="33"/>
      <c r="O499" s="32">
        <v>45</v>
      </c>
      <c r="P499" s="899" t="s">
        <v>766</v>
      </c>
      <c r="Q499" s="580"/>
      <c r="R499" s="580"/>
      <c r="S499" s="580"/>
      <c r="T499" s="581"/>
      <c r="U499" s="34"/>
      <c r="V499" s="34"/>
      <c r="W499" s="35" t="s">
        <v>69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767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37" t="s">
        <v>72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37" t="s">
        <v>69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769</v>
      </c>
      <c r="B503" s="54" t="s">
        <v>770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105</v>
      </c>
      <c r="L503" s="32"/>
      <c r="M503" s="33" t="s">
        <v>77</v>
      </c>
      <c r="N503" s="33"/>
      <c r="O503" s="32">
        <v>40</v>
      </c>
      <c r="P503" s="801" t="s">
        <v>771</v>
      </c>
      <c r="Q503" s="580"/>
      <c r="R503" s="580"/>
      <c r="S503" s="580"/>
      <c r="T503" s="581"/>
      <c r="U503" s="34"/>
      <c r="V503" s="34"/>
      <c r="W503" s="35" t="s">
        <v>69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772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769</v>
      </c>
      <c r="B504" s="54" t="s">
        <v>773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105</v>
      </c>
      <c r="L504" s="32"/>
      <c r="M504" s="33" t="s">
        <v>92</v>
      </c>
      <c r="N504" s="33"/>
      <c r="O504" s="32">
        <v>40</v>
      </c>
      <c r="P504" s="789" t="s">
        <v>774</v>
      </c>
      <c r="Q504" s="580"/>
      <c r="R504" s="580"/>
      <c r="S504" s="580"/>
      <c r="T504" s="581"/>
      <c r="U504" s="34"/>
      <c r="V504" s="34"/>
      <c r="W504" s="35" t="s">
        <v>69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775</v>
      </c>
      <c r="B505" s="54" t="s">
        <v>776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105</v>
      </c>
      <c r="L505" s="32"/>
      <c r="M505" s="33" t="s">
        <v>77</v>
      </c>
      <c r="N505" s="33"/>
      <c r="O505" s="32">
        <v>40</v>
      </c>
      <c r="P505" s="914" t="s">
        <v>777</v>
      </c>
      <c r="Q505" s="580"/>
      <c r="R505" s="580"/>
      <c r="S505" s="580"/>
      <c r="T505" s="581"/>
      <c r="U505" s="34"/>
      <c r="V505" s="34"/>
      <c r="W505" s="35" t="s">
        <v>69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778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775</v>
      </c>
      <c r="B506" s="54" t="s">
        <v>779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40</v>
      </c>
      <c r="P506" s="794" t="s">
        <v>780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778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37" t="s">
        <v>72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37" t="s">
        <v>69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782</v>
      </c>
      <c r="B511" s="54" t="s">
        <v>783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105</v>
      </c>
      <c r="L511" s="32"/>
      <c r="M511" s="33" t="s">
        <v>106</v>
      </c>
      <c r="N511" s="33"/>
      <c r="O511" s="32">
        <v>50</v>
      </c>
      <c r="P511" s="779" t="s">
        <v>784</v>
      </c>
      <c r="Q511" s="580"/>
      <c r="R511" s="580"/>
      <c r="S511" s="580"/>
      <c r="T511" s="581"/>
      <c r="U511" s="34"/>
      <c r="V511" s="34"/>
      <c r="W511" s="35" t="s">
        <v>69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785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37" t="s">
        <v>72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37" t="s">
        <v>69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37" t="s">
        <v>69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4000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4046.76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37" t="s">
        <v>69</v>
      </c>
      <c r="X515" s="577">
        <f>IFERROR(SUM(BM22:BM511),"0")</f>
        <v>4165.6371212121212</v>
      </c>
      <c r="Y515" s="577">
        <f>IFERROR(SUM(BN22:BN511),"0")</f>
        <v>4214.1449999999995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37" t="s">
        <v>789</v>
      </c>
      <c r="X516" s="38">
        <f>ROUNDUP(SUM(BO22:BO511),0)</f>
        <v>6</v>
      </c>
      <c r="Y516" s="38">
        <f>ROUNDUP(SUM(BP22:BP511),0)</f>
        <v>7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37" t="s">
        <v>69</v>
      </c>
      <c r="X517" s="577">
        <f>GrossWeightTotal+PalletQtyTotal*25</f>
        <v>4315.6371212121212</v>
      </c>
      <c r="Y517" s="577">
        <f>GrossWeightTotalR+PalletQtyTotalR*25</f>
        <v>4389.1449999999995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37" t="s">
        <v>789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392.07070707070704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396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39" t="s">
        <v>793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6.8506900000000002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794</v>
      </c>
      <c r="B521" s="572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572" t="s">
        <v>666</v>
      </c>
      <c r="AA521" s="630" t="s">
        <v>729</v>
      </c>
      <c r="AB521" s="726"/>
      <c r="AC521" s="52"/>
      <c r="AF521" s="573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573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796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259.20000000000005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46">
        <f>IFERROR(Y89*1,"0")+IFERROR(Y90*1,"0")+IFERROR(Y91*1,"0")+IFERROR(Y95*1,"0")+IFERROR(Y96*1,"0")+IFERROR(Y97*1,"0")+IFERROR(Y98*1,"0")+IFERROR(Y99*1,"0")+IFERROR(Y100*1,"0")</f>
        <v>356.40000000000003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453.6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2175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802.56000000000006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799</v>
      </c>
      <c r="C6" s="47" t="s">
        <v>800</v>
      </c>
      <c r="D6" s="47" t="s">
        <v>801</v>
      </c>
      <c r="E6" s="47"/>
    </row>
    <row r="7" spans="2:8" x14ac:dyDescent="0.2">
      <c r="B7" s="47" t="s">
        <v>802</v>
      </c>
      <c r="C7" s="47" t="s">
        <v>803</v>
      </c>
      <c r="D7" s="47" t="s">
        <v>804</v>
      </c>
      <c r="E7" s="47"/>
    </row>
    <row r="8" spans="2:8" x14ac:dyDescent="0.2">
      <c r="B8" s="47" t="s">
        <v>805</v>
      </c>
      <c r="C8" s="47" t="s">
        <v>806</v>
      </c>
      <c r="D8" s="47" t="s">
        <v>807</v>
      </c>
      <c r="E8" s="47"/>
    </row>
    <row r="9" spans="2:8" x14ac:dyDescent="0.2">
      <c r="B9" s="47" t="s">
        <v>14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1" spans="2:8" x14ac:dyDescent="0.2">
      <c r="B11" s="47" t="s">
        <v>813</v>
      </c>
      <c r="C11" s="47" t="s">
        <v>814</v>
      </c>
      <c r="D11" s="47" t="s">
        <v>815</v>
      </c>
      <c r="E11" s="47"/>
    </row>
    <row r="13" spans="2:8" x14ac:dyDescent="0.2">
      <c r="B13" s="47" t="s">
        <v>816</v>
      </c>
      <c r="C13" s="47" t="s">
        <v>800</v>
      </c>
      <c r="D13" s="47"/>
      <c r="E13" s="47"/>
    </row>
    <row r="15" spans="2:8" x14ac:dyDescent="0.2">
      <c r="B15" s="47" t="s">
        <v>817</v>
      </c>
      <c r="C15" s="47" t="s">
        <v>803</v>
      </c>
      <c r="D15" s="47"/>
      <c r="E15" s="47"/>
    </row>
    <row r="17" spans="2:5" x14ac:dyDescent="0.2">
      <c r="B17" s="47" t="s">
        <v>818</v>
      </c>
      <c r="C17" s="47" t="s">
        <v>806</v>
      </c>
      <c r="D17" s="47"/>
      <c r="E17" s="47"/>
    </row>
    <row r="19" spans="2:5" x14ac:dyDescent="0.2">
      <c r="B19" s="47" t="s">
        <v>819</v>
      </c>
      <c r="C19" s="47" t="s">
        <v>808</v>
      </c>
      <c r="D19" s="47"/>
      <c r="E19" s="47"/>
    </row>
    <row r="21" spans="2:5" x14ac:dyDescent="0.2">
      <c r="B21" s="47" t="s">
        <v>820</v>
      </c>
      <c r="C21" s="47" t="s">
        <v>811</v>
      </c>
      <c r="D21" s="47"/>
      <c r="E21" s="47"/>
    </row>
    <row r="23" spans="2:5" x14ac:dyDescent="0.2">
      <c r="B23" s="47" t="s">
        <v>821</v>
      </c>
      <c r="C23" s="47" t="s">
        <v>814</v>
      </c>
      <c r="D23" s="47"/>
      <c r="E23" s="47"/>
    </row>
    <row r="25" spans="2:5" x14ac:dyDescent="0.2">
      <c r="B25" s="47" t="s">
        <v>822</v>
      </c>
      <c r="C25" s="47"/>
      <c r="D25" s="47"/>
      <c r="E25" s="47"/>
    </row>
    <row r="26" spans="2:5" x14ac:dyDescent="0.2">
      <c r="B26" s="47" t="s">
        <v>823</v>
      </c>
      <c r="C26" s="47"/>
      <c r="D26" s="47"/>
      <c r="E26" s="47"/>
    </row>
    <row r="27" spans="2:5" x14ac:dyDescent="0.2">
      <c r="B27" s="47" t="s">
        <v>824</v>
      </c>
      <c r="C27" s="47"/>
      <c r="D27" s="47"/>
      <c r="E27" s="47"/>
    </row>
    <row r="28" spans="2:5" x14ac:dyDescent="0.2">
      <c r="B28" s="47" t="s">
        <v>825</v>
      </c>
      <c r="C28" s="47"/>
      <c r="D28" s="47"/>
      <c r="E28" s="47"/>
    </row>
    <row r="29" spans="2:5" x14ac:dyDescent="0.2">
      <c r="B29" s="47" t="s">
        <v>826</v>
      </c>
      <c r="C29" s="47"/>
      <c r="D29" s="47"/>
      <c r="E29" s="47"/>
    </row>
    <row r="30" spans="2:5" x14ac:dyDescent="0.2">
      <c r="B30" s="47" t="s">
        <v>827</v>
      </c>
      <c r="C30" s="47"/>
      <c r="D30" s="47"/>
      <c r="E30" s="47"/>
    </row>
    <row r="31" spans="2:5" x14ac:dyDescent="0.2">
      <c r="B31" s="47" t="s">
        <v>828</v>
      </c>
      <c r="C31" s="47"/>
      <c r="D31" s="47"/>
      <c r="E31" s="47"/>
    </row>
    <row r="32" spans="2:5" x14ac:dyDescent="0.2">
      <c r="B32" s="47" t="s">
        <v>829</v>
      </c>
      <c r="C32" s="47"/>
      <c r="D32" s="47"/>
      <c r="E32" s="47"/>
    </row>
    <row r="33" spans="2:5" x14ac:dyDescent="0.2">
      <c r="B33" s="47" t="s">
        <v>830</v>
      </c>
      <c r="C33" s="47"/>
      <c r="D33" s="47"/>
      <c r="E33" s="47"/>
    </row>
    <row r="34" spans="2:5" x14ac:dyDescent="0.2">
      <c r="B34" s="47" t="s">
        <v>831</v>
      </c>
      <c r="C34" s="47"/>
      <c r="D34" s="47"/>
      <c r="E34" s="47"/>
    </row>
    <row r="35" spans="2:5" x14ac:dyDescent="0.2">
      <c r="B35" s="47" t="s">
        <v>832</v>
      </c>
      <c r="C35" s="47"/>
      <c r="D35" s="47"/>
      <c r="E35" s="47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2025-06-16T09:33:33Z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