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ПОКОМ ЗПФ Новороссийск\"/>
    </mc:Choice>
  </mc:AlternateContent>
  <xr:revisionPtr revIDLastSave="0" documentId="13_ncr:1_{DFF2FBAF-614B-4346-9D60-E0566B9F74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1" l="1"/>
  <c r="F42" i="1"/>
  <c r="E42" i="1"/>
  <c r="F15" i="1"/>
  <c r="E15" i="1"/>
  <c r="F27" i="1"/>
  <c r="E27" i="1"/>
  <c r="F22" i="1"/>
  <c r="F62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6" i="1"/>
  <c r="O7" i="1"/>
  <c r="T7" i="1" s="1"/>
  <c r="O8" i="1"/>
  <c r="T8" i="1" s="1"/>
  <c r="O9" i="1"/>
  <c r="O10" i="1"/>
  <c r="O11" i="1"/>
  <c r="O12" i="1"/>
  <c r="U12" i="1" s="1"/>
  <c r="O13" i="1"/>
  <c r="O14" i="1"/>
  <c r="P14" i="1" s="1"/>
  <c r="O15" i="1"/>
  <c r="O16" i="1"/>
  <c r="T16" i="1" s="1"/>
  <c r="O17" i="1"/>
  <c r="O18" i="1"/>
  <c r="O19" i="1"/>
  <c r="O20" i="1"/>
  <c r="O21" i="1"/>
  <c r="T21" i="1" s="1"/>
  <c r="O22" i="1"/>
  <c r="O23" i="1"/>
  <c r="O24" i="1"/>
  <c r="O25" i="1"/>
  <c r="O26" i="1"/>
  <c r="O27" i="1"/>
  <c r="O28" i="1"/>
  <c r="O29" i="1"/>
  <c r="O30" i="1"/>
  <c r="O31" i="1"/>
  <c r="T31" i="1" s="1"/>
  <c r="O32" i="1"/>
  <c r="O33" i="1"/>
  <c r="O34" i="1"/>
  <c r="O35" i="1"/>
  <c r="O36" i="1"/>
  <c r="O37" i="1"/>
  <c r="O38" i="1"/>
  <c r="O39" i="1"/>
  <c r="O40" i="1"/>
  <c r="T40" i="1" s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P63" i="1" s="1"/>
  <c r="O64" i="1"/>
  <c r="O65" i="1"/>
  <c r="P65" i="1" s="1"/>
  <c r="O66" i="1"/>
  <c r="O67" i="1"/>
  <c r="O68" i="1"/>
  <c r="O69" i="1"/>
  <c r="O70" i="1"/>
  <c r="O71" i="1"/>
  <c r="O72" i="1"/>
  <c r="O73" i="1"/>
  <c r="O74" i="1"/>
  <c r="O75" i="1"/>
  <c r="O6" i="1"/>
  <c r="U6" i="1" s="1"/>
  <c r="U75" i="1" l="1"/>
  <c r="U73" i="1"/>
  <c r="P73" i="1"/>
  <c r="AA73" i="1" s="1"/>
  <c r="U71" i="1"/>
  <c r="U69" i="1"/>
  <c r="U67" i="1"/>
  <c r="U65" i="1"/>
  <c r="U63" i="1"/>
  <c r="U59" i="1"/>
  <c r="U57" i="1"/>
  <c r="U55" i="1"/>
  <c r="U53" i="1"/>
  <c r="P53" i="1"/>
  <c r="AC53" i="1" s="1"/>
  <c r="U51" i="1"/>
  <c r="U49" i="1"/>
  <c r="P49" i="1"/>
  <c r="U47" i="1"/>
  <c r="P45" i="1"/>
  <c r="U43" i="1"/>
  <c r="P43" i="1"/>
  <c r="U41" i="1"/>
  <c r="U39" i="1"/>
  <c r="U35" i="1"/>
  <c r="U33" i="1"/>
  <c r="U29" i="1"/>
  <c r="U27" i="1"/>
  <c r="P27" i="1"/>
  <c r="AA27" i="1" s="1"/>
  <c r="U25" i="1"/>
  <c r="P25" i="1"/>
  <c r="AA25" i="1" s="1"/>
  <c r="U23" i="1"/>
  <c r="U19" i="1"/>
  <c r="U17" i="1"/>
  <c r="U15" i="1"/>
  <c r="P15" i="1"/>
  <c r="U13" i="1"/>
  <c r="P13" i="1"/>
  <c r="U9" i="1"/>
  <c r="U74" i="1"/>
  <c r="U72" i="1"/>
  <c r="P72" i="1"/>
  <c r="U70" i="1"/>
  <c r="U68" i="1"/>
  <c r="U66" i="1"/>
  <c r="P66" i="1"/>
  <c r="U64" i="1"/>
  <c r="U62" i="1"/>
  <c r="P62" i="1"/>
  <c r="AA62" i="1" s="1"/>
  <c r="U60" i="1"/>
  <c r="U58" i="1"/>
  <c r="U56" i="1"/>
  <c r="P56" i="1"/>
  <c r="AC56" i="1" s="1"/>
  <c r="U54" i="1"/>
  <c r="U52" i="1"/>
  <c r="P52" i="1"/>
  <c r="U50" i="1"/>
  <c r="P50" i="1"/>
  <c r="U48" i="1"/>
  <c r="U46" i="1"/>
  <c r="U44" i="1"/>
  <c r="P44" i="1"/>
  <c r="U42" i="1"/>
  <c r="P42" i="1"/>
  <c r="U38" i="1"/>
  <c r="P38" i="1"/>
  <c r="U36" i="1"/>
  <c r="U34" i="1"/>
  <c r="U32" i="1"/>
  <c r="U30" i="1"/>
  <c r="P30" i="1"/>
  <c r="AA30" i="1" s="1"/>
  <c r="U28" i="1"/>
  <c r="P28" i="1"/>
  <c r="AA28" i="1" s="1"/>
  <c r="U26" i="1"/>
  <c r="P26" i="1"/>
  <c r="AA26" i="1" s="1"/>
  <c r="U24" i="1"/>
  <c r="P24" i="1"/>
  <c r="AA24" i="1" s="1"/>
  <c r="U22" i="1"/>
  <c r="U20" i="1"/>
  <c r="U18" i="1"/>
  <c r="U14" i="1"/>
  <c r="U10" i="1"/>
  <c r="P10" i="1"/>
  <c r="AA10" i="1" s="1"/>
  <c r="T6" i="1"/>
  <c r="U61" i="1"/>
  <c r="U45" i="1"/>
  <c r="U40" i="1"/>
  <c r="U37" i="1"/>
  <c r="U31" i="1"/>
  <c r="U21" i="1"/>
  <c r="U16" i="1"/>
  <c r="U11" i="1"/>
  <c r="U8" i="1"/>
  <c r="U7" i="1"/>
  <c r="W5" i="1"/>
  <c r="V5" i="1"/>
  <c r="AC75" i="1"/>
  <c r="AG75" i="1" s="1"/>
  <c r="AA75" i="1"/>
  <c r="Q75" i="1"/>
  <c r="T75" i="1" s="1"/>
  <c r="K75" i="1"/>
  <c r="AC74" i="1"/>
  <c r="AG74" i="1" s="1"/>
  <c r="AA74" i="1"/>
  <c r="Q74" i="1"/>
  <c r="T74" i="1" s="1"/>
  <c r="K74" i="1"/>
  <c r="AC73" i="1"/>
  <c r="AG73" i="1" s="1"/>
  <c r="K73" i="1"/>
  <c r="AC72" i="1"/>
  <c r="AG72" i="1" s="1"/>
  <c r="AA72" i="1"/>
  <c r="Q72" i="1"/>
  <c r="T72" i="1" s="1"/>
  <c r="K72" i="1"/>
  <c r="AC71" i="1"/>
  <c r="AG71" i="1" s="1"/>
  <c r="AA71" i="1"/>
  <c r="Q71" i="1"/>
  <c r="T71" i="1" s="1"/>
  <c r="K71" i="1"/>
  <c r="AC70" i="1"/>
  <c r="AG70" i="1" s="1"/>
  <c r="AA70" i="1"/>
  <c r="Q70" i="1"/>
  <c r="T70" i="1" s="1"/>
  <c r="K70" i="1"/>
  <c r="AC69" i="1"/>
  <c r="AG69" i="1" s="1"/>
  <c r="AA69" i="1"/>
  <c r="Q69" i="1"/>
  <c r="T69" i="1" s="1"/>
  <c r="K69" i="1"/>
  <c r="AC68" i="1"/>
  <c r="AG68" i="1" s="1"/>
  <c r="AA68" i="1"/>
  <c r="Q68" i="1"/>
  <c r="T68" i="1" s="1"/>
  <c r="K68" i="1"/>
  <c r="AC67" i="1"/>
  <c r="AG67" i="1" s="1"/>
  <c r="AA67" i="1"/>
  <c r="Q67" i="1"/>
  <c r="T67" i="1" s="1"/>
  <c r="K67" i="1"/>
  <c r="AC66" i="1"/>
  <c r="AG66" i="1" s="1"/>
  <c r="AA66" i="1"/>
  <c r="Q66" i="1"/>
  <c r="T66" i="1" s="1"/>
  <c r="K66" i="1"/>
  <c r="AC65" i="1"/>
  <c r="AG65" i="1" s="1"/>
  <c r="AA65" i="1"/>
  <c r="Q65" i="1"/>
  <c r="T65" i="1" s="1"/>
  <c r="K65" i="1"/>
  <c r="AC64" i="1"/>
  <c r="AG64" i="1" s="1"/>
  <c r="AA64" i="1"/>
  <c r="Q64" i="1"/>
  <c r="T64" i="1" s="1"/>
  <c r="K64" i="1"/>
  <c r="AC63" i="1"/>
  <c r="AG63" i="1" s="1"/>
  <c r="AA63" i="1"/>
  <c r="Q63" i="1"/>
  <c r="T63" i="1" s="1"/>
  <c r="K63" i="1"/>
  <c r="AC62" i="1"/>
  <c r="AG62" i="1" s="1"/>
  <c r="K62" i="1"/>
  <c r="K61" i="1"/>
  <c r="AC60" i="1"/>
  <c r="AD60" i="1" s="1"/>
  <c r="AA60" i="1"/>
  <c r="Q60" i="1"/>
  <c r="T60" i="1" s="1"/>
  <c r="K60" i="1"/>
  <c r="AC59" i="1"/>
  <c r="AD59" i="1" s="1"/>
  <c r="AA59" i="1"/>
  <c r="Q59" i="1"/>
  <c r="T59" i="1" s="1"/>
  <c r="K59" i="1"/>
  <c r="AC58" i="1"/>
  <c r="AD58" i="1" s="1"/>
  <c r="AA58" i="1"/>
  <c r="Q58" i="1"/>
  <c r="T58" i="1" s="1"/>
  <c r="K58" i="1"/>
  <c r="AC57" i="1"/>
  <c r="AD57" i="1" s="1"/>
  <c r="AA57" i="1"/>
  <c r="Q57" i="1"/>
  <c r="T57" i="1" s="1"/>
  <c r="K57" i="1"/>
  <c r="AA56" i="1"/>
  <c r="K56" i="1"/>
  <c r="AC55" i="1"/>
  <c r="AD55" i="1" s="1"/>
  <c r="AA55" i="1"/>
  <c r="Q55" i="1"/>
  <c r="T55" i="1" s="1"/>
  <c r="K55" i="1"/>
  <c r="AC54" i="1"/>
  <c r="AD54" i="1" s="1"/>
  <c r="AA54" i="1"/>
  <c r="Q54" i="1"/>
  <c r="T54" i="1" s="1"/>
  <c r="K54" i="1"/>
  <c r="AA53" i="1"/>
  <c r="K53" i="1"/>
  <c r="AC52" i="1"/>
  <c r="AG52" i="1" s="1"/>
  <c r="AA52" i="1"/>
  <c r="Q52" i="1"/>
  <c r="T52" i="1" s="1"/>
  <c r="K52" i="1"/>
  <c r="AC51" i="1"/>
  <c r="AG51" i="1" s="1"/>
  <c r="AA51" i="1"/>
  <c r="Q51" i="1"/>
  <c r="T51" i="1" s="1"/>
  <c r="K51" i="1"/>
  <c r="AC50" i="1"/>
  <c r="AG50" i="1" s="1"/>
  <c r="AA50" i="1"/>
  <c r="Q50" i="1"/>
  <c r="T50" i="1" s="1"/>
  <c r="K50" i="1"/>
  <c r="AC49" i="1"/>
  <c r="AG49" i="1" s="1"/>
  <c r="AA49" i="1"/>
  <c r="Q49" i="1"/>
  <c r="T49" i="1" s="1"/>
  <c r="K49" i="1"/>
  <c r="AC48" i="1"/>
  <c r="AG48" i="1" s="1"/>
  <c r="AA48" i="1"/>
  <c r="Q48" i="1"/>
  <c r="T48" i="1" s="1"/>
  <c r="K48" i="1"/>
  <c r="AC47" i="1"/>
  <c r="AG47" i="1" s="1"/>
  <c r="AA47" i="1"/>
  <c r="Q47" i="1"/>
  <c r="T47" i="1" s="1"/>
  <c r="K47" i="1"/>
  <c r="AC46" i="1"/>
  <c r="AG46" i="1" s="1"/>
  <c r="AA46" i="1"/>
  <c r="Q46" i="1"/>
  <c r="T46" i="1" s="1"/>
  <c r="K46" i="1"/>
  <c r="K45" i="1"/>
  <c r="AC44" i="1"/>
  <c r="AG44" i="1" s="1"/>
  <c r="AA44" i="1"/>
  <c r="Q44" i="1"/>
  <c r="T44" i="1" s="1"/>
  <c r="K44" i="1"/>
  <c r="AC43" i="1"/>
  <c r="AG43" i="1" s="1"/>
  <c r="AA43" i="1"/>
  <c r="Q43" i="1"/>
  <c r="T43" i="1" s="1"/>
  <c r="K43" i="1"/>
  <c r="AC42" i="1"/>
  <c r="AG42" i="1" s="1"/>
  <c r="AA42" i="1"/>
  <c r="Q42" i="1"/>
  <c r="T42" i="1" s="1"/>
  <c r="K42" i="1"/>
  <c r="AC41" i="1"/>
  <c r="AG41" i="1" s="1"/>
  <c r="AA41" i="1"/>
  <c r="K41" i="1"/>
  <c r="K40" i="1"/>
  <c r="AC39" i="1"/>
  <c r="AD39" i="1" s="1"/>
  <c r="AA39" i="1"/>
  <c r="Q39" i="1"/>
  <c r="T39" i="1" s="1"/>
  <c r="K39" i="1"/>
  <c r="AC38" i="1"/>
  <c r="AA38" i="1"/>
  <c r="K38" i="1"/>
  <c r="K37" i="1"/>
  <c r="AC36" i="1"/>
  <c r="AG36" i="1" s="1"/>
  <c r="AA36" i="1"/>
  <c r="Q36" i="1"/>
  <c r="T36" i="1" s="1"/>
  <c r="K36" i="1"/>
  <c r="AC35" i="1"/>
  <c r="AG35" i="1" s="1"/>
  <c r="AA35" i="1"/>
  <c r="Q35" i="1"/>
  <c r="T35" i="1" s="1"/>
  <c r="K35" i="1"/>
  <c r="AC34" i="1"/>
  <c r="AG34" i="1" s="1"/>
  <c r="AA34" i="1"/>
  <c r="Q34" i="1"/>
  <c r="T34" i="1" s="1"/>
  <c r="K34" i="1"/>
  <c r="AC33" i="1"/>
  <c r="AG33" i="1" s="1"/>
  <c r="AA33" i="1"/>
  <c r="Q33" i="1"/>
  <c r="T33" i="1" s="1"/>
  <c r="K33" i="1"/>
  <c r="AC32" i="1"/>
  <c r="AG32" i="1" s="1"/>
  <c r="AA32" i="1"/>
  <c r="Q32" i="1"/>
  <c r="T32" i="1" s="1"/>
  <c r="K32" i="1"/>
  <c r="K31" i="1"/>
  <c r="AC30" i="1"/>
  <c r="AD30" i="1" s="1"/>
  <c r="K30" i="1"/>
  <c r="AC29" i="1"/>
  <c r="AD29" i="1" s="1"/>
  <c r="AA29" i="1"/>
  <c r="Q29" i="1"/>
  <c r="T29" i="1" s="1"/>
  <c r="K29" i="1"/>
  <c r="AC28" i="1"/>
  <c r="AD28" i="1" s="1"/>
  <c r="Q28" i="1"/>
  <c r="T28" i="1" s="1"/>
  <c r="K28" i="1"/>
  <c r="AC27" i="1"/>
  <c r="AD27" i="1" s="1"/>
  <c r="K27" i="1"/>
  <c r="AC26" i="1"/>
  <c r="AD26" i="1" s="1"/>
  <c r="K26" i="1"/>
  <c r="AC25" i="1"/>
  <c r="AD25" i="1" s="1"/>
  <c r="K25" i="1"/>
  <c r="AC24" i="1"/>
  <c r="AD24" i="1" s="1"/>
  <c r="K24" i="1"/>
  <c r="AC23" i="1"/>
  <c r="AD23" i="1" s="1"/>
  <c r="AA23" i="1"/>
  <c r="Q23" i="1"/>
  <c r="T23" i="1" s="1"/>
  <c r="K23" i="1"/>
  <c r="AC22" i="1"/>
  <c r="AD22" i="1" s="1"/>
  <c r="AA22" i="1"/>
  <c r="Q22" i="1"/>
  <c r="T22" i="1" s="1"/>
  <c r="K22" i="1"/>
  <c r="K21" i="1"/>
  <c r="AC20" i="1"/>
  <c r="AG20" i="1" s="1"/>
  <c r="AA20" i="1"/>
  <c r="Q20" i="1"/>
  <c r="T20" i="1" s="1"/>
  <c r="K20" i="1"/>
  <c r="AC19" i="1"/>
  <c r="AG19" i="1" s="1"/>
  <c r="AA19" i="1"/>
  <c r="K19" i="1"/>
  <c r="AC18" i="1"/>
  <c r="AG18" i="1" s="1"/>
  <c r="AA18" i="1"/>
  <c r="K18" i="1"/>
  <c r="AC17" i="1"/>
  <c r="AG17" i="1" s="1"/>
  <c r="AA17" i="1"/>
  <c r="Q17" i="1"/>
  <c r="T17" i="1" s="1"/>
  <c r="K17" i="1"/>
  <c r="K16" i="1"/>
  <c r="AC15" i="1"/>
  <c r="AD15" i="1" s="1"/>
  <c r="AA15" i="1"/>
  <c r="Q15" i="1"/>
  <c r="T15" i="1" s="1"/>
  <c r="K15" i="1"/>
  <c r="AC14" i="1"/>
  <c r="AD14" i="1" s="1"/>
  <c r="AA14" i="1"/>
  <c r="Q14" i="1"/>
  <c r="T14" i="1" s="1"/>
  <c r="K14" i="1"/>
  <c r="AC13" i="1"/>
  <c r="AD13" i="1" s="1"/>
  <c r="AA13" i="1"/>
  <c r="Q13" i="1"/>
  <c r="T13" i="1" s="1"/>
  <c r="K13" i="1"/>
  <c r="Q12" i="1"/>
  <c r="T12" i="1" s="1"/>
  <c r="K12" i="1"/>
  <c r="K11" i="1"/>
  <c r="AC10" i="1"/>
  <c r="AG10" i="1" s="1"/>
  <c r="K10" i="1"/>
  <c r="AC9" i="1"/>
  <c r="AG9" i="1" s="1"/>
  <c r="AA9" i="1"/>
  <c r="Q9" i="1"/>
  <c r="T9" i="1" s="1"/>
  <c r="K9" i="1"/>
  <c r="K8" i="1"/>
  <c r="K7" i="1"/>
  <c r="K6" i="1"/>
  <c r="Y5" i="1"/>
  <c r="X5" i="1"/>
  <c r="R5" i="1"/>
  <c r="P5" i="1"/>
  <c r="O5" i="1"/>
  <c r="N5" i="1"/>
  <c r="M5" i="1"/>
  <c r="L5" i="1"/>
  <c r="J5" i="1"/>
  <c r="F5" i="1"/>
  <c r="E5" i="1"/>
  <c r="Q26" i="1" l="1"/>
  <c r="T26" i="1" s="1"/>
  <c r="Q73" i="1"/>
  <c r="T73" i="1" s="1"/>
  <c r="Q27" i="1"/>
  <c r="T27" i="1" s="1"/>
  <c r="Q30" i="1"/>
  <c r="T30" i="1" s="1"/>
  <c r="Q62" i="1"/>
  <c r="T62" i="1" s="1"/>
  <c r="AD56" i="1"/>
  <c r="Q56" i="1"/>
  <c r="T56" i="1" s="1"/>
  <c r="AD53" i="1"/>
  <c r="Q53" i="1"/>
  <c r="T53" i="1" s="1"/>
  <c r="Q10" i="1"/>
  <c r="T10" i="1" s="1"/>
  <c r="Q18" i="1"/>
  <c r="T18" i="1" s="1"/>
  <c r="Q41" i="1"/>
  <c r="T41" i="1" s="1"/>
  <c r="Q19" i="1"/>
  <c r="T19" i="1" s="1"/>
  <c r="Q25" i="1"/>
  <c r="T25" i="1" s="1"/>
  <c r="AC11" i="1"/>
  <c r="AA11" i="1"/>
  <c r="AA37" i="1"/>
  <c r="AC37" i="1"/>
  <c r="AC45" i="1"/>
  <c r="AA45" i="1"/>
  <c r="AA61" i="1"/>
  <c r="AC61" i="1"/>
  <c r="AD38" i="1"/>
  <c r="Q38" i="1"/>
  <c r="T38" i="1" s="1"/>
  <c r="Q24" i="1"/>
  <c r="T24" i="1" s="1"/>
  <c r="AD47" i="1"/>
  <c r="K5" i="1"/>
  <c r="AD9" i="1"/>
  <c r="AD72" i="1"/>
  <c r="AD34" i="1"/>
  <c r="AD64" i="1"/>
  <c r="AD19" i="1"/>
  <c r="AD42" i="1"/>
  <c r="AD51" i="1"/>
  <c r="AD68" i="1"/>
  <c r="AD17" i="1"/>
  <c r="AD32" i="1"/>
  <c r="AD36" i="1"/>
  <c r="AD44" i="1"/>
  <c r="AD49" i="1"/>
  <c r="AD62" i="1"/>
  <c r="AD66" i="1"/>
  <c r="AD70" i="1"/>
  <c r="AD74" i="1"/>
  <c r="AD10" i="1"/>
  <c r="AD18" i="1"/>
  <c r="AD20" i="1"/>
  <c r="AD33" i="1"/>
  <c r="AD35" i="1"/>
  <c r="AD41" i="1"/>
  <c r="AD43" i="1"/>
  <c r="AD46" i="1"/>
  <c r="AD48" i="1"/>
  <c r="AD50" i="1"/>
  <c r="AD52" i="1"/>
  <c r="AD63" i="1"/>
  <c r="AD65" i="1"/>
  <c r="AD67" i="1"/>
  <c r="AD69" i="1"/>
  <c r="AD71" i="1"/>
  <c r="AD73" i="1"/>
  <c r="AD75" i="1"/>
  <c r="AG13" i="1"/>
  <c r="AG14" i="1"/>
  <c r="AG15" i="1"/>
  <c r="AG22" i="1"/>
  <c r="AG23" i="1"/>
  <c r="AG24" i="1"/>
  <c r="AG25" i="1"/>
  <c r="AG26" i="1"/>
  <c r="AG27" i="1"/>
  <c r="AG28" i="1"/>
  <c r="AG29" i="1"/>
  <c r="AG30" i="1"/>
  <c r="AG38" i="1"/>
  <c r="AG39" i="1"/>
  <c r="AG53" i="1"/>
  <c r="AG54" i="1"/>
  <c r="AG55" i="1"/>
  <c r="AG56" i="1"/>
  <c r="AG57" i="1"/>
  <c r="AG58" i="1"/>
  <c r="AG59" i="1"/>
  <c r="AG60" i="1"/>
  <c r="AC5" i="1" l="1"/>
  <c r="AA5" i="1"/>
  <c r="AG61" i="1"/>
  <c r="AD61" i="1"/>
  <c r="Q61" i="1"/>
  <c r="T61" i="1" s="1"/>
  <c r="AG37" i="1"/>
  <c r="AD37" i="1"/>
  <c r="Q37" i="1"/>
  <c r="T37" i="1" s="1"/>
  <c r="AG45" i="1"/>
  <c r="AD45" i="1"/>
  <c r="Q45" i="1"/>
  <c r="T45" i="1" s="1"/>
  <c r="Q11" i="1"/>
  <c r="T11" i="1" s="1"/>
  <c r="AG11" i="1"/>
  <c r="AD11" i="1"/>
  <c r="AG5" i="1"/>
  <c r="AD5" i="1" l="1"/>
  <c r="Q5" i="1"/>
</calcChain>
</file>

<file path=xl/sharedStrings.xml><?xml version="1.0" encoding="utf-8"?>
<sst xmlns="http://schemas.openxmlformats.org/spreadsheetml/2006/main" count="292" uniqueCount="120">
  <si>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</si>
  <si>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</si>
  <si>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</si>
  <si>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</si>
  <si>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</si>
  <si>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</si>
  <si>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</si>
  <si>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</si>
  <si>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</si>
  <si>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</si>
  <si>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</si>
  <si>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</si>
  <si>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</si>
  <si>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</si>
  <si>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</si>
  <si>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</si>
  <si>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</si>
  <si>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</si>
  <si>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</si>
  <si>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</si>
  <si>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</si>
  <si>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</si>
  <si>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</si>
  <si>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</si>
  <si>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</si>
  <si>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</si>
  <si>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</si>
  <si>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</si>
  <si>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</si>
  <si>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</si>
  <si>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</si>
  <si>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16,06,</t>
  </si>
  <si>
    <t>21,04,</t>
  </si>
  <si>
    <t>14,04,</t>
  </si>
  <si>
    <t>БОНУС_Готовые чебупели сочные с мясом ТМ Горячая штучка  0,3кг зам    ПОКОМ</t>
  </si>
  <si>
    <t>шт</t>
  </si>
  <si>
    <t>бонус</t>
  </si>
  <si>
    <t>БОНУС_Пельмени Бульмени с говядиной и свининой ТМ Горячая штучка. флоу-пак сфера 0,7 кг ПОКОМ</t>
  </si>
  <si>
    <t>БОНУС_Хот-догстер ТМ Горячая штучка ТС Хот-Догстер флоу-пак 0,09 кг.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</si>
  <si>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</si>
  <si>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</si>
  <si>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</si>
  <si>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нужно увеличить продажи</t>
  </si>
  <si>
    <t>Готовые чебупели острые с мясом 0,24кг ТМ Горячая штучка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</si>
  <si>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</si>
  <si>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</si>
  <si>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</si>
  <si>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нужно увеличить продажи!!!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</si>
  <si>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</si>
  <si>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</si>
  <si>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</si>
  <si>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</si>
  <si>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</si>
  <si>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</si>
  <si>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</si>
  <si>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не в матрице</t>
  </si>
  <si>
    <t>дубль</t>
  </si>
  <si>
    <t>Мини-сосиски в тесте 3,7кг ВЕС заморож. ТМ Зареченские  ПОКОМ</t>
  </si>
  <si>
    <t>есть дубль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</si>
  <si>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</si>
  <si>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</si>
  <si>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</si>
  <si>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</si>
  <si>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</si>
  <si>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</si>
  <si>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</si>
  <si>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</si>
  <si>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</si>
  <si>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</si>
  <si>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</si>
  <si>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</si>
  <si>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</si>
  <si>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</si>
  <si>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</si>
  <si>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</si>
  <si>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</si>
  <si>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</si>
  <si>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</si>
  <si>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</si>
  <si>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</si>
  <si>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</si>
  <si>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</si>
  <si>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</si>
  <si>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</si>
  <si>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</si>
  <si>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</si>
  <si>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</si>
  <si>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</si>
  <si>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</si>
  <si>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</si>
  <si>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</si>
  <si>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</si>
  <si>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</si>
  <si>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</si>
  <si>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</si>
  <si>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</si>
  <si>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</si>
  <si>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</si>
  <si>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</si>
  <si>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</si>
  <si>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</si>
  <si>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</si>
  <si>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</si>
  <si>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</si>
  <si>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</si>
  <si>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</si>
  <si>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</si>
  <si>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Чебупели с мясом ТМ Горячая штучка 0,48 кг XXL зам.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</si>
  <si>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</si>
  <si>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</si>
  <si>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</si>
  <si>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</si>
  <si>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новинка</t>
  </si>
  <si>
    <t>матрица</t>
  </si>
  <si>
    <t>09,06,</t>
  </si>
  <si>
    <t>02,06,</t>
  </si>
  <si>
    <t>нужно увеличить продажи / 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</si>
  <si>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0,3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</si>
  <si>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</si>
  <si>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t>есть ли потребность (кратность заказа 168шт.)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</si>
</sst>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165" fontId="1" fillId="0" borderId="1" xfId="1" applyNumberFormat="1"/>
    <xf numFmtId="164" fontId="1" fillId="5" borderId="1" xfId="1" applyNumberFormat="1" applyFill="1"/>
    <xf numFmtId="2" fontId="2" fillId="2" borderId="1" xfId="1" applyNumberFormat="1" applyFont="1" applyFill="1"/>
    <xf numFmtId="2" fontId="0" fillId="0" borderId="0" xfId="0" applyNumberFormat="1" applyBorder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0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0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0" fontId="0" fillId="0" borderId="0" xfId="0" applyFill="1" applyBorder="1"/>
    <xf numFmtId="164" fontId="1" fillId="7" borderId="1" xfId="1" applyNumberFormat="1" applyFill="1"/>
    <xf numFmtId="2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5" fontId="1" fillId="7" borderId="1" xfId="1" applyNumberFormat="1" applyFill="1"/>
    <xf numFmtId="164" fontId="6" fillId="5" borderId="1" xfId="1" applyNumberFormat="1" applyFont="1" applyFill="1"/>
    <xf numFmtId="164" fontId="4" fillId="6" borderId="1" xfId="1" applyNumberFormat="1" applyFont="1" applyFill="1"/>
    <xf numFmtId="164" fontId="7" fillId="5" borderId="1" xfId="1" applyNumberFormat="1" applyFont="1" applyFill="1"/>
    <xf numFmtId="164" fontId="4" fillId="5" borderId="1" xfId="1" applyNumberFormat="1" applyFont="1" applyFill="1"/>
    <xf numFmtId="164" fontId="5" fillId="8" borderId="2" xfId="1" applyNumberFormat="1" applyFon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3;&#1086;&#1074;&#1086;&#1088;&#1086;&#1089;&#1089;&#1080;&#1081;&#1089;&#1082;/&#1087;&#1088;&#1086;&#1076;&#1072;&#1078;&#1080;%20&#1053;&#1086;&#1074;&#1086;&#1088;&#1086;&#1089;&#1089;&#1080;&#1081;&#1089;&#1082;%2003,06,25-09,06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3;&#1086;&#1074;&#1086;&#1088;&#1086;&#1089;&#1089;&#1080;&#1081;&#1089;&#1082;/&#1087;&#1088;&#1086;&#1076;&#1072;&#1078;&#1080;%20&#1053;&#1086;&#1074;&#1086;&#1088;&#1086;&#1089;&#1089;&#1080;&#1081;&#1089;&#1082;%2017,05,25-02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03.06.2025 - 09.06.2025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193.298</v>
          </cell>
          <cell r="F7">
            <v>193.298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91.066999999999993</v>
          </cell>
          <cell r="F8">
            <v>91.066999999999993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75.173000000000002</v>
          </cell>
          <cell r="F9">
            <v>75.173000000000002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133.13560000000001</v>
          </cell>
          <cell r="F10">
            <v>332.839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-0.9</v>
          </cell>
          <cell r="F11">
            <v>-2</v>
          </cell>
        </row>
        <row r="12">
          <cell r="A12" t="str">
            <v xml:space="preserve"> 031  Сосиски Вязанка Сливочные, Вязанка амицел МГС, 0.33кг, ТМ Стародворские колбасы</v>
          </cell>
          <cell r="D12">
            <v>131.34</v>
          </cell>
          <cell r="F12">
            <v>398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-0.9</v>
          </cell>
          <cell r="F13">
            <v>-2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6.8</v>
          </cell>
          <cell r="F14">
            <v>40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51.3</v>
          </cell>
          <cell r="F15">
            <v>171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18.7</v>
          </cell>
          <cell r="F16">
            <v>110</v>
          </cell>
        </row>
        <row r="17">
          <cell r="A17" t="str">
            <v xml:space="preserve"> 118  Колбаса Сервелат Филейбургский с филе сочного окорока, в/у 0,35 кг срез, БАВАРУШКА ПОКОМ</v>
          </cell>
          <cell r="D17">
            <v>-4.2</v>
          </cell>
          <cell r="F17">
            <v>-12</v>
          </cell>
        </row>
        <row r="18">
          <cell r="A18" t="str">
            <v xml:space="preserve"> 200  Ветчина Дугушка ТМ Стародворье, вектор в/у    ПОКОМ</v>
          </cell>
          <cell r="D18">
            <v>40.273000000000003</v>
          </cell>
          <cell r="F18">
            <v>40.273000000000003</v>
          </cell>
        </row>
        <row r="19">
          <cell r="A19" t="str">
            <v xml:space="preserve"> 201  Ветчина Нежная ТМ Особый рецепт, (2,5кг), ПОКОМ</v>
          </cell>
          <cell r="D19">
            <v>1207.979</v>
          </cell>
          <cell r="F19">
            <v>1207.979</v>
          </cell>
        </row>
        <row r="20">
          <cell r="A20" t="str">
            <v xml:space="preserve"> 215  Колбаса Докторская ГОСТ Дугушка, ВЕС, ТМ Стародворье ПОКОМ</v>
          </cell>
          <cell r="D20">
            <v>31.4</v>
          </cell>
          <cell r="F20">
            <v>31.4</v>
          </cell>
        </row>
        <row r="21">
          <cell r="A21" t="str">
            <v xml:space="preserve"> 219  Колбаса Докторская Особая ТМ Особый рецепт, ВЕС  ПОКОМ</v>
          </cell>
          <cell r="D21">
            <v>879.84100000000001</v>
          </cell>
          <cell r="F21">
            <v>879.84100000000001</v>
          </cell>
        </row>
        <row r="22">
          <cell r="A22" t="str">
            <v xml:space="preserve"> 229  Колбаса Молочная Дугушка, в/у, ВЕС, ТМ Стародворье   ПОКОМ</v>
          </cell>
          <cell r="D22">
            <v>35.941000000000003</v>
          </cell>
          <cell r="F22">
            <v>35.941000000000003</v>
          </cell>
        </row>
        <row r="23">
          <cell r="A23" t="str">
            <v xml:space="preserve"> 236  Колбаса Рубленая ЗАПЕЧ. Дугушка ТМ Стародворье, вектор, в/к    ПОКОМ</v>
          </cell>
          <cell r="D23">
            <v>21.701000000000001</v>
          </cell>
          <cell r="F23">
            <v>21.701000000000001</v>
          </cell>
        </row>
        <row r="24">
          <cell r="A24" t="str">
            <v xml:space="preserve"> 239  Колбаса Салями запеч Дугушка, оболочка вектор, ВЕС, ТМ Стародворье  ПОКОМ</v>
          </cell>
          <cell r="D24">
            <v>25.745000000000001</v>
          </cell>
          <cell r="F24">
            <v>25.745000000000001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D25">
            <v>33.417999999999999</v>
          </cell>
          <cell r="F25">
            <v>33.417999999999999</v>
          </cell>
        </row>
        <row r="26">
          <cell r="A26" t="str">
            <v xml:space="preserve"> 243  Колбаса Сервелат Зернистый, ВЕС.  ПОКОМ</v>
          </cell>
          <cell r="D26">
            <v>117.96599999999999</v>
          </cell>
          <cell r="F26">
            <v>117.96599999999999</v>
          </cell>
        </row>
        <row r="27">
          <cell r="A27" t="str">
            <v xml:space="preserve"> 244  Колбаса Сервелат Кремлевский, ВЕС. ПОКОМ</v>
          </cell>
          <cell r="D27">
            <v>2.16</v>
          </cell>
          <cell r="F27">
            <v>2.16</v>
          </cell>
        </row>
        <row r="28">
          <cell r="A28" t="str">
            <v xml:space="preserve"> 247  Сардельки Нежные, ВЕС.  ПОКОМ</v>
          </cell>
          <cell r="D28">
            <v>177.22</v>
          </cell>
          <cell r="F28">
            <v>177.22</v>
          </cell>
        </row>
        <row r="29">
          <cell r="A29" t="str">
            <v xml:space="preserve"> 248  Сардельки Сочные ТМ Особый рецепт,   ПОКОМ</v>
          </cell>
          <cell r="D29">
            <v>-2.8279999999999998</v>
          </cell>
          <cell r="F29">
            <v>-2.8279999999999998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456.96600000000001</v>
          </cell>
          <cell r="F30">
            <v>456.96600000000001</v>
          </cell>
        </row>
        <row r="31">
          <cell r="A31" t="str">
            <v xml:space="preserve"> 253  Сосиски Ганноверские   ПОКОМ</v>
          </cell>
          <cell r="D31">
            <v>2506.0189999999998</v>
          </cell>
          <cell r="F31">
            <v>2506.0189999999998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55.74</v>
          </cell>
          <cell r="F32">
            <v>55.74</v>
          </cell>
        </row>
        <row r="33">
          <cell r="A33" t="str">
            <v xml:space="preserve"> 263  Шпикачки Стародворские, ВЕС.  ПОКОМ</v>
          </cell>
          <cell r="D33">
            <v>101.672</v>
          </cell>
          <cell r="F33">
            <v>101.672</v>
          </cell>
        </row>
        <row r="34">
          <cell r="A34" t="str">
            <v xml:space="preserve"> 272  Колбаса Сервелат Филедворский, фиброуз, в/у 0,35 кг срез,  ПОКОМ</v>
          </cell>
          <cell r="D34">
            <v>51.1</v>
          </cell>
          <cell r="F34">
            <v>146</v>
          </cell>
        </row>
        <row r="35">
          <cell r="A35" t="str">
            <v xml:space="preserve"> 273  Сосиски Сочинки с сочной грудинкой, МГС 0.4кг,   ПОКОМ</v>
          </cell>
          <cell r="D35">
            <v>144.4</v>
          </cell>
          <cell r="F35">
            <v>361</v>
          </cell>
        </row>
        <row r="36">
          <cell r="A36" t="str">
            <v xml:space="preserve"> 278  Сосиски Сочинки с сочным окороком, МГС 0.4кг,   ПОКОМ</v>
          </cell>
          <cell r="D36">
            <v>91.6</v>
          </cell>
          <cell r="F36">
            <v>229</v>
          </cell>
        </row>
        <row r="37">
          <cell r="A37" t="str">
            <v xml:space="preserve"> 279  Колбаса Докторский гарант, Вязанка вектор, 0,4 кг.  ПОКОМ</v>
          </cell>
          <cell r="D37">
            <v>60.4</v>
          </cell>
          <cell r="F37">
            <v>151</v>
          </cell>
        </row>
        <row r="38">
          <cell r="A38" t="str">
            <v xml:space="preserve"> 281  Сосиски Молочные для завтрака ТМ Особый рецепт, 0,4кг  ПОКОМ</v>
          </cell>
          <cell r="D38">
            <v>60.8</v>
          </cell>
          <cell r="F38">
            <v>152</v>
          </cell>
        </row>
        <row r="39">
          <cell r="A39" t="str">
            <v xml:space="preserve"> 285  Паштет печеночный со слив.маслом ТМ Стародворье ламистер 0,1 кг  ПОКОМ</v>
          </cell>
          <cell r="D39">
            <v>20.7</v>
          </cell>
          <cell r="F39">
            <v>207</v>
          </cell>
        </row>
        <row r="40">
          <cell r="A40" t="str">
            <v xml:space="preserve"> 291  Сосиски Молокуши миникушай ТМ Вязанка, 0.33кг, ПОКОМ</v>
          </cell>
          <cell r="D40">
            <v>101.64</v>
          </cell>
          <cell r="F40">
            <v>308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78.05</v>
          </cell>
          <cell r="F41">
            <v>223</v>
          </cell>
        </row>
        <row r="42">
          <cell r="A42" t="str">
            <v xml:space="preserve"> 305  Колбаса Сервелат Мясорубский с мелкорубленным окороком в/у  ТМ Стародворье ВЕС   ПОКОМ</v>
          </cell>
          <cell r="D42">
            <v>24.925000000000001</v>
          </cell>
          <cell r="F42">
            <v>24.925000000000001</v>
          </cell>
        </row>
        <row r="43">
          <cell r="A43" t="str">
            <v xml:space="preserve"> 306  Колбаса Салями Мясорубская с рубленым шпиком 0,35 кг срез ТМ Стародворье   Поком</v>
          </cell>
          <cell r="D43">
            <v>64.05</v>
          </cell>
          <cell r="F43">
            <v>183</v>
          </cell>
        </row>
        <row r="44">
          <cell r="A44" t="str">
            <v xml:space="preserve"> 307  Колбаса Сервелат Мясорубский с мелкорубленным окороком 0,35 кг срез ТМ Стародворье   Поком</v>
          </cell>
          <cell r="D44">
            <v>100.1</v>
          </cell>
          <cell r="F44">
            <v>286</v>
          </cell>
        </row>
        <row r="45">
          <cell r="A45" t="str">
            <v xml:space="preserve"> 312  Ветчина Филейская ВЕС ТМ  Вязанка ТС Столичная  ПОКОМ</v>
          </cell>
          <cell r="D45">
            <v>350.75599999999997</v>
          </cell>
          <cell r="F45">
            <v>350.75599999999997</v>
          </cell>
        </row>
        <row r="46">
          <cell r="A46" t="str">
            <v xml:space="preserve"> 315  Колбаса вареная Молокуша ТМ Вязанка ВЕС, ПОКОМ</v>
          </cell>
          <cell r="D46">
            <v>159.75</v>
          </cell>
          <cell r="F46">
            <v>159.75</v>
          </cell>
        </row>
        <row r="47">
          <cell r="A47" t="str">
            <v xml:space="preserve"> 316  Колбаса Нежная ТМ Зареченские ВЕС  ПОКОМ</v>
          </cell>
          <cell r="D47">
            <v>15.021000000000001</v>
          </cell>
          <cell r="F47">
            <v>15.021000000000001</v>
          </cell>
        </row>
        <row r="48">
          <cell r="A48" t="str">
            <v xml:space="preserve"> 317 Колбаса Сервелат Рижский ТМ Зареченские, ВЕС  ПОКОМ</v>
          </cell>
          <cell r="D48">
            <v>99.495999999999995</v>
          </cell>
          <cell r="F48">
            <v>99.495999999999995</v>
          </cell>
        </row>
        <row r="49">
          <cell r="A49" t="str">
            <v xml:space="preserve"> 319  Колбаса вареная Филейская ТМ Вязанка ТС Классическая, 0,45 кг. ПОКОМ</v>
          </cell>
          <cell r="D49">
            <v>186.75</v>
          </cell>
          <cell r="F49">
            <v>415</v>
          </cell>
        </row>
        <row r="50">
          <cell r="A50" t="str">
            <v xml:space="preserve"> 321  Колбаса Сервелат Пражский ТМ Зареченские, ВЕС ПОКОМ</v>
          </cell>
          <cell r="D50">
            <v>173.989</v>
          </cell>
          <cell r="F50">
            <v>173.989</v>
          </cell>
        </row>
        <row r="51">
          <cell r="A51" t="str">
            <v xml:space="preserve"> 322  Колбаса вареная Молокуша 0,45кг ТМ Вязанка  ПОКОМ</v>
          </cell>
          <cell r="D51">
            <v>203.85</v>
          </cell>
          <cell r="F51">
            <v>453</v>
          </cell>
        </row>
        <row r="52">
          <cell r="A52" t="str">
            <v xml:space="preserve"> 324  Ветчина Филейская ТМ Вязанка Столичная 0,45 кг ПОКОМ</v>
          </cell>
          <cell r="D52">
            <v>97.2</v>
          </cell>
          <cell r="F52">
            <v>216</v>
          </cell>
        </row>
        <row r="53">
          <cell r="A53" t="str">
            <v xml:space="preserve"> 330  Колбаса вареная Филейская ТМ Вязанка ТС Классическая ВЕС  ПОКОМ</v>
          </cell>
          <cell r="D53">
            <v>299.66300000000001</v>
          </cell>
          <cell r="F53">
            <v>299.66300000000001</v>
          </cell>
        </row>
        <row r="54">
          <cell r="A54" t="str">
            <v xml:space="preserve"> 333  Колбаса Балыковая, Вязанка фиброуз в/у, ВЕС ПОКОМ</v>
          </cell>
          <cell r="D54">
            <v>16.472000000000001</v>
          </cell>
          <cell r="F54">
            <v>16.472000000000001</v>
          </cell>
        </row>
        <row r="55">
          <cell r="A55" t="str">
            <v xml:space="preserve"> 334  Паштет Любительский ТМ Стародворье ламистер 0,1 кг  ПОКОМ</v>
          </cell>
          <cell r="D55">
            <v>17.5</v>
          </cell>
          <cell r="F55">
            <v>175</v>
          </cell>
        </row>
        <row r="56">
          <cell r="A56" t="str">
            <v xml:space="preserve"> 335  Колбаса Сливушка ТМ Вязанка. ВЕС.  ПОКОМ </v>
          </cell>
          <cell r="D56">
            <v>56.459000000000003</v>
          </cell>
          <cell r="F56">
            <v>56.459000000000003</v>
          </cell>
        </row>
        <row r="57">
          <cell r="A57" t="str">
            <v xml:space="preserve"> 338  Паштет печеночный с морковью ТМ Стародворье ламистер 0,1 кг.  ПОКОМ</v>
          </cell>
          <cell r="D57">
            <v>15.1</v>
          </cell>
          <cell r="F57">
            <v>151</v>
          </cell>
        </row>
        <row r="58">
          <cell r="A58" t="str">
            <v xml:space="preserve"> 342 Сосиски Сочинки Молочные ТМ Стародворье 0,4 кг ПОКОМ</v>
          </cell>
          <cell r="D58">
            <v>106.8</v>
          </cell>
          <cell r="F58">
            <v>267</v>
          </cell>
        </row>
        <row r="59">
          <cell r="A59" t="str">
            <v xml:space="preserve"> 343 Сосиски Сочинки Сливочные ТМ Стародворье  0,4 кг</v>
          </cell>
          <cell r="D59">
            <v>106</v>
          </cell>
          <cell r="F59">
            <v>265</v>
          </cell>
        </row>
        <row r="60">
          <cell r="A60" t="str">
            <v xml:space="preserve"> 346  Колбаса Сочинка зернистая с сочной грудинкой ТМ Стародворье.ВЕС ПОКОМ</v>
          </cell>
          <cell r="D60">
            <v>31.475000000000001</v>
          </cell>
          <cell r="F60">
            <v>31.475000000000001</v>
          </cell>
        </row>
        <row r="61">
          <cell r="A61" t="str">
            <v xml:space="preserve"> 387  Колбаса вареная Мусульманская Халяль ТМ Вязанка, 0,4 кг ПОКОМ</v>
          </cell>
          <cell r="D61">
            <v>51.2</v>
          </cell>
          <cell r="F61">
            <v>128</v>
          </cell>
        </row>
        <row r="62">
          <cell r="A62" t="str">
            <v xml:space="preserve"> 388  Сосиски Восточные Халяль ТМ Вязанка 0,33 кг АК. ПОКОМ</v>
          </cell>
          <cell r="D62">
            <v>52.14</v>
          </cell>
          <cell r="F62">
            <v>158</v>
          </cell>
        </row>
        <row r="63">
          <cell r="A63" t="str">
            <v xml:space="preserve"> 394 Колбаса полукопченая Аль-Ислами халяль ТМ Вязанка оболочка фиброуз в в/у 0,35 кг  ПОКОМ</v>
          </cell>
          <cell r="D63">
            <v>36.75</v>
          </cell>
          <cell r="F63">
            <v>105</v>
          </cell>
        </row>
        <row r="64">
          <cell r="A64" t="str">
            <v xml:space="preserve"> 410  Сосиски Баварские с сыром ТМ Стародворье 0,35 кг. ПОКОМ</v>
          </cell>
          <cell r="D64">
            <v>106.4</v>
          </cell>
          <cell r="F64">
            <v>304</v>
          </cell>
        </row>
        <row r="65">
          <cell r="A65" t="str">
            <v xml:space="preserve"> 412  Сосиски Баварские ТМ Стародворье 0,35 кг ПОКОМ</v>
          </cell>
          <cell r="D65">
            <v>133</v>
          </cell>
          <cell r="F65">
            <v>380</v>
          </cell>
        </row>
        <row r="66">
          <cell r="A66" t="str">
            <v xml:space="preserve"> 434  Колбаса Сервелат Кремлевский в вакуумной упаковке ТМ Стародворье.ВЕС  ПОКОМ</v>
          </cell>
          <cell r="D66">
            <v>428.27100000000002</v>
          </cell>
          <cell r="F66">
            <v>428.27100000000002</v>
          </cell>
        </row>
        <row r="67">
          <cell r="A67" t="str">
            <v xml:space="preserve"> 449  Колбаса Дугушка Стародворская ВЕС ТС Дугушка ПОКОМ</v>
          </cell>
          <cell r="D67">
            <v>-1.248</v>
          </cell>
          <cell r="F67">
            <v>-1.248</v>
          </cell>
        </row>
        <row r="68">
          <cell r="A68" t="str">
            <v xml:space="preserve"> 452  Колбаса Со шпиком ВЕС большой батон ТМ Особый рецепт  ПОКОМ</v>
          </cell>
          <cell r="D68">
            <v>329.08300000000003</v>
          </cell>
          <cell r="F68">
            <v>329.08300000000003</v>
          </cell>
        </row>
        <row r="69">
          <cell r="A69" t="str">
            <v xml:space="preserve"> 456  Колбаса Филейная ТМ Особый рецепт ВЕС большой батон  ПОКОМ</v>
          </cell>
          <cell r="D69">
            <v>-3.4569999999999999</v>
          </cell>
          <cell r="F69">
            <v>-3.4569999999999999</v>
          </cell>
        </row>
        <row r="70">
          <cell r="A70" t="str">
            <v xml:space="preserve"> 457  Колбаса Молочная ТМ Особый рецепт ВЕС большой батон  ПОКОМ</v>
          </cell>
          <cell r="D70">
            <v>198.864</v>
          </cell>
          <cell r="F70">
            <v>198.864</v>
          </cell>
        </row>
        <row r="71">
          <cell r="A71" t="str">
            <v xml:space="preserve"> 460  Колбаса Стародворская Традиционная ВЕС ТМ Стародворье в оболочке полиамид. ПОКОМ</v>
          </cell>
          <cell r="D71">
            <v>508.15499999999997</v>
          </cell>
          <cell r="F71">
            <v>508.15499999999997</v>
          </cell>
        </row>
        <row r="72">
          <cell r="A72" t="str">
            <v xml:space="preserve"> 462  Колбаса Со шпиком ТМ Особый рецепт в оболочке полиамид 0,5 кг. ПОКОМ</v>
          </cell>
          <cell r="D72">
            <v>46.244</v>
          </cell>
          <cell r="F72">
            <v>92.488</v>
          </cell>
        </row>
        <row r="73">
          <cell r="A73" t="str">
            <v xml:space="preserve"> 463  Колбаса Молочная Традиционнаяв оболочке полиамид.ТМ Стародворье. ВЕС ПОКОМ</v>
          </cell>
          <cell r="D73">
            <v>111.096</v>
          </cell>
          <cell r="F73">
            <v>111.096</v>
          </cell>
        </row>
        <row r="74">
          <cell r="A74" t="str">
            <v xml:space="preserve"> 464  Колбаса Стародворская Традиционная со шпиком оболочке полиамид ТМ Стародворье.</v>
          </cell>
          <cell r="D74">
            <v>84.704999999999998</v>
          </cell>
          <cell r="F74">
            <v>84.704999999999998</v>
          </cell>
        </row>
        <row r="75">
          <cell r="A75" t="str">
            <v xml:space="preserve"> 466  Сосиски Ганноверские в оболочке амицел в модиф. газовой среде 0,5 кг ТМ Стародворье. ПОКОМ</v>
          </cell>
          <cell r="D75">
            <v>108.5</v>
          </cell>
          <cell r="F75">
            <v>217</v>
          </cell>
        </row>
        <row r="76">
          <cell r="A76" t="str">
            <v xml:space="preserve"> 467  Колбаса Филейная 0,5кг ТМ Особый рецепт  ПОКОМ</v>
          </cell>
          <cell r="D76">
            <v>62.5</v>
          </cell>
          <cell r="F76">
            <v>125</v>
          </cell>
        </row>
        <row r="77">
          <cell r="A77" t="str">
            <v xml:space="preserve"> 468  Колбаса Стародворская Традиционная ТМ Стародворье в оболочке полиамид 0,4 кг. ПОКОМ</v>
          </cell>
          <cell r="D77">
            <v>66.400000000000006</v>
          </cell>
          <cell r="F77">
            <v>166</v>
          </cell>
        </row>
        <row r="78">
          <cell r="A78" t="str">
            <v xml:space="preserve"> 469  Колбаса Филедворская по-стародворски ТМ Стародворье в оболочке полиамид.ВЕС  ПОКОМ </v>
          </cell>
          <cell r="D78">
            <v>359.35700000000003</v>
          </cell>
          <cell r="F78">
            <v>359.35700000000003</v>
          </cell>
        </row>
        <row r="79">
          <cell r="A79" t="str">
            <v xml:space="preserve"> 481  Колбаса Филейная оригинальная ВЕС 1,87кг ТМ Особый рецепт большой батон  ПОКОМ</v>
          </cell>
          <cell r="D79">
            <v>23.367999999999999</v>
          </cell>
          <cell r="F79">
            <v>23.367999999999999</v>
          </cell>
        </row>
        <row r="80">
          <cell r="A80" t="str">
            <v xml:space="preserve"> 483  Колбаса Молочная Традиционная ТМ Стародворье в оболочке полиамид 0,4 кг. ПОКОМ </v>
          </cell>
          <cell r="D80">
            <v>48</v>
          </cell>
          <cell r="F80">
            <v>120</v>
          </cell>
        </row>
        <row r="81">
          <cell r="A81" t="str">
            <v xml:space="preserve"> 485  Колбаса Молочная по-стародворски ТМ Стародворье в оболочке полиамид. ВЕС ПОКОМ </v>
          </cell>
          <cell r="D81">
            <v>43.286999999999999</v>
          </cell>
          <cell r="F81">
            <v>43.286999999999999</v>
          </cell>
        </row>
        <row r="82">
          <cell r="A82" t="str">
            <v xml:space="preserve"> 495  Колбаса Сочинка по-европейски с сочной грудинкой 0,3кг ТМ Стародворье  ПОКОМ</v>
          </cell>
          <cell r="D82">
            <v>71.099999999999994</v>
          </cell>
          <cell r="F82">
            <v>237</v>
          </cell>
        </row>
        <row r="83">
          <cell r="A83" t="str">
            <v xml:space="preserve"> 496  Колбаса Сочинка по-фински с сочным окроком 0,3кг ТМ Стародворье  ПОКОМ</v>
          </cell>
          <cell r="D83">
            <v>31.8</v>
          </cell>
          <cell r="F83">
            <v>106</v>
          </cell>
        </row>
        <row r="84">
          <cell r="A84" t="str">
            <v xml:space="preserve"> 498  Колбаса Сочинка рубленая с сочным окороком 0,3кг ТМ Стародворье  ПОКОМ</v>
          </cell>
          <cell r="D84">
            <v>27.6</v>
          </cell>
          <cell r="F84">
            <v>92</v>
          </cell>
        </row>
        <row r="85">
          <cell r="A85" t="str">
            <v xml:space="preserve"> 519  Грудинка 0,12 кг нарезка ТМ Стародворье  ПОКОМ</v>
          </cell>
          <cell r="D85">
            <v>9.36</v>
          </cell>
          <cell r="F85">
            <v>78</v>
          </cell>
        </row>
        <row r="86">
          <cell r="A86" t="str">
            <v xml:space="preserve"> 520  Колбаса Мраморная ТМ Стародворье в вакуумной упаковке 0,07 кг нарезка  ПОКОМ</v>
          </cell>
          <cell r="D86">
            <v>3.85</v>
          </cell>
          <cell r="F86">
            <v>55</v>
          </cell>
        </row>
        <row r="87">
          <cell r="A87" t="str">
            <v xml:space="preserve"> 521  Бекон ТМ Стародворье в вакуумной упаковке 0,12кг нарезка  ПОКОМ</v>
          </cell>
          <cell r="D87">
            <v>7.32</v>
          </cell>
          <cell r="F87">
            <v>61</v>
          </cell>
        </row>
        <row r="88">
          <cell r="A88" t="str">
            <v xml:space="preserve"> 526  Корейка вяленая выдержанная нарезка 0,05кг ТМ Стародворье  ПОКОМ</v>
          </cell>
          <cell r="D88">
            <v>6.4</v>
          </cell>
          <cell r="F88">
            <v>128</v>
          </cell>
        </row>
        <row r="89">
          <cell r="A89" t="str">
            <v xml:space="preserve"> 527  Окорок Прошутто выдержанный нарезка 0,055кг ТМ Стародворье  ПОКОМ</v>
          </cell>
          <cell r="D89">
            <v>4.5650000000000004</v>
          </cell>
          <cell r="F89">
            <v>83</v>
          </cell>
        </row>
        <row r="90">
          <cell r="A90" t="str">
            <v xml:space="preserve"> 529  Бекон выдержанный нарезка 0,055кг ТМ Стародворье  ПОКОМ</v>
          </cell>
          <cell r="D90">
            <v>5.0599999999999996</v>
          </cell>
          <cell r="F90">
            <v>92</v>
          </cell>
        </row>
        <row r="91">
          <cell r="A91" t="str">
            <v xml:space="preserve"> 530  Окорок Хамон выдержанный нарезка 0,055кг ТМ Стародворье  ПОКОМ</v>
          </cell>
          <cell r="D91">
            <v>4.0149999999999997</v>
          </cell>
          <cell r="F91">
            <v>73</v>
          </cell>
        </row>
        <row r="92">
          <cell r="A92" t="str">
            <v>298  Колбаса Сливушка ТМ Вязанка, 0,375кг,  ПОКОМ</v>
          </cell>
          <cell r="D92">
            <v>137.625</v>
          </cell>
          <cell r="F92">
            <v>367</v>
          </cell>
        </row>
        <row r="93">
          <cell r="A93" t="str">
            <v>БОНУС_ 307  Колбаса Сервелат Мясорубский с мелкорубленным окороком 0,35 кг срез ТМ Стародворье</v>
          </cell>
          <cell r="D93">
            <v>8.0500000000000007</v>
          </cell>
          <cell r="F93">
            <v>23</v>
          </cell>
        </row>
        <row r="94">
          <cell r="A94" t="str">
            <v>БОНУС_ 319  Колбаса вареная Филейская ТМ Вязанка ТС Классическая, 0,45 кг. ПОКОМ</v>
          </cell>
          <cell r="D94">
            <v>49.5</v>
          </cell>
          <cell r="F94">
            <v>110</v>
          </cell>
        </row>
        <row r="95">
          <cell r="A95" t="str">
            <v>БОНУС_ 412  Сосиски Баварские ТМ Стародворье 0,35 кг ПОКОМ</v>
          </cell>
          <cell r="D95">
            <v>28</v>
          </cell>
          <cell r="F95">
            <v>80</v>
          </cell>
        </row>
        <row r="96">
          <cell r="A96" t="str">
            <v>БОНУС_412  Сосиски Баварские ТМ Стародворье 0,35 кг ПОКОМ</v>
          </cell>
          <cell r="D96">
            <v>-0.35</v>
          </cell>
          <cell r="F96">
            <v>-1</v>
          </cell>
        </row>
        <row r="97">
          <cell r="A97" t="str">
            <v>БОНУС_Готовые чебупели сочные с мясом ТМ Горячая штучка  0,3кг зам    ПОКОМ</v>
          </cell>
          <cell r="D97">
            <v>21.9</v>
          </cell>
          <cell r="F97">
            <v>73</v>
          </cell>
        </row>
        <row r="98">
          <cell r="A98" t="str">
            <v>БОНУС_Колбаса Докторская Особая ТМ Особый рецепт, ВЕС  ПОКОМ</v>
          </cell>
          <cell r="D98">
            <v>62.139000000000003</v>
          </cell>
          <cell r="F98">
            <v>62.139000000000003</v>
          </cell>
        </row>
        <row r="99">
          <cell r="A99" t="str">
            <v>БОНУС_Колбаса Сервелат Мясорубский с мелкорубленным окороком в/у  ТМ Стародворье ВЕС   ПОКОМ</v>
          </cell>
          <cell r="D99">
            <v>2.1480000000000001</v>
          </cell>
          <cell r="F99">
            <v>2.1480000000000001</v>
          </cell>
        </row>
        <row r="100">
          <cell r="A100" t="str">
            <v>БОНУС_Пельмени Бульмени с говядиной и свининой ТМ Горячая штучка. флоу-пак сфера 0,7 кг ПОКОМ</v>
          </cell>
          <cell r="D100">
            <v>24.5</v>
          </cell>
          <cell r="F100">
            <v>35</v>
          </cell>
        </row>
        <row r="101">
          <cell r="A101" t="str">
            <v>Вареники замороженные постные Благолепные с картофелем и грибами классическая форма, ВЕС,  ПОКОМ</v>
          </cell>
          <cell r="D101">
            <v>15</v>
          </cell>
          <cell r="F101">
            <v>15</v>
          </cell>
        </row>
        <row r="102">
          <cell r="A102" t="str">
            <v>Готовые бельмеши сочные с мясом ТМ Горячая штучка 0,3кг зам  ПОКОМ</v>
          </cell>
          <cell r="D102">
            <v>4.5</v>
          </cell>
          <cell r="F102">
            <v>15</v>
          </cell>
        </row>
        <row r="103">
          <cell r="A103" t="str">
            <v>Готовые чебупели острые с мясом 0,24кг ТМ Горячая штучка  ПОКОМ</v>
          </cell>
          <cell r="D103">
            <v>12.24</v>
          </cell>
          <cell r="F103">
            <v>51</v>
          </cell>
        </row>
        <row r="104">
          <cell r="A104" t="str">
            <v>Готовые чебупели с ветчиной и сыром Горячая штучка 0,3кг зам  ПОКОМ</v>
          </cell>
          <cell r="D104">
            <v>44.1</v>
          </cell>
          <cell r="F104">
            <v>147</v>
          </cell>
        </row>
        <row r="105">
          <cell r="A105" t="str">
            <v>Готовые чебупели с мясом ТМ Горячая штучка Без свинины 0,3 кг ПОКОМ</v>
          </cell>
          <cell r="D105">
            <v>12.6</v>
          </cell>
          <cell r="F105">
            <v>42</v>
          </cell>
        </row>
        <row r="106">
          <cell r="A106" t="str">
            <v>Готовые чебупели сочные с мясом ТМ Горячая штучка  0,3кг зам  ПОКОМ</v>
          </cell>
          <cell r="D106">
            <v>44.4</v>
          </cell>
          <cell r="F106">
            <v>148</v>
          </cell>
        </row>
        <row r="107">
          <cell r="A107" t="str">
            <v>Готовые чебуреки с мясом ТМ Горячая штучка 0,09 кг флоу-пак ПОКОМ</v>
          </cell>
          <cell r="D107">
            <v>6.03</v>
          </cell>
          <cell r="F107">
            <v>67</v>
          </cell>
        </row>
        <row r="108">
          <cell r="A108" t="str">
            <v>Готовые чебуреки со свининой и говядиной Гор.шт.0,36 кг зам.  ПОКОМ</v>
          </cell>
          <cell r="D108">
            <v>25.92</v>
          </cell>
          <cell r="F108">
            <v>72</v>
          </cell>
        </row>
        <row r="109">
          <cell r="A109" t="str">
            <v>Готовые чебуреки Сочный мегачебурек.Готовые жареные.ВЕС  ПОКОМ</v>
          </cell>
          <cell r="D109">
            <v>4.4800000000000004</v>
          </cell>
          <cell r="F109">
            <v>4.4800000000000004</v>
          </cell>
        </row>
        <row r="110">
          <cell r="A110" t="str">
            <v>Круггетсы с сырным соусом ТМ Горячая штучка 0,25 кг зам  ПОКОМ</v>
          </cell>
          <cell r="D110">
            <v>25</v>
          </cell>
          <cell r="F110">
            <v>100</v>
          </cell>
        </row>
        <row r="111">
          <cell r="A111" t="str">
            <v>Круггетсы сочные ТМ Горячая штучка ТС Круггетсы 0,25 кг зам  ПОКОМ</v>
          </cell>
          <cell r="D111">
            <v>22.25</v>
          </cell>
          <cell r="F111">
            <v>89</v>
          </cell>
        </row>
        <row r="112">
          <cell r="A112" t="str">
            <v>Мини-сосиски в тесте 3,7кг ВЕС заморож. ТМ Зареченские  ПОКОМ</v>
          </cell>
          <cell r="D112">
            <v>25.9</v>
          </cell>
          <cell r="F112">
            <v>25.9</v>
          </cell>
        </row>
        <row r="113">
          <cell r="A113" t="str">
            <v>Мини-шарики с курочкой и сыром ТМ Зареченские ВЕС  ПОКОМ</v>
          </cell>
          <cell r="D113">
            <v>63</v>
          </cell>
          <cell r="F113">
            <v>63</v>
          </cell>
        </row>
        <row r="114">
          <cell r="A114" t="str">
            <v>Наггетсы из печи 0,25кг ТМ Вязанка ТС Няняггетсы Сливушки замор.  ПОКОМ</v>
          </cell>
          <cell r="D114">
            <v>36.25</v>
          </cell>
          <cell r="F114">
            <v>145</v>
          </cell>
        </row>
        <row r="115">
          <cell r="A115" t="str">
            <v>Наггетсы Нагетосы Сочная курочка в хрустящей панировке ТМ Горячая штучка 0,25 кг зам  ПОКОМ</v>
          </cell>
          <cell r="D115">
            <v>22.75</v>
          </cell>
          <cell r="F115">
            <v>91</v>
          </cell>
        </row>
        <row r="116">
          <cell r="A116" t="str">
            <v>Наггетсы Нагетосы Сочная курочка ТМ Горячая штучка 0,25 кг зам  ПОКОМ</v>
          </cell>
          <cell r="D116">
            <v>11.75</v>
          </cell>
          <cell r="F116">
            <v>47</v>
          </cell>
        </row>
        <row r="117">
          <cell r="A117" t="str">
            <v>Наггетсы с индейкой 0,25кг ТМ Вязанка ТС Няняггетсы Сливушки НД2 замор.  ПОКОМ</v>
          </cell>
          <cell r="D117">
            <v>17.25</v>
          </cell>
          <cell r="F117">
            <v>69</v>
          </cell>
        </row>
        <row r="118">
          <cell r="A118" t="str">
            <v>Наггетсы с куриным филе и сыром ТМ Вязанка 0,25 кг ПОКОМ</v>
          </cell>
          <cell r="D118">
            <v>19.75</v>
          </cell>
          <cell r="F118">
            <v>79</v>
          </cell>
        </row>
        <row r="119">
          <cell r="A119" t="str">
            <v>Наггетсы Хрустящие ТМ Зареченские. ВЕС ПОКОМ</v>
          </cell>
          <cell r="D119">
            <v>24</v>
          </cell>
          <cell r="F119">
            <v>24</v>
          </cell>
        </row>
        <row r="120">
          <cell r="A120" t="str">
            <v>Пекерсы с индейкой в сливочном соусе ТМ Горячая штучка 0,25 кг зам  ПОКОМ</v>
          </cell>
          <cell r="D120">
            <v>7</v>
          </cell>
          <cell r="F120">
            <v>28</v>
          </cell>
        </row>
        <row r="121">
          <cell r="A121" t="str">
            <v>Пельмени Бигбули #МЕГАВКУСИЩЕ с сочной грудинкой ТМ Горячая штучка 0,7 кг. ПОКОМ</v>
          </cell>
          <cell r="D121">
            <v>11.9</v>
          </cell>
          <cell r="F121">
            <v>17</v>
          </cell>
        </row>
        <row r="122">
          <cell r="A122" t="str">
            <v>Пельмени Бигбули с мясом ТМ Горячая штучка. флоу-пак сфера 0,4 кг. ПОКОМ</v>
          </cell>
          <cell r="D122">
            <v>7.2</v>
          </cell>
          <cell r="F122">
            <v>18</v>
          </cell>
        </row>
        <row r="123">
          <cell r="A123" t="str">
            <v>Пельмени Бигбули с мясом ТМ Горячая штучка. флоу-пак сфера 0,7 кг ПОКОМ</v>
          </cell>
          <cell r="D123">
            <v>20.3</v>
          </cell>
          <cell r="F123">
            <v>29</v>
          </cell>
        </row>
        <row r="124">
          <cell r="A124" t="str">
            <v>Пельмени Бигбули со сливочным маслом ТМ Горячая штучка, флоу-пак сфера 0,7. ПОКОМ</v>
          </cell>
          <cell r="D124">
            <v>10.5</v>
          </cell>
          <cell r="F124">
            <v>15</v>
          </cell>
        </row>
        <row r="125">
          <cell r="A125" t="str">
            <v>Пельмени Бульмени мини с мясом и оливковым маслом 0,7 кг ТМ Горячая штучка  ПОКОМ</v>
          </cell>
          <cell r="D125">
            <v>74.2</v>
          </cell>
          <cell r="F125">
            <v>106</v>
          </cell>
        </row>
        <row r="126">
          <cell r="A126" t="str">
            <v>Пельмени Бульмени с говядиной и свининой 2,7кг Наваристые Горячая штучка ВЕС  ПОКОМ</v>
          </cell>
          <cell r="D126">
            <v>70.2</v>
          </cell>
          <cell r="F126">
            <v>70.2</v>
          </cell>
        </row>
        <row r="127">
          <cell r="A127" t="str">
            <v>Пельмени Бульмени с говядиной и свининой 5кг Наваристые Горячая штучка ВЕС  ПОКОМ</v>
          </cell>
          <cell r="D127">
            <v>75</v>
          </cell>
          <cell r="F127">
            <v>75</v>
          </cell>
        </row>
        <row r="128">
          <cell r="A128" t="str">
            <v>Пельмени Бульмени с говядиной и свининой Горячая шт. 0,9 кг  ПОКОМ</v>
          </cell>
          <cell r="D128">
            <v>0.9</v>
          </cell>
          <cell r="F128">
            <v>1</v>
          </cell>
        </row>
        <row r="129">
          <cell r="A129" t="str">
            <v>Пельмени Бульмени с говядиной и свининой ТМ Горячая штучка. флоу-пак сфера 0,4 кг ПОКОМ</v>
          </cell>
          <cell r="D129">
            <v>64.8</v>
          </cell>
          <cell r="F129">
            <v>162</v>
          </cell>
        </row>
        <row r="130">
          <cell r="A130" t="str">
            <v>Пельмени Бульмени с говядиной и свининой ТМ Горячая штучка. флоу-пак сфера 0,7 кг ПОКОМ</v>
          </cell>
          <cell r="D130">
            <v>113.4</v>
          </cell>
          <cell r="F130">
            <v>162</v>
          </cell>
        </row>
        <row r="131">
          <cell r="A131" t="str">
            <v>Пельмени Бульмени со сливочным маслом ТМ Горячая штучка. флоу-пак сфера 0,4 кг. ПОКОМ</v>
          </cell>
          <cell r="D131">
            <v>60.8</v>
          </cell>
          <cell r="F131">
            <v>152</v>
          </cell>
        </row>
        <row r="132">
          <cell r="A132" t="str">
            <v>Пельмени Бульмени со сливочным маслом ТМ Горячая штучка.флоу-пак сфера 0,7 кг. ПОКОМ</v>
          </cell>
          <cell r="D132">
            <v>100.8</v>
          </cell>
          <cell r="F132">
            <v>144</v>
          </cell>
        </row>
        <row r="133">
          <cell r="A133" t="str">
            <v>Пельмени Бульмени хрустящие с мясом 0,22 кг ТМ Горячая штучка  ПОКОМ</v>
          </cell>
          <cell r="D133">
            <v>19.579999999999998</v>
          </cell>
          <cell r="F133">
            <v>89</v>
          </cell>
        </row>
        <row r="134">
          <cell r="A134" t="str">
            <v>Пельмени Медвежьи ушки с фермерской свининой и говядиной Большие 0,4кг ТМ Стародворье  ПОКОМ</v>
          </cell>
          <cell r="D134">
            <v>10.8</v>
          </cell>
          <cell r="F134">
            <v>27</v>
          </cell>
        </row>
        <row r="135">
          <cell r="A135" t="str">
            <v>Пельмени Медвежьи ушки с фермерской свининой и говядиной Малые 0,4кг ТМ Стародворье  ПОКОМ</v>
          </cell>
          <cell r="D135">
            <v>4.8</v>
          </cell>
          <cell r="F135">
            <v>12</v>
          </cell>
        </row>
        <row r="136">
          <cell r="A136" t="str">
            <v>Пельмени Медвежьи ушки с фермерской свининой и говядиной Малые 0,7кг  ПОКОМ</v>
          </cell>
          <cell r="D136">
            <v>28.7</v>
          </cell>
          <cell r="F136">
            <v>41</v>
          </cell>
        </row>
        <row r="137">
          <cell r="A137" t="str">
            <v>Пельмени Мясорубские с рубленой говядиной 0,7кг ТМ Стародворье  ПОКОМ</v>
          </cell>
          <cell r="D137">
            <v>20.3</v>
          </cell>
          <cell r="F137">
            <v>29</v>
          </cell>
        </row>
        <row r="138">
          <cell r="A138" t="str">
            <v>Пельмени Мясорубские с рубленой грудинкой ТМ Стародворье флоупак  0,7 кг. ПОКОМ</v>
          </cell>
          <cell r="D138">
            <v>16.100000000000001</v>
          </cell>
          <cell r="F138">
            <v>23</v>
          </cell>
        </row>
        <row r="139">
          <cell r="A139" t="str">
            <v>Пельмени Мясорубские ТМ Стародворье фоупак равиоли 0,7 кг  ПОКОМ</v>
          </cell>
          <cell r="D139">
            <v>25.2</v>
          </cell>
          <cell r="F139">
            <v>36</v>
          </cell>
        </row>
        <row r="140">
          <cell r="A140" t="str">
            <v>Пельмени Отборные из свинины и говядины 0,9 кг ТМ Стародворье ТС Медвежье ушко  ПОКОМ</v>
          </cell>
          <cell r="D140">
            <v>61.2</v>
          </cell>
          <cell r="F140">
            <v>68</v>
          </cell>
        </row>
        <row r="141">
          <cell r="A141" t="str">
            <v>Пельмени Отборные с говядиной 0,9 кг НОВА ТМ Стародворье ТС Медвежье ушко  ПОКОМ</v>
          </cell>
          <cell r="D141">
            <v>48.6</v>
          </cell>
          <cell r="F141">
            <v>54</v>
          </cell>
        </row>
        <row r="142">
          <cell r="A142" t="str">
            <v>Пельмени Отборные с говядиной и свининой 0,43 кг ТМ Стародворье ТС Медвежье ушко</v>
          </cell>
          <cell r="D142">
            <v>19.78</v>
          </cell>
          <cell r="F142">
            <v>46</v>
          </cell>
        </row>
        <row r="143">
          <cell r="A143" t="str">
            <v>Пельмени С говядиной и свининой, ВЕС, сфера пуговки Мясная Галерея  ПОКОМ</v>
          </cell>
          <cell r="D143">
            <v>50</v>
          </cell>
          <cell r="F143">
            <v>50</v>
          </cell>
        </row>
        <row r="144">
          <cell r="A144" t="str">
            <v>Пельмени Со свининой и говядиной ТМ Особый рецепт Любимая ложка 1,0 кг  ПОКОМ</v>
          </cell>
          <cell r="D144">
            <v>112</v>
          </cell>
          <cell r="F144">
            <v>112</v>
          </cell>
        </row>
        <row r="145">
          <cell r="A145" t="str">
            <v>Пельмени Супермени с мясом, Горячая штучка 0,2кг    ПОКОМ</v>
          </cell>
          <cell r="D145">
            <v>0.2</v>
          </cell>
          <cell r="F145">
            <v>1</v>
          </cell>
        </row>
        <row r="146">
          <cell r="A146" t="str">
            <v>Пирожки с мясом 3,7кг ВЕС ТМ Зареченские  ПОКОМ</v>
          </cell>
          <cell r="D146">
            <v>77.7</v>
          </cell>
          <cell r="F146">
            <v>77.7</v>
          </cell>
        </row>
        <row r="147">
          <cell r="A147" t="str">
            <v>Пирожки с мясом, картофелем и грибами 3,7кг ВЕС ТМ Зареченские  ПОКОМ</v>
          </cell>
          <cell r="D147">
            <v>11.1</v>
          </cell>
          <cell r="F147">
            <v>11.1</v>
          </cell>
        </row>
        <row r="148">
          <cell r="A148" t="str">
            <v>Сочный мегачебурек ТМ Зареченские ВЕС ПОКОМ</v>
          </cell>
          <cell r="D148">
            <v>44.8</v>
          </cell>
          <cell r="F148">
            <v>44.8</v>
          </cell>
        </row>
        <row r="149">
          <cell r="A149" t="str">
            <v>Хинкали Классические хинкали ВЕС,  ПОКОМ</v>
          </cell>
          <cell r="D149">
            <v>30</v>
          </cell>
          <cell r="F149">
            <v>30</v>
          </cell>
        </row>
        <row r="150">
          <cell r="A150" t="str">
            <v>Хот-догстер ТМ Горячая штучка ТС Хот-Догстер флоу-пак 0,09 кг. ПОКОМ</v>
          </cell>
          <cell r="D150">
            <v>0.72</v>
          </cell>
          <cell r="F150">
            <v>8</v>
          </cell>
        </row>
        <row r="151">
          <cell r="A151" t="str">
            <v>Хотстеры с сыром 0,25кг ТМ Горячая штучка  ПОКОМ</v>
          </cell>
          <cell r="D151">
            <v>18</v>
          </cell>
          <cell r="F151">
            <v>72</v>
          </cell>
        </row>
        <row r="152">
          <cell r="A152" t="str">
            <v>Хотстеры ТМ Горячая штучка ТС Хотстеры 0,25 кг зам  ПОКОМ</v>
          </cell>
          <cell r="D152">
            <v>30</v>
          </cell>
          <cell r="F152">
            <v>120</v>
          </cell>
        </row>
        <row r="153">
          <cell r="A153" t="str">
            <v>Хрустящие крылышки острые к пиву ТМ Горячая штучка 0,3кг зам  ПОКОМ</v>
          </cell>
          <cell r="D153">
            <v>25.5</v>
          </cell>
          <cell r="F153">
            <v>85</v>
          </cell>
        </row>
        <row r="154">
          <cell r="A154" t="str">
            <v>Хрустящие крылышки ТМ Горячая штучка 0,3 кг зам  ПОКОМ</v>
          </cell>
          <cell r="D154">
            <v>24</v>
          </cell>
          <cell r="F154">
            <v>80</v>
          </cell>
        </row>
        <row r="155">
          <cell r="A155" t="str">
            <v>Хрустящие крылышки ТМ Зареченские ТС Зареченские продукты. ВЕС ПОКОМ</v>
          </cell>
          <cell r="D155">
            <v>12.2</v>
          </cell>
          <cell r="F155">
            <v>12.2</v>
          </cell>
        </row>
        <row r="156">
          <cell r="A156" t="str">
            <v>Чебупели Курочка гриль ТМ Горячая штучка, 0,3 кг зам  ПОКОМ</v>
          </cell>
          <cell r="D156">
            <v>7.5</v>
          </cell>
          <cell r="F156">
            <v>25</v>
          </cell>
        </row>
        <row r="157">
          <cell r="A157" t="str">
            <v>Чебупели с мясом ТМ Горячая штучка 0,48 кг XXL зам. ПОКОМ</v>
          </cell>
          <cell r="D157">
            <v>22.56</v>
          </cell>
          <cell r="F157">
            <v>47</v>
          </cell>
        </row>
        <row r="158">
          <cell r="A158" t="str">
            <v>Чебупицца курочка по-итальянски Горячая штучка 0,25 кг зам  ПОКОМ</v>
          </cell>
          <cell r="D158">
            <v>43</v>
          </cell>
          <cell r="F158">
            <v>172</v>
          </cell>
        </row>
        <row r="159">
          <cell r="A159" t="str">
            <v>Чебупицца Пепперони ТМ Горячая штучка ТС Чебупицца 0.25кг зам  ПОКОМ</v>
          </cell>
          <cell r="D159">
            <v>55.5</v>
          </cell>
          <cell r="F159">
            <v>222</v>
          </cell>
        </row>
        <row r="160">
          <cell r="A160" t="str">
            <v>Чебуреки Мясные вес 2,7  ПОКОМ</v>
          </cell>
          <cell r="D160">
            <v>21.6</v>
          </cell>
          <cell r="F160">
            <v>21.6</v>
          </cell>
        </row>
        <row r="161">
          <cell r="A161" t="str">
            <v>Чебуреки сочные ВЕС ТМ Зареченские  ПОКОМ</v>
          </cell>
          <cell r="D161">
            <v>50</v>
          </cell>
          <cell r="F161">
            <v>50</v>
          </cell>
        </row>
        <row r="162">
          <cell r="A162" t="str">
            <v>Итого</v>
          </cell>
          <cell r="D162">
            <v>14362.8796</v>
          </cell>
          <cell r="F162">
            <v>22075.831999999999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27.05.2025 - 02.06.2025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  <cell r="D3"/>
          <cell r="E3"/>
          <cell r="F3"/>
          <cell r="G3"/>
          <cell r="H3"/>
          <cell r="I3"/>
          <cell r="J3"/>
        </row>
        <row r="5">
          <cell r="A5" t="str">
            <v>Номенклатура</v>
          </cell>
          <cell r="B5"/>
          <cell r="C5"/>
          <cell r="D5" t="str">
            <v>кол-во</v>
          </cell>
          <cell r="E5"/>
          <cell r="F5"/>
        </row>
        <row r="6">
          <cell r="A6"/>
          <cell r="B6"/>
          <cell r="C6"/>
          <cell r="D6" t="str">
            <v>Вес</v>
          </cell>
          <cell r="E6"/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/>
          <cell r="C7"/>
          <cell r="D7">
            <v>210.298</v>
          </cell>
          <cell r="E7"/>
          <cell r="F7">
            <v>210.298</v>
          </cell>
        </row>
        <row r="8">
          <cell r="A8" t="str">
            <v xml:space="preserve"> 016  Сосиски Вязанка Молочные, Вязанка вискофан  ВЕС.ПОКОМ</v>
          </cell>
          <cell r="B8"/>
          <cell r="C8"/>
          <cell r="D8">
            <v>24.239000000000001</v>
          </cell>
          <cell r="E8"/>
          <cell r="F8">
            <v>24.239000000000001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B9"/>
          <cell r="C9"/>
          <cell r="D9">
            <v>72.102999999999994</v>
          </cell>
          <cell r="E9"/>
          <cell r="F9">
            <v>72.102999999999994</v>
          </cell>
        </row>
        <row r="10">
          <cell r="A10" t="str">
            <v xml:space="preserve"> 023  Колбаса Докторская ГОСТ, Вязанка вектор, 0,4 кг, ПОКОМ</v>
          </cell>
          <cell r="B10"/>
          <cell r="C10"/>
          <cell r="D10">
            <v>119.6</v>
          </cell>
          <cell r="E10"/>
          <cell r="F10">
            <v>299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/>
          <cell r="C11"/>
          <cell r="D11">
            <v>-0.45</v>
          </cell>
          <cell r="E11"/>
          <cell r="F11">
            <v>-1</v>
          </cell>
        </row>
        <row r="12">
          <cell r="A12" t="str">
            <v xml:space="preserve"> 031  Сосиски Вязанка Сливочные, Вязанка амицел МГС, 0.33кг, ТМ Стародворские колбасы</v>
          </cell>
          <cell r="B12"/>
          <cell r="C12"/>
          <cell r="D12">
            <v>78.540000000000006</v>
          </cell>
          <cell r="E12"/>
          <cell r="F12">
            <v>238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/>
          <cell r="C13"/>
          <cell r="D13">
            <v>0.45</v>
          </cell>
          <cell r="E13"/>
          <cell r="F13">
            <v>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/>
          <cell r="C14"/>
          <cell r="D14">
            <v>10.199999999999999</v>
          </cell>
          <cell r="E14"/>
          <cell r="F14">
            <v>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/>
          <cell r="C15"/>
          <cell r="D15">
            <v>45</v>
          </cell>
          <cell r="E15"/>
          <cell r="F15">
            <v>150</v>
          </cell>
        </row>
        <row r="16">
          <cell r="A16" t="str">
            <v xml:space="preserve"> 083  Колбаса Швейцарская 0,17 кг., ШТ., сырокопченая   ПОКОМ</v>
          </cell>
          <cell r="B16"/>
          <cell r="C16"/>
          <cell r="D16">
            <v>25.16</v>
          </cell>
          <cell r="E16"/>
          <cell r="F16">
            <v>148</v>
          </cell>
        </row>
        <row r="17">
          <cell r="A17" t="str">
            <v xml:space="preserve"> 118  Колбаса Сервелат Филейбургский с филе сочного окорока, в/у 0,35 кг срез, БАВАРУШКА ПОКОМ</v>
          </cell>
          <cell r="B17"/>
          <cell r="C17"/>
          <cell r="D17">
            <v>20.3</v>
          </cell>
          <cell r="E17"/>
          <cell r="F17">
            <v>58</v>
          </cell>
        </row>
        <row r="18">
          <cell r="A18" t="str">
            <v xml:space="preserve"> 200  Ветчина Дугушка ТМ Стародворье, вектор в/у    ПОКОМ</v>
          </cell>
          <cell r="B18"/>
          <cell r="C18"/>
          <cell r="D18">
            <v>44.323</v>
          </cell>
          <cell r="E18"/>
          <cell r="F18">
            <v>44.323</v>
          </cell>
        </row>
        <row r="19">
          <cell r="A19" t="str">
            <v xml:space="preserve"> 201  Ветчина Нежная ТМ Особый рецепт, (2,5кг), ПОКОМ</v>
          </cell>
          <cell r="B19"/>
          <cell r="C19"/>
          <cell r="D19">
            <v>751.38499999999999</v>
          </cell>
          <cell r="E19"/>
          <cell r="F19">
            <v>751.38499999999999</v>
          </cell>
        </row>
        <row r="20">
          <cell r="A20" t="str">
            <v xml:space="preserve"> 215  Колбаса Докторская ГОСТ Дугушка, ВЕС, ТМ Стародворье ПОКОМ</v>
          </cell>
          <cell r="B20"/>
          <cell r="C20"/>
          <cell r="D20">
            <v>38.715000000000003</v>
          </cell>
          <cell r="E20"/>
          <cell r="F20">
            <v>38.715000000000003</v>
          </cell>
        </row>
        <row r="21">
          <cell r="A21" t="str">
            <v xml:space="preserve"> 219  Колбаса Докторская Особая ТМ Особый рецепт, ВЕС  ПОКОМ</v>
          </cell>
          <cell r="B21"/>
          <cell r="C21"/>
          <cell r="D21">
            <v>814.30499999999995</v>
          </cell>
          <cell r="E21"/>
          <cell r="F21">
            <v>814.30499999999995</v>
          </cell>
        </row>
        <row r="22">
          <cell r="A22" t="str">
            <v xml:space="preserve"> 229  Колбаса Молочная Дугушка, в/у, ВЕС, ТМ Стародворье   ПОКОМ</v>
          </cell>
          <cell r="B22"/>
          <cell r="C22"/>
          <cell r="D22">
            <v>19.399999999999999</v>
          </cell>
          <cell r="E22"/>
          <cell r="F22">
            <v>19.399999999999999</v>
          </cell>
        </row>
        <row r="23">
          <cell r="A23" t="str">
            <v xml:space="preserve"> 230  Колбаса Молочная Особая ТМ Особый рецепт, п/а, ВЕС. ПОКОМ</v>
          </cell>
          <cell r="B23"/>
          <cell r="C23"/>
          <cell r="D23">
            <v>2.4620000000000002</v>
          </cell>
          <cell r="E23"/>
          <cell r="F23">
            <v>2.4620000000000002</v>
          </cell>
        </row>
        <row r="24">
          <cell r="A24" t="str">
            <v xml:space="preserve"> 236  Колбаса Рубленая ЗАПЕЧ. Дугушка ТМ Стародворье, вектор, в/к    ПОКОМ</v>
          </cell>
          <cell r="B24"/>
          <cell r="C24"/>
          <cell r="D24">
            <v>22.968</v>
          </cell>
          <cell r="E24"/>
          <cell r="F24">
            <v>22.968</v>
          </cell>
        </row>
        <row r="25">
          <cell r="A25" t="str">
            <v xml:space="preserve"> 239  Колбаса Салями запеч Дугушка, оболочка вектор, ВЕС, ТМ Стародворье  ПОКОМ</v>
          </cell>
          <cell r="B25"/>
          <cell r="C25"/>
          <cell r="D25">
            <v>21.091999999999999</v>
          </cell>
          <cell r="E25"/>
          <cell r="F25">
            <v>21.091999999999999</v>
          </cell>
        </row>
        <row r="26">
          <cell r="A26" t="str">
            <v xml:space="preserve"> 242  Колбаса Сервелат ЗАПЕЧ.Дугушка ТМ Стародворье, вектор, в/к     ПОКОМ</v>
          </cell>
          <cell r="B26"/>
          <cell r="C26"/>
          <cell r="D26">
            <v>63.274999999999999</v>
          </cell>
          <cell r="E26"/>
          <cell r="F26">
            <v>63.274999999999999</v>
          </cell>
        </row>
        <row r="27">
          <cell r="A27" t="str">
            <v xml:space="preserve"> 243  Колбаса Сервелат Зернистый, ВЕС.  ПОКОМ</v>
          </cell>
          <cell r="B27"/>
          <cell r="C27"/>
          <cell r="D27">
            <v>151.58099999999999</v>
          </cell>
          <cell r="E27"/>
          <cell r="F27">
            <v>151.58099999999999</v>
          </cell>
        </row>
        <row r="28">
          <cell r="A28" t="str">
            <v xml:space="preserve"> 247  Сардельки Нежные, ВЕС.  ПОКОМ</v>
          </cell>
          <cell r="B28"/>
          <cell r="C28"/>
          <cell r="D28">
            <v>159.76400000000001</v>
          </cell>
          <cell r="E28"/>
          <cell r="F28">
            <v>159.76400000000001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B29"/>
          <cell r="C29"/>
          <cell r="D29">
            <v>194.06800000000001</v>
          </cell>
          <cell r="E29"/>
          <cell r="F29">
            <v>194.06800000000001</v>
          </cell>
        </row>
        <row r="30">
          <cell r="A30" t="str">
            <v xml:space="preserve"> 253  Сосиски Ганноверские   ПОКОМ</v>
          </cell>
          <cell r="B30"/>
          <cell r="C30"/>
          <cell r="D30">
            <v>2217.9839999999999</v>
          </cell>
          <cell r="E30"/>
          <cell r="F30">
            <v>2217.9839999999999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B31"/>
          <cell r="C31"/>
          <cell r="D31">
            <v>74.600999999999999</v>
          </cell>
          <cell r="E31"/>
          <cell r="F31">
            <v>74.600999999999999</v>
          </cell>
        </row>
        <row r="32">
          <cell r="A32" t="str">
            <v xml:space="preserve"> 263  Шпикачки Стародворские, ВЕС.  ПОКОМ</v>
          </cell>
          <cell r="B32"/>
          <cell r="C32"/>
          <cell r="D32">
            <v>96.495999999999995</v>
          </cell>
          <cell r="E32"/>
          <cell r="F32">
            <v>96.495999999999995</v>
          </cell>
        </row>
        <row r="33">
          <cell r="A33" t="str">
            <v xml:space="preserve"> 272  Колбаса Сервелат Филедворский, фиброуз, в/у 0,35 кг срез,  ПОКОМ</v>
          </cell>
          <cell r="B33"/>
          <cell r="C33"/>
          <cell r="D33">
            <v>46.2</v>
          </cell>
          <cell r="E33"/>
          <cell r="F33">
            <v>132</v>
          </cell>
        </row>
        <row r="34">
          <cell r="A34" t="str">
            <v xml:space="preserve"> 273  Сосиски Сочинки с сочной грудинкой, МГС 0.4кг,   ПОКОМ</v>
          </cell>
          <cell r="B34"/>
          <cell r="C34"/>
          <cell r="D34">
            <v>139.6</v>
          </cell>
          <cell r="E34"/>
          <cell r="F34">
            <v>349</v>
          </cell>
        </row>
        <row r="35">
          <cell r="A35" t="str">
            <v xml:space="preserve"> 278  Сосиски Сочинки с сочным окороком, МГС 0.4кг,   ПОКОМ</v>
          </cell>
          <cell r="B35"/>
          <cell r="C35"/>
          <cell r="D35">
            <v>134.4</v>
          </cell>
          <cell r="E35"/>
          <cell r="F35">
            <v>336</v>
          </cell>
        </row>
        <row r="36">
          <cell r="A36" t="str">
            <v xml:space="preserve"> 279  Колбаса Докторский гарант, Вязанка вектор, 0,4 кг.  ПОКОМ</v>
          </cell>
          <cell r="B36"/>
          <cell r="C36"/>
          <cell r="D36">
            <v>53.2</v>
          </cell>
          <cell r="E36"/>
          <cell r="F36">
            <v>133</v>
          </cell>
        </row>
        <row r="37">
          <cell r="A37" t="str">
            <v xml:space="preserve"> 281  Сосиски Молочные для завтрака ТМ Особый рецепт, 0,4кг  ПОКОМ</v>
          </cell>
          <cell r="B37"/>
          <cell r="C37"/>
          <cell r="D37">
            <v>74.8</v>
          </cell>
          <cell r="E37"/>
          <cell r="F37">
            <v>187</v>
          </cell>
        </row>
        <row r="38">
          <cell r="A38" t="str">
            <v xml:space="preserve"> 285  Паштет печеночный со слив.маслом ТМ Стародворье ламистер 0,1 кг  ПОКОМ</v>
          </cell>
          <cell r="B38"/>
          <cell r="C38"/>
          <cell r="D38">
            <v>16.399999999999999</v>
          </cell>
          <cell r="E38"/>
          <cell r="F38">
            <v>164</v>
          </cell>
        </row>
        <row r="39">
          <cell r="A39" t="str">
            <v xml:space="preserve"> 291  Сосиски Молокуши миникушай ТМ Вязанка, 0.33кг, ПОКОМ</v>
          </cell>
          <cell r="B39"/>
          <cell r="C39"/>
          <cell r="D39">
            <v>88.44</v>
          </cell>
          <cell r="E39"/>
          <cell r="F39">
            <v>268</v>
          </cell>
        </row>
        <row r="40">
          <cell r="A40" t="str">
            <v xml:space="preserve"> 296  Колбаса Мясорубская с рубленой грудинкой 0,35кг срез ТМ Стародворье  ПОКОМ</v>
          </cell>
          <cell r="B40"/>
          <cell r="C40"/>
          <cell r="D40">
            <v>42</v>
          </cell>
          <cell r="E40"/>
          <cell r="F40">
            <v>120</v>
          </cell>
        </row>
        <row r="41">
          <cell r="A41" t="str">
            <v xml:space="preserve"> 305  Колбаса Сервелат Мясорубский с мелкорубленным окороком в/у  ТМ Стародворье ВЕС   ПОКОМ</v>
          </cell>
          <cell r="B41"/>
          <cell r="C41"/>
          <cell r="D41">
            <v>10.882999999999999</v>
          </cell>
          <cell r="E41"/>
          <cell r="F41">
            <v>10.882999999999999</v>
          </cell>
        </row>
        <row r="42">
          <cell r="A42" t="str">
            <v xml:space="preserve"> 306  Колбаса Салями Мясорубская с рубленым шпиком 0,35 кг срез ТМ Стародворье   Поком</v>
          </cell>
          <cell r="B42"/>
          <cell r="C42"/>
          <cell r="D42">
            <v>68.599999999999994</v>
          </cell>
          <cell r="E42"/>
          <cell r="F42">
            <v>196</v>
          </cell>
        </row>
        <row r="43">
          <cell r="A43" t="str">
            <v xml:space="preserve"> 307  Колбаса Сервелат Мясорубский с мелкорубленным окороком 0,35 кг срез ТМ Стародворье   Поком</v>
          </cell>
          <cell r="B43"/>
          <cell r="C43"/>
          <cell r="D43">
            <v>71.400000000000006</v>
          </cell>
          <cell r="E43"/>
          <cell r="F43">
            <v>204</v>
          </cell>
        </row>
        <row r="44">
          <cell r="A44" t="str">
            <v xml:space="preserve"> 312  Ветчина Филейская ВЕС ТМ  Вязанка ТС Столичная  ПОКОМ</v>
          </cell>
          <cell r="B44"/>
          <cell r="C44"/>
          <cell r="D44">
            <v>418.97300000000001</v>
          </cell>
          <cell r="E44"/>
          <cell r="F44">
            <v>418.97300000000001</v>
          </cell>
        </row>
        <row r="45">
          <cell r="A45" t="str">
            <v xml:space="preserve"> 315  Колбаса вареная Молокуша ТМ Вязанка ВЕС, ПОКОМ</v>
          </cell>
          <cell r="B45"/>
          <cell r="C45"/>
          <cell r="D45">
            <v>131.005</v>
          </cell>
          <cell r="E45"/>
          <cell r="F45">
            <v>131.005</v>
          </cell>
        </row>
        <row r="46">
          <cell r="A46" t="str">
            <v xml:space="preserve"> 316  Колбаса Нежная ТМ Зареченские ВЕС  ПОКОМ</v>
          </cell>
          <cell r="B46"/>
          <cell r="C46"/>
          <cell r="D46">
            <v>35.83</v>
          </cell>
          <cell r="E46"/>
          <cell r="F46">
            <v>35.83</v>
          </cell>
        </row>
        <row r="47">
          <cell r="A47" t="str">
            <v xml:space="preserve"> 317 Колбаса Сервелат Рижский ТМ Зареченские, ВЕС  ПОКОМ</v>
          </cell>
          <cell r="B47"/>
          <cell r="C47"/>
          <cell r="D47">
            <v>51.353999999999999</v>
          </cell>
          <cell r="E47"/>
          <cell r="F47">
            <v>51.353999999999999</v>
          </cell>
        </row>
        <row r="48">
          <cell r="A48" t="str">
            <v xml:space="preserve"> 319  Колбаса вареная Филейская ТМ Вязанка ТС Классическая, 0,45 кг. ПОКОМ</v>
          </cell>
          <cell r="B48"/>
          <cell r="C48"/>
          <cell r="D48">
            <v>171.9</v>
          </cell>
          <cell r="E48"/>
          <cell r="F48">
            <v>382</v>
          </cell>
        </row>
        <row r="49">
          <cell r="A49" t="str">
            <v xml:space="preserve"> 321  Колбаса Сервелат Пражский ТМ Зареченские, ВЕС ПОКОМ</v>
          </cell>
          <cell r="B49"/>
          <cell r="C49"/>
          <cell r="D49">
            <v>112.19</v>
          </cell>
          <cell r="E49"/>
          <cell r="F49">
            <v>112.19</v>
          </cell>
        </row>
        <row r="50">
          <cell r="A50" t="str">
            <v xml:space="preserve"> 322  Колбаса вареная Молокуша 0,45кг ТМ Вязанка  ПОКОМ</v>
          </cell>
          <cell r="B50"/>
          <cell r="C50"/>
          <cell r="D50">
            <v>182.7</v>
          </cell>
          <cell r="E50"/>
          <cell r="F50">
            <v>406</v>
          </cell>
        </row>
        <row r="51">
          <cell r="A51" t="str">
            <v xml:space="preserve"> 324  Ветчина Филейская ТМ Вязанка Столичная 0,45 кг ПОКОМ</v>
          </cell>
          <cell r="B51"/>
          <cell r="C51"/>
          <cell r="D51">
            <v>103.95</v>
          </cell>
          <cell r="E51"/>
          <cell r="F51">
            <v>231</v>
          </cell>
        </row>
        <row r="52">
          <cell r="A52" t="str">
            <v xml:space="preserve"> 330  Колбаса вареная Филейская ТМ Вязанка ТС Классическая ВЕС  ПОКОМ</v>
          </cell>
          <cell r="B52"/>
          <cell r="C52"/>
          <cell r="D52">
            <v>259.827</v>
          </cell>
          <cell r="E52"/>
          <cell r="F52">
            <v>259.827</v>
          </cell>
        </row>
        <row r="53">
          <cell r="A53" t="str">
            <v xml:space="preserve"> 333  Колбаса Балыковая, Вязанка фиброуз в/у, ВЕС ПОКОМ</v>
          </cell>
          <cell r="B53"/>
          <cell r="C53"/>
          <cell r="D53">
            <v>13.417</v>
          </cell>
          <cell r="E53"/>
          <cell r="F53">
            <v>13.417</v>
          </cell>
        </row>
        <row r="54">
          <cell r="A54" t="str">
            <v xml:space="preserve"> 334  Паштет Любительский ТМ Стародворье ламистер 0,1 кг  ПОКОМ</v>
          </cell>
          <cell r="B54"/>
          <cell r="C54"/>
          <cell r="D54">
            <v>12.1</v>
          </cell>
          <cell r="E54"/>
          <cell r="F54">
            <v>121</v>
          </cell>
        </row>
        <row r="55">
          <cell r="A55" t="str">
            <v xml:space="preserve"> 335  Колбаса Сливушка ТМ Вязанка. ВЕС.  ПОКОМ </v>
          </cell>
          <cell r="B55"/>
          <cell r="C55"/>
          <cell r="D55">
            <v>40.688000000000002</v>
          </cell>
          <cell r="E55"/>
          <cell r="F55">
            <v>40.688000000000002</v>
          </cell>
        </row>
        <row r="56">
          <cell r="A56" t="str">
            <v xml:space="preserve"> 338  Паштет печеночный с морковью ТМ Стародворье ламистер 0,1 кг.  ПОКОМ</v>
          </cell>
          <cell r="B56"/>
          <cell r="C56"/>
          <cell r="D56">
            <v>10.3</v>
          </cell>
          <cell r="E56"/>
          <cell r="F56">
            <v>103</v>
          </cell>
        </row>
        <row r="57">
          <cell r="A57" t="str">
            <v xml:space="preserve"> 339  Колбаса вареная Филейская ТМ Вязанка ТС Классическая, 0,40 кг.  ПОКОМ</v>
          </cell>
          <cell r="B57"/>
          <cell r="C57"/>
          <cell r="D57">
            <v>4</v>
          </cell>
          <cell r="E57"/>
          <cell r="F57">
            <v>10</v>
          </cell>
        </row>
        <row r="58">
          <cell r="A58" t="str">
            <v xml:space="preserve"> 342 Сосиски Сочинки Молочные ТМ Стародворье 0,4 кг ПОКОМ</v>
          </cell>
          <cell r="B58"/>
          <cell r="C58"/>
          <cell r="D58">
            <v>103.2</v>
          </cell>
          <cell r="E58"/>
          <cell r="F58">
            <v>258</v>
          </cell>
        </row>
        <row r="59">
          <cell r="A59" t="str">
            <v xml:space="preserve"> 343 Сосиски Сочинки Сливочные ТМ Стародворье  0,4 кг</v>
          </cell>
          <cell r="B59"/>
          <cell r="C59"/>
          <cell r="D59">
            <v>94</v>
          </cell>
          <cell r="E59"/>
          <cell r="F59">
            <v>235</v>
          </cell>
        </row>
        <row r="60">
          <cell r="A60" t="str">
            <v xml:space="preserve"> 346  Колбаса Сочинка зернистая с сочной грудинкой ТМ Стародворье.ВЕС ПОКОМ</v>
          </cell>
          <cell r="B60"/>
          <cell r="C60"/>
          <cell r="D60">
            <v>87.814999999999998</v>
          </cell>
          <cell r="E60"/>
          <cell r="F60">
            <v>87.814999999999998</v>
          </cell>
        </row>
        <row r="61">
          <cell r="A61" t="str">
            <v xml:space="preserve"> 370  Колбаса Сервелат Мясорубский с мелкорубленным окороком 0,4 кг срез ТМ Стародворье   ПОКОМ</v>
          </cell>
          <cell r="B61"/>
          <cell r="C61"/>
          <cell r="D61">
            <v>0.4</v>
          </cell>
          <cell r="E61"/>
          <cell r="F61">
            <v>1</v>
          </cell>
        </row>
        <row r="62">
          <cell r="A62" t="str">
            <v xml:space="preserve"> 387  Колбаса вареная Мусульманская Халяль ТМ Вязанка, 0,4 кг ПОКОМ</v>
          </cell>
          <cell r="B62"/>
          <cell r="C62"/>
          <cell r="D62">
            <v>43.2</v>
          </cell>
          <cell r="E62"/>
          <cell r="F62">
            <v>108</v>
          </cell>
        </row>
        <row r="63">
          <cell r="A63" t="str">
            <v xml:space="preserve"> 388  Сосиски Восточные Халяль ТМ Вязанка 0,33 кг АК. ПОКОМ</v>
          </cell>
          <cell r="B63"/>
          <cell r="C63"/>
          <cell r="D63">
            <v>46.86</v>
          </cell>
          <cell r="E63"/>
          <cell r="F63">
            <v>142</v>
          </cell>
        </row>
        <row r="64">
          <cell r="A64" t="str">
            <v xml:space="preserve"> 394 Колбаса полукопченая Аль-Ислами халяль ТМ Вязанка оболочка фиброуз в в/у 0,35 кг  ПОКОМ</v>
          </cell>
          <cell r="B64"/>
          <cell r="C64"/>
          <cell r="D64">
            <v>30.8</v>
          </cell>
          <cell r="E64"/>
          <cell r="F64">
            <v>88</v>
          </cell>
        </row>
        <row r="65">
          <cell r="A65" t="str">
            <v xml:space="preserve"> 410  Сосиски Баварские с сыром ТМ Стародворье 0,35 кг. ПОКОМ</v>
          </cell>
          <cell r="B65"/>
          <cell r="C65"/>
          <cell r="D65">
            <v>98.35</v>
          </cell>
          <cell r="E65"/>
          <cell r="F65">
            <v>281</v>
          </cell>
        </row>
        <row r="66">
          <cell r="A66" t="str">
            <v xml:space="preserve"> 412  Сосиски Баварские ТМ Стародворье 0,35 кг ПОКОМ</v>
          </cell>
          <cell r="B66"/>
          <cell r="C66"/>
          <cell r="D66">
            <v>154.69999999999999</v>
          </cell>
          <cell r="E66"/>
          <cell r="F66">
            <v>442</v>
          </cell>
        </row>
        <row r="67">
          <cell r="A67" t="str">
            <v xml:space="preserve"> 434  Колбаса Сервелат Кремлевский в вакуумной упаковке ТМ Стародворье.ВЕС  ПОКОМ</v>
          </cell>
          <cell r="B67"/>
          <cell r="C67"/>
          <cell r="D67">
            <v>176.398</v>
          </cell>
          <cell r="E67"/>
          <cell r="F67">
            <v>176.398</v>
          </cell>
        </row>
        <row r="68">
          <cell r="A68" t="str">
            <v xml:space="preserve"> 452  Колбаса Со шпиком ВЕС большой батон ТМ Особый рецепт  ПОКОМ</v>
          </cell>
          <cell r="B68"/>
          <cell r="C68"/>
          <cell r="D68">
            <v>301.52100000000002</v>
          </cell>
          <cell r="E68"/>
          <cell r="F68">
            <v>301.52100000000002</v>
          </cell>
        </row>
        <row r="69">
          <cell r="A69" t="str">
            <v xml:space="preserve"> 457  Колбаса Молочная ТМ Особый рецепт ВЕС большой батон  ПОКОМ</v>
          </cell>
          <cell r="B69"/>
          <cell r="C69"/>
          <cell r="D69">
            <v>199.75</v>
          </cell>
          <cell r="E69"/>
          <cell r="F69">
            <v>199.75</v>
          </cell>
        </row>
        <row r="70">
          <cell r="A70" t="str">
            <v xml:space="preserve"> 460  Колбаса Стародворская Традиционная ВЕС ТМ Стародворье в оболочке полиамид. ПОКОМ</v>
          </cell>
          <cell r="B70"/>
          <cell r="C70"/>
          <cell r="D70">
            <v>438.65199999999999</v>
          </cell>
          <cell r="E70"/>
          <cell r="F70">
            <v>438.65199999999999</v>
          </cell>
        </row>
        <row r="71">
          <cell r="A71" t="str">
            <v xml:space="preserve"> 462  Колбаса Со шпиком ТМ Особый рецепт в оболочке полиамид 0,5 кг. ПОКОМ</v>
          </cell>
          <cell r="B71"/>
          <cell r="C71"/>
          <cell r="D71">
            <v>28</v>
          </cell>
          <cell r="E71"/>
          <cell r="F71">
            <v>56</v>
          </cell>
        </row>
        <row r="72">
          <cell r="A72" t="str">
            <v xml:space="preserve"> 463  Колбаса Молочная Традиционнаяв оболочке полиамид.ТМ Стародворье. ВЕС ПОКОМ</v>
          </cell>
          <cell r="B72"/>
          <cell r="C72"/>
          <cell r="D72">
            <v>84.738</v>
          </cell>
          <cell r="E72"/>
          <cell r="F72">
            <v>84.738</v>
          </cell>
        </row>
        <row r="73">
          <cell r="A73" t="str">
            <v xml:space="preserve"> 464  Колбаса Стародворская Традиционная со шпиком оболочке полиамид ТМ Стародворье.</v>
          </cell>
          <cell r="B73"/>
          <cell r="C73"/>
          <cell r="D73">
            <v>75.078999999999994</v>
          </cell>
          <cell r="E73"/>
          <cell r="F73">
            <v>75.078999999999994</v>
          </cell>
        </row>
        <row r="74">
          <cell r="A74" t="str">
            <v xml:space="preserve"> 466  Сосиски Ганноверские в оболочке амицел в модиф. газовой среде 0,5 кг ТМ Стародворье. ПОКОМ</v>
          </cell>
          <cell r="B74"/>
          <cell r="C74"/>
          <cell r="D74">
            <v>109.5</v>
          </cell>
          <cell r="E74"/>
          <cell r="F74">
            <v>219</v>
          </cell>
        </row>
        <row r="75">
          <cell r="A75" t="str">
            <v xml:space="preserve"> 467  Колбаса Филейная 0,5кг ТМ Особый рецепт  ПОКОМ</v>
          </cell>
          <cell r="B75"/>
          <cell r="C75"/>
          <cell r="D75">
            <v>48.5</v>
          </cell>
          <cell r="E75"/>
          <cell r="F75">
            <v>97</v>
          </cell>
        </row>
        <row r="76">
          <cell r="A76" t="str">
            <v xml:space="preserve"> 468  Колбаса Стародворская Традиционная ТМ Стародворье в оболочке полиамид 0,4 кг. ПОКОМ</v>
          </cell>
          <cell r="B76"/>
          <cell r="C76"/>
          <cell r="D76">
            <v>59.6</v>
          </cell>
          <cell r="E76"/>
          <cell r="F76">
            <v>149</v>
          </cell>
        </row>
        <row r="77">
          <cell r="A77" t="str">
            <v xml:space="preserve"> 469  Колбаса Филедворская по-стародворски ТМ Стародворье в оболочке полиамид.ВЕС  ПОКОМ </v>
          </cell>
          <cell r="B77"/>
          <cell r="C77"/>
          <cell r="D77">
            <v>254.15799999999999</v>
          </cell>
          <cell r="E77"/>
          <cell r="F77">
            <v>254.15799999999999</v>
          </cell>
        </row>
        <row r="78">
          <cell r="A78" t="str">
            <v xml:space="preserve"> 480  Колбаса Филейная оригинальная ТМ Особый рецепт в оболочке полиамид 0,4 кг. ПОКОМ</v>
          </cell>
          <cell r="B78"/>
          <cell r="C78"/>
          <cell r="D78">
            <v>1.4436</v>
          </cell>
          <cell r="E78"/>
          <cell r="F78">
            <v>3.609</v>
          </cell>
        </row>
        <row r="79">
          <cell r="A79" t="str">
            <v xml:space="preserve"> 481  Колбаса Филейная оригинальная ВЕС 1,87кг ТМ Особый рецепт большой батон  ПОКОМ</v>
          </cell>
          <cell r="B79"/>
          <cell r="C79"/>
          <cell r="D79">
            <v>35.883000000000003</v>
          </cell>
          <cell r="E79"/>
          <cell r="F79">
            <v>35.883000000000003</v>
          </cell>
        </row>
        <row r="80">
          <cell r="A80" t="str">
            <v xml:space="preserve"> 483  Колбаса Молочная Традиционная ТМ Стародворье в оболочке полиамид 0,4 кг. ПОКОМ </v>
          </cell>
          <cell r="B80"/>
          <cell r="C80"/>
          <cell r="D80">
            <v>39.200000000000003</v>
          </cell>
          <cell r="E80"/>
          <cell r="F80">
            <v>98</v>
          </cell>
        </row>
        <row r="81">
          <cell r="A81" t="str">
            <v xml:space="preserve"> 485  Колбаса Молочная по-стародворски ТМ Стародворье в оболочке полиамид. ВЕС ПОКОМ </v>
          </cell>
          <cell r="B81"/>
          <cell r="C81"/>
          <cell r="D81">
            <v>50.481000000000002</v>
          </cell>
          <cell r="E81"/>
          <cell r="F81">
            <v>50.481000000000002</v>
          </cell>
        </row>
        <row r="82">
          <cell r="A82" t="str">
            <v xml:space="preserve"> 495  Колбаса Сочинка по-европейски с сочной грудинкой 0,3кг ТМ Стародворье  ПОКОМ</v>
          </cell>
          <cell r="B82"/>
          <cell r="C82"/>
          <cell r="D82">
            <v>59.4</v>
          </cell>
          <cell r="E82"/>
          <cell r="F82">
            <v>198</v>
          </cell>
        </row>
        <row r="83">
          <cell r="A83" t="str">
            <v xml:space="preserve"> 496  Колбаса Сочинка по-фински с сочным окроком 0,3кг ТМ Стародворье  ПОКОМ</v>
          </cell>
          <cell r="B83"/>
          <cell r="C83"/>
          <cell r="D83">
            <v>34.5</v>
          </cell>
          <cell r="E83"/>
          <cell r="F83">
            <v>115</v>
          </cell>
        </row>
        <row r="84">
          <cell r="A84" t="str">
            <v xml:space="preserve"> 498  Колбаса Сочинка рубленая с сочным окороком 0,3кг ТМ Стародворье  ПОКОМ</v>
          </cell>
          <cell r="B84"/>
          <cell r="C84"/>
          <cell r="D84">
            <v>17.399999999999999</v>
          </cell>
          <cell r="E84"/>
          <cell r="F84">
            <v>58</v>
          </cell>
        </row>
        <row r="85">
          <cell r="A85" t="str">
            <v xml:space="preserve"> 519  Грудинка 0,12 кг нарезка ТМ Стародворье  ПОКОМ</v>
          </cell>
          <cell r="B85"/>
          <cell r="C85"/>
          <cell r="D85">
            <v>5.76</v>
          </cell>
          <cell r="E85"/>
          <cell r="F85">
            <v>48</v>
          </cell>
        </row>
        <row r="86">
          <cell r="A86" t="str">
            <v xml:space="preserve"> 521  Бекон ТМ Стародворье в вакуумной упаковке 0,12кг нарезка  ПОКОМ</v>
          </cell>
          <cell r="B86"/>
          <cell r="C86"/>
          <cell r="D86">
            <v>5.76</v>
          </cell>
          <cell r="E86"/>
          <cell r="F86">
            <v>48</v>
          </cell>
        </row>
        <row r="87">
          <cell r="A87" t="str">
            <v xml:space="preserve"> 526  Корейка вяленая выдержанная нарезка 0,05кг ТМ Стародворье  ПОКОМ</v>
          </cell>
          <cell r="B87"/>
          <cell r="C87"/>
          <cell r="D87">
            <v>3.3</v>
          </cell>
          <cell r="E87"/>
          <cell r="F87">
            <v>66</v>
          </cell>
        </row>
        <row r="88">
          <cell r="A88" t="str">
            <v xml:space="preserve"> 527  Окорок Прошутто выдержанный нарезка 0,055кг ТМ Стародворье  ПОКОМ</v>
          </cell>
          <cell r="B88"/>
          <cell r="C88"/>
          <cell r="D88">
            <v>3.355</v>
          </cell>
          <cell r="E88"/>
          <cell r="F88">
            <v>61</v>
          </cell>
        </row>
        <row r="89">
          <cell r="A89" t="str">
            <v xml:space="preserve"> 529  Бекон выдержанный нарезка 0,055кг ТМ Стародворье  ПОКОМ</v>
          </cell>
          <cell r="B89"/>
          <cell r="C89"/>
          <cell r="D89">
            <v>2.8050000000000002</v>
          </cell>
          <cell r="E89"/>
          <cell r="F89">
            <v>51</v>
          </cell>
        </row>
        <row r="90">
          <cell r="A90" t="str">
            <v xml:space="preserve"> 530  Окорок Хамон выдержанный нарезка 0,055кг ТМ Стародворье  ПОКОМ</v>
          </cell>
          <cell r="B90"/>
          <cell r="C90"/>
          <cell r="D90">
            <v>3.41</v>
          </cell>
          <cell r="E90"/>
          <cell r="F90">
            <v>62</v>
          </cell>
        </row>
        <row r="91">
          <cell r="A91" t="str">
            <v>298  Колбаса Сливушка ТМ Вязанка, 0,375кг,  ПОКОМ</v>
          </cell>
          <cell r="B91"/>
          <cell r="C91"/>
          <cell r="D91">
            <v>120</v>
          </cell>
          <cell r="E91"/>
          <cell r="F91">
            <v>320</v>
          </cell>
        </row>
        <row r="92">
          <cell r="A92" t="str">
            <v>БОНУС_ 319  Колбаса вареная Филейская ТМ Вязанка ТС Классическая, 0,45 кг. ПОКОМ</v>
          </cell>
          <cell r="B92"/>
          <cell r="C92"/>
          <cell r="D92">
            <v>53.1</v>
          </cell>
          <cell r="E92"/>
          <cell r="F92">
            <v>118</v>
          </cell>
        </row>
        <row r="93">
          <cell r="A93" t="str">
            <v>БОНУС_ 412  Сосиски Баварские ТМ Стародворье 0,35 кг ПОКОМ</v>
          </cell>
          <cell r="B93"/>
          <cell r="C93"/>
          <cell r="D93">
            <v>48.3</v>
          </cell>
          <cell r="E93"/>
          <cell r="F93">
            <v>138</v>
          </cell>
        </row>
        <row r="94">
          <cell r="A94" t="str">
            <v>БОНУС_Готовые чебупели сочные с мясом ТМ Горячая штучка  0,3кг зам    ПОКОМ</v>
          </cell>
          <cell r="B94"/>
          <cell r="C94"/>
          <cell r="D94">
            <v>20.100000000000001</v>
          </cell>
          <cell r="E94"/>
          <cell r="F94">
            <v>67</v>
          </cell>
        </row>
        <row r="95">
          <cell r="A95" t="str">
            <v>БОНУС_Колбаса Докторская Особая ТМ Особый рецепт, ВЕС  ПОКОМ</v>
          </cell>
          <cell r="B95"/>
          <cell r="C95"/>
          <cell r="D95">
            <v>159.59299999999999</v>
          </cell>
          <cell r="E95"/>
          <cell r="F95">
            <v>159.59299999999999</v>
          </cell>
        </row>
        <row r="96">
          <cell r="A96" t="str">
            <v>БОНУС_Колбаса Сервелат Мясорубский с мелкорубленным окороком в/у  ТМ Стародворье ВЕС   ПОКОМ</v>
          </cell>
          <cell r="B96"/>
          <cell r="C96"/>
          <cell r="D96">
            <v>5.069</v>
          </cell>
          <cell r="E96"/>
          <cell r="F96">
            <v>5.069</v>
          </cell>
        </row>
        <row r="97">
          <cell r="A97" t="str">
            <v>БОНУС_Пельмени Бульмени с говядиной и свининой ТМ Горячая штучка. флоу-пак сфера 0,7 кг ПОКОМ</v>
          </cell>
          <cell r="B97"/>
          <cell r="C97"/>
          <cell r="D97">
            <v>27.3</v>
          </cell>
          <cell r="E97"/>
          <cell r="F97">
            <v>39</v>
          </cell>
        </row>
        <row r="98">
          <cell r="A98" t="str">
            <v>БОНУС_Хот-догстер ТМ Горячая штучка ТС Хот-Догстер флоу-пак 0,09 кг. ПОКОМ</v>
          </cell>
          <cell r="B98"/>
          <cell r="C98"/>
          <cell r="D98">
            <v>0.36</v>
          </cell>
          <cell r="E98"/>
          <cell r="F98">
            <v>4</v>
          </cell>
        </row>
        <row r="99">
          <cell r="A99" t="str">
            <v>Вареники замороженные постные Благолепные с картофелем и грибами классическая форма, ВЕС,  ПОКОМ</v>
          </cell>
          <cell r="B99"/>
          <cell r="C99"/>
          <cell r="D99">
            <v>10</v>
          </cell>
          <cell r="E99"/>
          <cell r="F99">
            <v>10</v>
          </cell>
        </row>
        <row r="100">
          <cell r="A100" t="str">
            <v>Готовые бельмеши сочные с мясом ТМ Горячая штучка 0,3кг зам  ПОКОМ</v>
          </cell>
          <cell r="B100"/>
          <cell r="C100"/>
          <cell r="D100">
            <v>9.9</v>
          </cell>
          <cell r="E100"/>
          <cell r="F100">
            <v>33</v>
          </cell>
        </row>
        <row r="101">
          <cell r="A101" t="str">
            <v>Готовые чебупели острые с мясом 0,24кг ТМ Горячая штучка  ПОКОМ</v>
          </cell>
          <cell r="B101"/>
          <cell r="C101"/>
          <cell r="D101">
            <v>13.92</v>
          </cell>
          <cell r="E101"/>
          <cell r="F101">
            <v>58</v>
          </cell>
        </row>
        <row r="102">
          <cell r="A102" t="str">
            <v>Готовые чебупели с ветчиной и сыром Горячая штучка 0,3кг зам  ПОКОМ</v>
          </cell>
          <cell r="B102"/>
          <cell r="C102"/>
          <cell r="D102">
            <v>34.200000000000003</v>
          </cell>
          <cell r="E102"/>
          <cell r="F102">
            <v>114</v>
          </cell>
        </row>
        <row r="103">
          <cell r="A103" t="str">
            <v>Готовые чебупели с мясом ТМ Горячая штучка Без свинины 0,3 кг ПОКОМ</v>
          </cell>
          <cell r="B103"/>
          <cell r="C103"/>
          <cell r="D103">
            <v>14.7</v>
          </cell>
          <cell r="E103"/>
          <cell r="F103">
            <v>49</v>
          </cell>
        </row>
        <row r="104">
          <cell r="A104" t="str">
            <v>Готовые чебупели сочные с мясом ТМ Горячая штучка  0,3кг зам  ПОКОМ</v>
          </cell>
          <cell r="B104"/>
          <cell r="C104"/>
          <cell r="D104">
            <v>40.200000000000003</v>
          </cell>
          <cell r="E104"/>
          <cell r="F104">
            <v>134</v>
          </cell>
        </row>
        <row r="105">
          <cell r="A105" t="str">
            <v>Готовые чебуреки с мясом ТМ Горячая штучка 0,09 кг флоу-пак ПОКОМ</v>
          </cell>
          <cell r="B105"/>
          <cell r="C105"/>
          <cell r="D105">
            <v>5.76</v>
          </cell>
          <cell r="E105"/>
          <cell r="F105">
            <v>64</v>
          </cell>
        </row>
        <row r="106">
          <cell r="A106" t="str">
            <v>Готовые чебуреки со свининой и говядиной Гор.шт.0,36 кг зам.  ПОКОМ</v>
          </cell>
          <cell r="B106"/>
          <cell r="C106"/>
          <cell r="D106">
            <v>18.36</v>
          </cell>
          <cell r="E106"/>
          <cell r="F106">
            <v>51</v>
          </cell>
        </row>
        <row r="107">
          <cell r="A107" t="str">
            <v>Круггетсы с сырным соусом ТМ Горячая штучка 0,25 кг зам  ПОКОМ</v>
          </cell>
          <cell r="B107"/>
          <cell r="C107"/>
          <cell r="D107">
            <v>20.5</v>
          </cell>
          <cell r="E107"/>
          <cell r="F107">
            <v>82</v>
          </cell>
        </row>
        <row r="108">
          <cell r="A108" t="str">
            <v>Круггетсы сочные ТМ Горячая штучка ТС Круггетсы 0,25 кг зам  ПОКОМ</v>
          </cell>
          <cell r="B108"/>
          <cell r="C108"/>
          <cell r="D108">
            <v>19.75</v>
          </cell>
          <cell r="E108"/>
          <cell r="F108">
            <v>79</v>
          </cell>
        </row>
        <row r="109">
          <cell r="A109" t="str">
            <v>Мини-сосиски в тесте 3,7кг ВЕС заморож. ТМ Зареченские  ПОКОМ</v>
          </cell>
          <cell r="B109"/>
          <cell r="C109"/>
          <cell r="D109">
            <v>70.3</v>
          </cell>
          <cell r="E109"/>
          <cell r="F109">
            <v>70.3</v>
          </cell>
        </row>
        <row r="110">
          <cell r="A110" t="str">
            <v>Мини-чебуречки с мясом ВЕС 5,5кг ТМ Зареченские  ПОКОМ</v>
          </cell>
          <cell r="B110"/>
          <cell r="C110"/>
          <cell r="D110">
            <v>22</v>
          </cell>
          <cell r="E110"/>
          <cell r="F110">
            <v>22</v>
          </cell>
        </row>
        <row r="111">
          <cell r="A111" t="str">
            <v>Мини-шарики с курочкой и сыром ТМ Зареченские ВЕС  ПОКОМ</v>
          </cell>
          <cell r="B111"/>
          <cell r="C111"/>
          <cell r="D111">
            <v>42</v>
          </cell>
          <cell r="E111"/>
          <cell r="F111">
            <v>42</v>
          </cell>
        </row>
        <row r="112">
          <cell r="A112" t="str">
            <v>Наггетсы из печи 0,25кг ТМ Вязанка ТС Няняггетсы Сливушки замор.  ПОКОМ</v>
          </cell>
          <cell r="B112"/>
          <cell r="C112"/>
          <cell r="D112">
            <v>21.5</v>
          </cell>
          <cell r="E112"/>
          <cell r="F112">
            <v>86</v>
          </cell>
        </row>
        <row r="113">
          <cell r="A113" t="str">
            <v>Наггетсы Нагетосы Сочная курочка в хрустящей панировке ТМ Горячая штучка 0,25 кг зам  ПОКОМ</v>
          </cell>
          <cell r="B113"/>
          <cell r="C113"/>
          <cell r="D113">
            <v>15.25</v>
          </cell>
          <cell r="E113"/>
          <cell r="F113">
            <v>61</v>
          </cell>
        </row>
        <row r="114">
          <cell r="A114" t="str">
            <v>Наггетсы Нагетосы Сочная курочка ТМ Горячая штучка 0,25 кг зам  ПОКОМ</v>
          </cell>
          <cell r="B114"/>
          <cell r="C114"/>
          <cell r="D114">
            <v>7.75</v>
          </cell>
          <cell r="E114"/>
          <cell r="F114">
            <v>31</v>
          </cell>
        </row>
        <row r="115">
          <cell r="A115" t="str">
            <v>Наггетсы с индейкой 0,25кг ТМ Вязанка ТС Няняггетсы Сливушки НД2 замор.  ПОКОМ</v>
          </cell>
          <cell r="B115"/>
          <cell r="C115"/>
          <cell r="D115">
            <v>12.25</v>
          </cell>
          <cell r="E115"/>
          <cell r="F115">
            <v>49</v>
          </cell>
        </row>
        <row r="116">
          <cell r="A116" t="str">
            <v>Наггетсы с куриным филе и сыром ТМ Вязанка 0,25 кг ПОКОМ</v>
          </cell>
          <cell r="B116"/>
          <cell r="C116"/>
          <cell r="D116">
            <v>17.25</v>
          </cell>
          <cell r="E116"/>
          <cell r="F116">
            <v>69</v>
          </cell>
        </row>
        <row r="117">
          <cell r="A117" t="str">
            <v>Наггетсы хрустящие п/ф ВЕС ПОКОМ</v>
          </cell>
          <cell r="B117"/>
          <cell r="C117"/>
          <cell r="D117">
            <v>24</v>
          </cell>
          <cell r="E117"/>
          <cell r="F117">
            <v>24</v>
          </cell>
        </row>
        <row r="118">
          <cell r="A118" t="str">
            <v>Наггетсы Хрустящие ТМ Зареченские. ВЕС ПОКОМ</v>
          </cell>
          <cell r="B118"/>
          <cell r="C118"/>
          <cell r="D118">
            <v>24</v>
          </cell>
          <cell r="E118"/>
          <cell r="F118">
            <v>24</v>
          </cell>
        </row>
        <row r="119">
          <cell r="A119" t="str">
            <v>Пекерсы с индейкой в сливочном соусе ТМ Горячая штучка 0,25 кг зам  ПОКОМ</v>
          </cell>
          <cell r="B119"/>
          <cell r="C119"/>
          <cell r="D119">
            <v>9</v>
          </cell>
          <cell r="E119"/>
          <cell r="F119">
            <v>36</v>
          </cell>
        </row>
        <row r="120">
          <cell r="A120" t="str">
            <v>Пельмени Бигбули #МЕГАВКУСИЩЕ с сочной грудинкой ТМ Горячая штучка 0,7 кг. ПОКОМ</v>
          </cell>
          <cell r="B120"/>
          <cell r="C120"/>
          <cell r="D120">
            <v>5.6</v>
          </cell>
          <cell r="E120"/>
          <cell r="F120">
            <v>8</v>
          </cell>
        </row>
        <row r="121">
          <cell r="A121" t="str">
            <v>Пельмени Бигбули с мясом ТМ Горячая штучка. флоу-пак сфера 0,4 кг. ПОКОМ</v>
          </cell>
          <cell r="B121"/>
          <cell r="C121"/>
          <cell r="D121">
            <v>6</v>
          </cell>
          <cell r="E121"/>
          <cell r="F121">
            <v>15</v>
          </cell>
        </row>
        <row r="122">
          <cell r="A122" t="str">
            <v>Пельмени Бигбули с мясом ТМ Горячая штучка. флоу-пак сфера 0,7 кг ПОКОМ</v>
          </cell>
          <cell r="B122"/>
          <cell r="C122"/>
          <cell r="D122">
            <v>16.8</v>
          </cell>
          <cell r="E122"/>
          <cell r="F122">
            <v>24</v>
          </cell>
        </row>
        <row r="123">
          <cell r="A123" t="str">
            <v>Пельмени Бигбули со сливочным маслом ТМ Горячая штучка, флоу-пак сфера 0,7. ПОКОМ</v>
          </cell>
          <cell r="B123"/>
          <cell r="C123"/>
          <cell r="D123">
            <v>9.1</v>
          </cell>
          <cell r="E123"/>
          <cell r="F123">
            <v>13</v>
          </cell>
        </row>
        <row r="124">
          <cell r="A124" t="str">
            <v>Пельмени Бульмени мини с мясом и оливковым маслом 0,7 кг ТМ Горячая штучка  ПОКОМ</v>
          </cell>
          <cell r="B124"/>
          <cell r="C124"/>
          <cell r="D124">
            <v>87.5</v>
          </cell>
          <cell r="E124"/>
          <cell r="F124">
            <v>125</v>
          </cell>
        </row>
        <row r="125">
          <cell r="A125" t="str">
            <v>Пельмени Бульмени с говядиной и свининой 2,7кг Наваристые Горячая штучка ВЕС  ПОКОМ</v>
          </cell>
          <cell r="B125"/>
          <cell r="C125"/>
          <cell r="D125">
            <v>24.3</v>
          </cell>
          <cell r="E125"/>
          <cell r="F125">
            <v>24.3</v>
          </cell>
        </row>
        <row r="126">
          <cell r="A126" t="str">
            <v>Пельмени Бульмени с говядиной и свининой 5кг Наваристые Горячая штучка ВЕС  ПОКОМ</v>
          </cell>
          <cell r="B126"/>
          <cell r="C126"/>
          <cell r="D126">
            <v>105</v>
          </cell>
          <cell r="E126"/>
          <cell r="F126">
            <v>105</v>
          </cell>
        </row>
        <row r="127">
          <cell r="A127" t="str">
            <v>Пельмени Бульмени с говядиной и свининой ТМ Горячая штучка. флоу-пак сфера 0,4 кг ПОКОМ</v>
          </cell>
          <cell r="B127"/>
          <cell r="C127"/>
          <cell r="D127">
            <v>39.6</v>
          </cell>
          <cell r="E127"/>
          <cell r="F127">
            <v>99</v>
          </cell>
        </row>
        <row r="128">
          <cell r="A128" t="str">
            <v>Пельмени Бульмени с говядиной и свининой ТМ Горячая штучка. флоу-пак сфера 0,7 кг ПОКОМ</v>
          </cell>
          <cell r="B128"/>
          <cell r="C128"/>
          <cell r="D128">
            <v>90.3</v>
          </cell>
          <cell r="E128"/>
          <cell r="F128">
            <v>129</v>
          </cell>
        </row>
        <row r="129">
          <cell r="A129" t="str">
            <v>Пельмени Бульмени со сливочным маслом ТМ Горячая штучка. флоу-пак сфера 0,4 кг. ПОКОМ</v>
          </cell>
          <cell r="B129"/>
          <cell r="C129"/>
          <cell r="D129">
            <v>39.6</v>
          </cell>
          <cell r="E129"/>
          <cell r="F129">
            <v>99</v>
          </cell>
        </row>
        <row r="130">
          <cell r="A130" t="str">
            <v>Пельмени Бульмени со сливочным маслом ТМ Горячая штучка.флоу-пак сфера 0,7 кг. ПОКОМ</v>
          </cell>
          <cell r="B130"/>
          <cell r="C130"/>
          <cell r="D130">
            <v>77.7</v>
          </cell>
          <cell r="E130"/>
          <cell r="F130">
            <v>111</v>
          </cell>
        </row>
        <row r="131">
          <cell r="A131" t="str">
            <v>Пельмени Бульмени хрустящие с мясом 0,22 кг ТМ Горячая штучка  ПОКОМ</v>
          </cell>
          <cell r="B131"/>
          <cell r="C131"/>
          <cell r="D131">
            <v>29.04</v>
          </cell>
          <cell r="E131"/>
          <cell r="F131">
            <v>132</v>
          </cell>
        </row>
        <row r="132">
          <cell r="A132" t="str">
            <v>Пельмени Медвежьи ушки с фермерской свининой и говядиной Большие 0,4кг ТМ Стародворье  ПОКОМ</v>
          </cell>
          <cell r="B132"/>
          <cell r="C132"/>
          <cell r="D132">
            <v>5.6</v>
          </cell>
          <cell r="E132"/>
          <cell r="F132">
            <v>14</v>
          </cell>
        </row>
        <row r="133">
          <cell r="A133" t="str">
            <v>Пельмени Медвежьи ушки с фермерской свининой и говядиной Малые 0,4кг ТМ Стародворье  ПОКОМ</v>
          </cell>
          <cell r="B133"/>
          <cell r="C133"/>
          <cell r="D133">
            <v>4</v>
          </cell>
          <cell r="E133"/>
          <cell r="F133">
            <v>10</v>
          </cell>
        </row>
        <row r="134">
          <cell r="A134" t="str">
            <v>Пельмени Медвежьи ушки с фермерской свининой и говядиной Малые 0,7кг  ПОКОМ</v>
          </cell>
          <cell r="B134"/>
          <cell r="C134"/>
          <cell r="D134">
            <v>22.4</v>
          </cell>
          <cell r="E134"/>
          <cell r="F134">
            <v>32</v>
          </cell>
        </row>
        <row r="135">
          <cell r="A135" t="str">
            <v>Пельмени Мясорубские с рубленой говядиной 0,7кг ТМ Стародворье  ПОКОМ</v>
          </cell>
          <cell r="B135"/>
          <cell r="C135"/>
          <cell r="D135">
            <v>13.3</v>
          </cell>
          <cell r="E135"/>
          <cell r="F135">
            <v>19</v>
          </cell>
        </row>
        <row r="136">
          <cell r="A136" t="str">
            <v>Пельмени Мясорубские с рубленой грудинкой ТМ Стародворье флоупак  0,7 кг. ПОКОМ</v>
          </cell>
          <cell r="B136"/>
          <cell r="C136"/>
          <cell r="D136">
            <v>17.5</v>
          </cell>
          <cell r="E136"/>
          <cell r="F136">
            <v>25</v>
          </cell>
        </row>
        <row r="137">
          <cell r="A137" t="str">
            <v>Пельмени Мясорубские ТМ Стародворье фоупак равиоли 0,7 кг  ПОКОМ</v>
          </cell>
          <cell r="B137"/>
          <cell r="C137"/>
          <cell r="D137">
            <v>17.5</v>
          </cell>
          <cell r="E137"/>
          <cell r="F137">
            <v>25</v>
          </cell>
        </row>
        <row r="138">
          <cell r="A138" t="str">
            <v>Пельмени Отборные из свинины и говядины 0,9 кг ТМ Стародворье ТС Медвежье ушко  ПОКОМ</v>
          </cell>
          <cell r="B138"/>
          <cell r="C138"/>
          <cell r="D138">
            <v>71.099999999999994</v>
          </cell>
          <cell r="E138"/>
          <cell r="F138">
            <v>79</v>
          </cell>
        </row>
        <row r="139">
          <cell r="A139" t="str">
            <v>Пельмени Отборные с говядиной 0,9 кг НОВА ТМ Стародворье ТС Медвежье ушко  ПОКОМ</v>
          </cell>
          <cell r="B139"/>
          <cell r="C139"/>
          <cell r="D139">
            <v>39.6</v>
          </cell>
          <cell r="E139"/>
          <cell r="F139">
            <v>44</v>
          </cell>
        </row>
        <row r="140">
          <cell r="A140" t="str">
            <v>Пельмени Отборные с говядиной и свининой 0,43 кг ТМ Стародворье ТС Медвежье ушко</v>
          </cell>
          <cell r="B140"/>
          <cell r="C140"/>
          <cell r="D140">
            <v>9.4600000000000009</v>
          </cell>
          <cell r="E140"/>
          <cell r="F140">
            <v>22</v>
          </cell>
        </row>
        <row r="141">
          <cell r="A141" t="str">
            <v>Пельмени С говядиной и свининой, ВЕС, сфера пуговки Мясная Галерея  ПОКОМ</v>
          </cell>
          <cell r="B141"/>
          <cell r="C141"/>
          <cell r="D141">
            <v>35</v>
          </cell>
          <cell r="E141"/>
          <cell r="F141">
            <v>35</v>
          </cell>
        </row>
        <row r="142">
          <cell r="A142" t="str">
            <v>Пельмени Со свининой и говядиной ТМ Особый рецепт Любимая ложка 1,0 кг  ПОКОМ</v>
          </cell>
          <cell r="B142"/>
          <cell r="C142"/>
          <cell r="D142">
            <v>80</v>
          </cell>
          <cell r="E142"/>
          <cell r="F142">
            <v>80</v>
          </cell>
        </row>
        <row r="143">
          <cell r="A143" t="str">
            <v>Пельмени Супермени с мясом, Горячая штучка 0,2кг    ПОКОМ</v>
          </cell>
          <cell r="B143"/>
          <cell r="C143"/>
          <cell r="D143">
            <v>1.6</v>
          </cell>
          <cell r="E143"/>
          <cell r="F143">
            <v>8</v>
          </cell>
        </row>
        <row r="144">
          <cell r="A144" t="str">
            <v>Пельмени Супермени со сливочным маслом, Горячая штучка 0,2кг    ПОКОМ</v>
          </cell>
          <cell r="B144"/>
          <cell r="C144"/>
          <cell r="D144">
            <v>0.8</v>
          </cell>
          <cell r="E144"/>
          <cell r="F144">
            <v>4</v>
          </cell>
        </row>
        <row r="145">
          <cell r="A145" t="str">
            <v>Пирожки с мясом 3,7кг ВЕС ТМ Зареченские  ПОКОМ</v>
          </cell>
          <cell r="B145"/>
          <cell r="C145"/>
          <cell r="D145">
            <v>14.8</v>
          </cell>
          <cell r="E145"/>
          <cell r="F145">
            <v>14.8</v>
          </cell>
        </row>
        <row r="146">
          <cell r="A146" t="str">
            <v>Пирожки с мясом, картофелем и грибами 3,7кг ВЕС ТМ Зареченские  ПОКОМ</v>
          </cell>
          <cell r="B146"/>
          <cell r="C146"/>
          <cell r="D146">
            <v>14.8</v>
          </cell>
          <cell r="E146"/>
          <cell r="F146">
            <v>14.8</v>
          </cell>
        </row>
        <row r="147">
          <cell r="A147" t="str">
            <v>Пирожки с яблоком и грушей ВЕС ТМ Зареченские  ПОКОМ</v>
          </cell>
          <cell r="B147"/>
          <cell r="C147"/>
          <cell r="D147">
            <v>11.1</v>
          </cell>
          <cell r="E147"/>
          <cell r="F147">
            <v>11.1</v>
          </cell>
        </row>
        <row r="148">
          <cell r="A148" t="str">
            <v>Сочный мегачебурек ТМ Зареченские ВЕС ПОКОМ</v>
          </cell>
          <cell r="B148"/>
          <cell r="C148"/>
          <cell r="D148">
            <v>20.2</v>
          </cell>
          <cell r="E148"/>
          <cell r="F148">
            <v>20.2</v>
          </cell>
        </row>
        <row r="149">
          <cell r="A149" t="str">
            <v>Хинкали Классические хинкали ВЕС,  ПОКОМ</v>
          </cell>
          <cell r="B149"/>
          <cell r="C149"/>
          <cell r="D149">
            <v>30</v>
          </cell>
          <cell r="E149"/>
          <cell r="F149">
            <v>30</v>
          </cell>
        </row>
        <row r="150">
          <cell r="A150" t="str">
            <v>Хот-догстер ТМ Горячая штучка ТС Хот-Догстер флоу-пак 0,09 кг. ПОКОМ</v>
          </cell>
          <cell r="B150"/>
          <cell r="C150"/>
          <cell r="D150">
            <v>3.15</v>
          </cell>
          <cell r="E150"/>
          <cell r="F150">
            <v>35</v>
          </cell>
        </row>
        <row r="151">
          <cell r="A151" t="str">
            <v>Хотстеры с сыром 0,25кг ТМ Горячая штучка  ПОКОМ</v>
          </cell>
          <cell r="B151"/>
          <cell r="C151"/>
          <cell r="D151">
            <v>18.75</v>
          </cell>
          <cell r="E151"/>
          <cell r="F151">
            <v>75</v>
          </cell>
        </row>
        <row r="152">
          <cell r="A152" t="str">
            <v>Хотстеры ТМ Горячая штучка ТС Хотстеры 0,25 кг зам  ПОКОМ</v>
          </cell>
          <cell r="B152"/>
          <cell r="C152"/>
          <cell r="D152">
            <v>32</v>
          </cell>
          <cell r="E152"/>
          <cell r="F152">
            <v>128</v>
          </cell>
        </row>
        <row r="153">
          <cell r="A153" t="str">
            <v>Хрустящие крылышки острые к пиву ТМ Горячая штучка 0,3кг зам  ПОКОМ</v>
          </cell>
          <cell r="B153"/>
          <cell r="C153"/>
          <cell r="D153">
            <v>16.8</v>
          </cell>
          <cell r="E153"/>
          <cell r="F153">
            <v>56</v>
          </cell>
        </row>
        <row r="154">
          <cell r="A154" t="str">
            <v>Хрустящие крылышки ТМ Горячая штучка 0,3 кг зам  ПОКОМ</v>
          </cell>
          <cell r="B154"/>
          <cell r="C154"/>
          <cell r="D154">
            <v>20.100000000000001</v>
          </cell>
          <cell r="E154"/>
          <cell r="F154">
            <v>67</v>
          </cell>
        </row>
        <row r="155">
          <cell r="A155" t="str">
            <v>Хрустящие крылышки ТМ Зареченские ТС Зареченские продукты. ВЕС ПОКОМ</v>
          </cell>
          <cell r="B155"/>
          <cell r="C155"/>
          <cell r="D155">
            <v>16.2</v>
          </cell>
          <cell r="E155"/>
          <cell r="F155">
            <v>16.2</v>
          </cell>
        </row>
        <row r="156">
          <cell r="A156" t="str">
            <v>Чебупели Курочка гриль ТМ Горячая штучка, 0,3 кг зам  ПОКОМ</v>
          </cell>
          <cell r="B156"/>
          <cell r="C156"/>
          <cell r="D156">
            <v>8.6999999999999993</v>
          </cell>
          <cell r="E156"/>
          <cell r="F156">
            <v>29</v>
          </cell>
        </row>
        <row r="157">
          <cell r="A157" t="str">
            <v>Чебупели с мясом ТМ Горячая штучка 0,48 кг XXL зам. ПОКОМ</v>
          </cell>
          <cell r="B157"/>
          <cell r="C157"/>
          <cell r="D157">
            <v>15.84</v>
          </cell>
          <cell r="E157"/>
          <cell r="F157">
            <v>33</v>
          </cell>
        </row>
        <row r="158">
          <cell r="A158" t="str">
            <v>Чебупицца курочка по-итальянски Горячая штучка 0,25 кг зам  ПОКОМ</v>
          </cell>
          <cell r="B158"/>
          <cell r="C158"/>
          <cell r="D158">
            <v>39.5</v>
          </cell>
          <cell r="E158"/>
          <cell r="F158">
            <v>158</v>
          </cell>
        </row>
        <row r="159">
          <cell r="A159" t="str">
            <v>Чебупицца Пепперони ТМ Горячая штучка ТС Чебупицца 0.25кг зам  ПОКОМ</v>
          </cell>
          <cell r="B159"/>
          <cell r="C159"/>
          <cell r="D159">
            <v>56</v>
          </cell>
          <cell r="E159"/>
          <cell r="F159">
            <v>224</v>
          </cell>
        </row>
        <row r="160">
          <cell r="A160" t="str">
            <v>Чебуреки Мясные вес 2,7  ПОКОМ</v>
          </cell>
          <cell r="B160"/>
          <cell r="C160"/>
          <cell r="D160">
            <v>10.8</v>
          </cell>
          <cell r="E160"/>
          <cell r="F160">
            <v>10.8</v>
          </cell>
        </row>
        <row r="161">
          <cell r="A161" t="str">
            <v>Чебуреки сочные ВЕС ТМ Зареченские  ПОКОМ</v>
          </cell>
          <cell r="B161"/>
          <cell r="C161"/>
          <cell r="D161">
            <v>65</v>
          </cell>
          <cell r="E161"/>
          <cell r="F161">
            <v>65</v>
          </cell>
        </row>
        <row r="162">
          <cell r="A162" t="str">
            <v>Итого</v>
          </cell>
          <cell r="B162"/>
          <cell r="C162"/>
          <cell r="D162">
            <v>12398.4866</v>
          </cell>
          <cell r="E162"/>
          <cell r="F162">
            <v>19245.472000000002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8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1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8" width="7" customWidth="1"/>
    <col min="19" max="19" width="15" customWidth="1"/>
    <col min="20" max="21" width="5" customWidth="1"/>
    <col min="22" max="25" width="6" customWidth="1"/>
    <col min="26" max="26" width="64.42578125" customWidth="1"/>
    <col min="27" max="27" width="6" customWidth="1"/>
    <col min="28" max="28" width="6" style="11" customWidth="1"/>
    <col min="29" max="29" width="7" style="14" customWidth="1"/>
    <col min="30" max="30" width="6" customWidth="1"/>
    <col min="31" max="32" width="5" customWidth="1"/>
    <col min="33" max="33" width="6" style="14" customWidth="1"/>
    <col min="34" max="53" width="3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7"/>
      <c r="AC1" s="8"/>
      <c r="AD1" s="1"/>
      <c r="AE1" s="1"/>
      <c r="AF1" s="1"/>
      <c r="AG1" s="8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7"/>
      <c r="AC2" s="8"/>
      <c r="AD2" s="1"/>
      <c r="AE2" s="1"/>
      <c r="AF2" s="1"/>
      <c r="AG2" s="8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22</v>
      </c>
      <c r="AA3" s="2" t="s">
        <v>23</v>
      </c>
      <c r="AB3" s="10" t="s">
        <v>24</v>
      </c>
      <c r="AC3" s="12" t="s">
        <v>25</v>
      </c>
      <c r="AD3" s="2" t="s">
        <v>26</v>
      </c>
      <c r="AE3" s="2" t="s">
        <v>27</v>
      </c>
      <c r="AF3" s="2" t="s">
        <v>28</v>
      </c>
      <c r="AG3" s="12" t="s">
        <v>29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6" t="s">
        <v>114</v>
      </c>
      <c r="W4" s="16" t="s">
        <v>115</v>
      </c>
      <c r="X4" s="1" t="s">
        <v>32</v>
      </c>
      <c r="Y4" s="1" t="s">
        <v>33</v>
      </c>
      <c r="Z4" s="1"/>
      <c r="AA4" s="1"/>
      <c r="AB4" s="7"/>
      <c r="AC4" s="8"/>
      <c r="AD4" s="1"/>
      <c r="AE4" s="1"/>
      <c r="AF4" s="1"/>
      <c r="AG4" s="8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SUM(E6:E488)</f>
        <v>3803.2799999999988</v>
      </c>
      <c r="F5" s="4">
        <f>SUM(F6:F488)</f>
        <v>11864.32</v>
      </c>
      <c r="G5" s="7"/>
      <c r="H5" s="1"/>
      <c r="I5" s="1"/>
      <c r="J5" s="4">
        <f t="shared" ref="J5:R5" si="0">SUM(J6:J488)</f>
        <v>3878.08</v>
      </c>
      <c r="K5" s="4">
        <f t="shared" si="0"/>
        <v>-74.8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760.65600000000006</v>
      </c>
      <c r="P5" s="4">
        <f t="shared" si="0"/>
        <v>5676.06</v>
      </c>
      <c r="Q5" s="4">
        <f t="shared" si="0"/>
        <v>5732.52</v>
      </c>
      <c r="R5" s="4">
        <f t="shared" si="0"/>
        <v>0</v>
      </c>
      <c r="S5" s="1"/>
      <c r="T5" s="1"/>
      <c r="U5" s="1"/>
      <c r="V5" s="4">
        <f>SUM(V6:V488)</f>
        <v>398.40200000000016</v>
      </c>
      <c r="W5" s="4">
        <f>SUM(W6:W488)</f>
        <v>348.49799999999999</v>
      </c>
      <c r="X5" s="4">
        <f>SUM(X6:X488)</f>
        <v>594.98400000000004</v>
      </c>
      <c r="Y5" s="4">
        <f>SUM(Y6:Y488)</f>
        <v>568.45600000000013</v>
      </c>
      <c r="Z5" s="1"/>
      <c r="AA5" s="4">
        <f>SUM(AA6:AA488)</f>
        <v>3163.21</v>
      </c>
      <c r="AB5" s="7"/>
      <c r="AC5" s="13">
        <f>SUM(AC6:AC488)</f>
        <v>748</v>
      </c>
      <c r="AD5" s="4">
        <f>SUM(AD6:AD488)</f>
        <v>3148.48</v>
      </c>
      <c r="AE5" s="1"/>
      <c r="AF5" s="1"/>
      <c r="AG5" s="13">
        <f>SUM(AG6:AG488)</f>
        <v>7.9641025641025669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32" t="s">
        <v>34</v>
      </c>
      <c r="B6" s="17" t="s">
        <v>35</v>
      </c>
      <c r="C6" s="17">
        <v>-309</v>
      </c>
      <c r="D6" s="17">
        <v>5</v>
      </c>
      <c r="E6" s="31">
        <v>109</v>
      </c>
      <c r="F6" s="31">
        <v>-428</v>
      </c>
      <c r="G6" s="18">
        <v>0</v>
      </c>
      <c r="H6" s="17" t="e">
        <v>#N/A</v>
      </c>
      <c r="I6" s="17" t="s">
        <v>36</v>
      </c>
      <c r="J6" s="17">
        <v>114</v>
      </c>
      <c r="K6" s="17">
        <f t="shared" ref="K6:K37" si="1">E6-J6</f>
        <v>-5</v>
      </c>
      <c r="L6" s="17"/>
      <c r="M6" s="17"/>
      <c r="N6" s="17"/>
      <c r="O6" s="17">
        <f>E6/5</f>
        <v>21.8</v>
      </c>
      <c r="P6" s="19"/>
      <c r="Q6" s="19"/>
      <c r="R6" s="19"/>
      <c r="S6" s="17"/>
      <c r="T6" s="17">
        <f>(F6+Q6)/O6</f>
        <v>-19.63302752293578</v>
      </c>
      <c r="U6" s="17">
        <f>F6/O6</f>
        <v>-19.63302752293578</v>
      </c>
      <c r="V6" s="17">
        <f>IFERROR(VLOOKUP(A6,[1]TDSheet!$A:$J,4,0),0)/5</f>
        <v>4.38</v>
      </c>
      <c r="W6" s="17">
        <f>IFERROR(VLOOKUP(A6,[2]TDSheet!$A:$J,4,0),0)/5</f>
        <v>4.0200000000000005</v>
      </c>
      <c r="X6" s="17">
        <v>1.4</v>
      </c>
      <c r="Y6" s="17">
        <v>3.4</v>
      </c>
      <c r="Z6" s="17"/>
      <c r="AA6" s="17"/>
      <c r="AB6" s="18"/>
      <c r="AC6" s="20"/>
      <c r="AD6" s="17"/>
      <c r="AE6" s="17"/>
      <c r="AF6" s="17"/>
      <c r="AG6" s="2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32" t="s">
        <v>37</v>
      </c>
      <c r="B7" s="17" t="s">
        <v>35</v>
      </c>
      <c r="C7" s="17">
        <v>-189</v>
      </c>
      <c r="D7" s="17">
        <v>7</v>
      </c>
      <c r="E7" s="31">
        <v>58</v>
      </c>
      <c r="F7" s="31">
        <v>-253</v>
      </c>
      <c r="G7" s="18">
        <v>0</v>
      </c>
      <c r="H7" s="17" t="e">
        <v>#N/A</v>
      </c>
      <c r="I7" s="17" t="s">
        <v>36</v>
      </c>
      <c r="J7" s="17">
        <v>66</v>
      </c>
      <c r="K7" s="17">
        <f t="shared" si="1"/>
        <v>-8</v>
      </c>
      <c r="L7" s="17"/>
      <c r="M7" s="17"/>
      <c r="N7" s="17"/>
      <c r="O7" s="17">
        <f t="shared" ref="O7:O68" si="2">E7/5</f>
        <v>11.6</v>
      </c>
      <c r="P7" s="19"/>
      <c r="Q7" s="19"/>
      <c r="R7" s="19"/>
      <c r="S7" s="17"/>
      <c r="T7" s="17">
        <f t="shared" ref="T7:T68" si="3">(F7+Q7)/O7</f>
        <v>-21.810344827586206</v>
      </c>
      <c r="U7" s="17">
        <f t="shared" ref="U7:U68" si="4">F7/O7</f>
        <v>-21.810344827586206</v>
      </c>
      <c r="V7" s="17">
        <f>IFERROR(VLOOKUP(A7,[1]TDSheet!$A:$J,4,0),0)/5</f>
        <v>4.9000000000000004</v>
      </c>
      <c r="W7" s="17">
        <f>IFERROR(VLOOKUP(A7,[2]TDSheet!$A:$J,4,0),0)/5</f>
        <v>5.46</v>
      </c>
      <c r="X7" s="17">
        <v>1</v>
      </c>
      <c r="Y7" s="17">
        <v>2.6</v>
      </c>
      <c r="Z7" s="17"/>
      <c r="AA7" s="17"/>
      <c r="AB7" s="18"/>
      <c r="AC7" s="20"/>
      <c r="AD7" s="17"/>
      <c r="AE7" s="17"/>
      <c r="AF7" s="17"/>
      <c r="AG7" s="2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32" t="s">
        <v>38</v>
      </c>
      <c r="B8" s="17" t="s">
        <v>35</v>
      </c>
      <c r="C8" s="17">
        <v>-6</v>
      </c>
      <c r="D8" s="17"/>
      <c r="E8" s="17"/>
      <c r="F8" s="31">
        <v>-6</v>
      </c>
      <c r="G8" s="18">
        <v>0</v>
      </c>
      <c r="H8" s="17" t="e">
        <v>#N/A</v>
      </c>
      <c r="I8" s="17" t="s">
        <v>36</v>
      </c>
      <c r="J8" s="17"/>
      <c r="K8" s="17">
        <f t="shared" si="1"/>
        <v>0</v>
      </c>
      <c r="L8" s="17"/>
      <c r="M8" s="17"/>
      <c r="N8" s="17"/>
      <c r="O8" s="17">
        <f t="shared" si="2"/>
        <v>0</v>
      </c>
      <c r="P8" s="19"/>
      <c r="Q8" s="19"/>
      <c r="R8" s="19"/>
      <c r="S8" s="17"/>
      <c r="T8" s="17" t="e">
        <f t="shared" si="3"/>
        <v>#DIV/0!</v>
      </c>
      <c r="U8" s="17" t="e">
        <f t="shared" si="4"/>
        <v>#DIV/0!</v>
      </c>
      <c r="V8" s="17">
        <f>IFERROR(VLOOKUP(A8,[1]TDSheet!$A:$J,4,0),0)/5</f>
        <v>0</v>
      </c>
      <c r="W8" s="17">
        <f>IFERROR(VLOOKUP(A8,[2]TDSheet!$A:$J,4,0),0)/5</f>
        <v>7.1999999999999995E-2</v>
      </c>
      <c r="X8" s="17">
        <v>0</v>
      </c>
      <c r="Y8" s="17">
        <v>0</v>
      </c>
      <c r="Z8" s="17"/>
      <c r="AA8" s="17"/>
      <c r="AB8" s="18"/>
      <c r="AC8" s="20"/>
      <c r="AD8" s="17"/>
      <c r="AE8" s="17"/>
      <c r="AF8" s="17"/>
      <c r="AG8" s="20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39</v>
      </c>
      <c r="B9" s="1" t="s">
        <v>40</v>
      </c>
      <c r="C9" s="1">
        <v>80</v>
      </c>
      <c r="D9" s="1"/>
      <c r="E9" s="1">
        <v>10</v>
      </c>
      <c r="F9" s="1">
        <v>70</v>
      </c>
      <c r="G9" s="7">
        <v>1</v>
      </c>
      <c r="H9" s="1">
        <v>90</v>
      </c>
      <c r="I9" s="16" t="s">
        <v>113</v>
      </c>
      <c r="J9" s="1">
        <v>10</v>
      </c>
      <c r="K9" s="1">
        <f t="shared" si="1"/>
        <v>0</v>
      </c>
      <c r="L9" s="1"/>
      <c r="M9" s="1"/>
      <c r="N9" s="1"/>
      <c r="O9" s="1">
        <f t="shared" si="2"/>
        <v>2</v>
      </c>
      <c r="P9" s="5"/>
      <c r="Q9" s="5">
        <f t="shared" ref="Q9:Q15" si="5">AB9*AC9</f>
        <v>0</v>
      </c>
      <c r="R9" s="5"/>
      <c r="S9" s="1"/>
      <c r="T9" s="1">
        <f t="shared" si="3"/>
        <v>35</v>
      </c>
      <c r="U9" s="1">
        <f t="shared" si="4"/>
        <v>35</v>
      </c>
      <c r="V9" s="1">
        <f>IFERROR(VLOOKUP(A9,[1]TDSheet!$A:$J,4,0),0)/5</f>
        <v>3</v>
      </c>
      <c r="W9" s="1">
        <f>IFERROR(VLOOKUP(A9,[2]TDSheet!$A:$J,4,0),0)/5</f>
        <v>2</v>
      </c>
      <c r="X9" s="1">
        <v>4</v>
      </c>
      <c r="Y9" s="1">
        <v>2</v>
      </c>
      <c r="Z9" s="33" t="s">
        <v>47</v>
      </c>
      <c r="AA9" s="1">
        <f>G9*P9</f>
        <v>0</v>
      </c>
      <c r="AB9" s="7">
        <v>5</v>
      </c>
      <c r="AC9" s="8">
        <f>MROUND(P9, AB9*AE9)/AB9</f>
        <v>0</v>
      </c>
      <c r="AD9" s="1">
        <f>AC9*AB9*G9</f>
        <v>0</v>
      </c>
      <c r="AE9" s="1">
        <v>12</v>
      </c>
      <c r="AF9" s="1">
        <v>144</v>
      </c>
      <c r="AG9" s="8">
        <f>AC9/AF9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41</v>
      </c>
      <c r="B10" s="1" t="s">
        <v>35</v>
      </c>
      <c r="C10" s="1">
        <v>99</v>
      </c>
      <c r="D10" s="1"/>
      <c r="E10" s="1">
        <v>49</v>
      </c>
      <c r="F10" s="1">
        <v>50</v>
      </c>
      <c r="G10" s="7">
        <v>0.3</v>
      </c>
      <c r="H10" s="1">
        <v>180</v>
      </c>
      <c r="I10" s="16" t="s">
        <v>113</v>
      </c>
      <c r="J10" s="1">
        <v>49</v>
      </c>
      <c r="K10" s="1">
        <f t="shared" si="1"/>
        <v>0</v>
      </c>
      <c r="L10" s="1"/>
      <c r="M10" s="1"/>
      <c r="N10" s="1"/>
      <c r="O10" s="1">
        <f t="shared" si="2"/>
        <v>9.8000000000000007</v>
      </c>
      <c r="P10" s="5">
        <f t="shared" ref="P10" si="6">20*O10-F10</f>
        <v>146</v>
      </c>
      <c r="Q10" s="5">
        <f t="shared" si="5"/>
        <v>168</v>
      </c>
      <c r="R10" s="5"/>
      <c r="S10" s="1"/>
      <c r="T10" s="1">
        <f t="shared" si="3"/>
        <v>22.244897959183671</v>
      </c>
      <c r="U10" s="1">
        <f t="shared" si="4"/>
        <v>5.1020408163265305</v>
      </c>
      <c r="V10" s="1">
        <f>IFERROR(VLOOKUP(A10,[1]TDSheet!$A:$J,4,0),0)/5</f>
        <v>0.9</v>
      </c>
      <c r="W10" s="1">
        <f>IFERROR(VLOOKUP(A10,[2]TDSheet!$A:$J,4,0),0)/5</f>
        <v>1.98</v>
      </c>
      <c r="X10" s="1">
        <v>5.2</v>
      </c>
      <c r="Y10" s="1">
        <v>4.2</v>
      </c>
      <c r="Z10" s="1"/>
      <c r="AA10" s="1">
        <f>G10*P10</f>
        <v>43.8</v>
      </c>
      <c r="AB10" s="7">
        <v>12</v>
      </c>
      <c r="AC10" s="8">
        <f>MROUND(P10, AB10*AE10)/AB10</f>
        <v>14</v>
      </c>
      <c r="AD10" s="1">
        <f>AC10*AB10*G10</f>
        <v>50.4</v>
      </c>
      <c r="AE10" s="1">
        <v>14</v>
      </c>
      <c r="AF10" s="1">
        <v>70</v>
      </c>
      <c r="AG10" s="8">
        <f>AC10/AF10</f>
        <v>0.2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5" t="s">
        <v>43</v>
      </c>
      <c r="B11" s="1" t="s">
        <v>35</v>
      </c>
      <c r="C11" s="1">
        <v>369</v>
      </c>
      <c r="D11" s="1">
        <v>1</v>
      </c>
      <c r="E11" s="1">
        <v>53</v>
      </c>
      <c r="F11" s="1">
        <v>311</v>
      </c>
      <c r="G11" s="7">
        <v>0.24</v>
      </c>
      <c r="H11" s="1">
        <v>180</v>
      </c>
      <c r="I11" s="16" t="s">
        <v>113</v>
      </c>
      <c r="J11" s="1">
        <v>54</v>
      </c>
      <c r="K11" s="1">
        <f t="shared" si="1"/>
        <v>-1</v>
      </c>
      <c r="L11" s="1"/>
      <c r="M11" s="1"/>
      <c r="N11" s="1"/>
      <c r="O11" s="1">
        <f t="shared" si="2"/>
        <v>10.6</v>
      </c>
      <c r="P11" s="5"/>
      <c r="Q11" s="5">
        <f t="shared" si="5"/>
        <v>0</v>
      </c>
      <c r="R11" s="5"/>
      <c r="S11" s="1"/>
      <c r="T11" s="1">
        <f t="shared" si="3"/>
        <v>29.339622641509436</v>
      </c>
      <c r="U11" s="1">
        <f t="shared" si="4"/>
        <v>29.339622641509436</v>
      </c>
      <c r="V11" s="1">
        <f>IFERROR(VLOOKUP(A11,[1]TDSheet!$A:$J,4,0),0)/5</f>
        <v>2.448</v>
      </c>
      <c r="W11" s="1">
        <f>IFERROR(VLOOKUP(A11,[2]TDSheet!$A:$J,4,0),0)/5</f>
        <v>2.7839999999999998</v>
      </c>
      <c r="X11" s="1">
        <v>0</v>
      </c>
      <c r="Y11" s="1">
        <v>0</v>
      </c>
      <c r="Z11" s="34" t="s">
        <v>117</v>
      </c>
      <c r="AA11" s="1">
        <f>G11*P11</f>
        <v>0</v>
      </c>
      <c r="AB11" s="7">
        <v>12</v>
      </c>
      <c r="AC11" s="8">
        <f>MROUND(P11, AB11*AE11)/AB11</f>
        <v>0</v>
      </c>
      <c r="AD11" s="1">
        <f>AC11*AB11*G11</f>
        <v>0</v>
      </c>
      <c r="AE11" s="1">
        <v>14</v>
      </c>
      <c r="AF11" s="1">
        <v>70</v>
      </c>
      <c r="AG11" s="8">
        <f>AC11/AF11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26" t="s">
        <v>44</v>
      </c>
      <c r="B12" s="26" t="s">
        <v>35</v>
      </c>
      <c r="C12" s="26">
        <v>-6</v>
      </c>
      <c r="D12" s="26"/>
      <c r="E12" s="26">
        <v>-2</v>
      </c>
      <c r="F12" s="26">
        <v>-6</v>
      </c>
      <c r="G12" s="27">
        <v>0</v>
      </c>
      <c r="H12" s="26">
        <v>180</v>
      </c>
      <c r="I12" s="28" t="s">
        <v>55</v>
      </c>
      <c r="J12" s="26">
        <v>1</v>
      </c>
      <c r="K12" s="26">
        <f t="shared" si="1"/>
        <v>-3</v>
      </c>
      <c r="L12" s="26"/>
      <c r="M12" s="26"/>
      <c r="N12" s="26"/>
      <c r="O12" s="26">
        <f t="shared" si="2"/>
        <v>-0.4</v>
      </c>
      <c r="P12" s="29"/>
      <c r="Q12" s="29">
        <f t="shared" si="5"/>
        <v>0</v>
      </c>
      <c r="R12" s="29"/>
      <c r="S12" s="26"/>
      <c r="T12" s="26">
        <f t="shared" si="3"/>
        <v>15</v>
      </c>
      <c r="U12" s="26">
        <f t="shared" si="4"/>
        <v>15</v>
      </c>
      <c r="V12" s="26">
        <f>IFERROR(VLOOKUP(A12,[1]TDSheet!$A:$J,4,0),0)/5</f>
        <v>0</v>
      </c>
      <c r="W12" s="26">
        <f>IFERROR(VLOOKUP(A12,[2]TDSheet!$A:$J,4,0),0)/5</f>
        <v>0</v>
      </c>
      <c r="X12" s="26">
        <v>8</v>
      </c>
      <c r="Y12" s="26">
        <v>10.4</v>
      </c>
      <c r="Z12" s="26"/>
      <c r="AA12" s="26"/>
      <c r="AB12" s="27"/>
      <c r="AC12" s="30"/>
      <c r="AD12" s="26"/>
      <c r="AE12" s="26"/>
      <c r="AF12" s="26"/>
      <c r="AG12" s="3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45</v>
      </c>
      <c r="B13" s="1" t="s">
        <v>35</v>
      </c>
      <c r="C13" s="1">
        <v>344</v>
      </c>
      <c r="D13" s="1">
        <v>4</v>
      </c>
      <c r="E13" s="1">
        <v>141</v>
      </c>
      <c r="F13" s="1">
        <v>188</v>
      </c>
      <c r="G13" s="7">
        <v>0.3</v>
      </c>
      <c r="H13" s="1">
        <v>180</v>
      </c>
      <c r="I13" s="16" t="s">
        <v>113</v>
      </c>
      <c r="J13" s="1">
        <v>148</v>
      </c>
      <c r="K13" s="1">
        <f t="shared" si="1"/>
        <v>-7</v>
      </c>
      <c r="L13" s="1"/>
      <c r="M13" s="1"/>
      <c r="N13" s="1"/>
      <c r="O13" s="1">
        <f t="shared" si="2"/>
        <v>28.2</v>
      </c>
      <c r="P13" s="5">
        <f t="shared" ref="P13:P15" si="7">20*O13-F13</f>
        <v>376</v>
      </c>
      <c r="Q13" s="5">
        <f t="shared" si="5"/>
        <v>336</v>
      </c>
      <c r="R13" s="5"/>
      <c r="S13" s="1"/>
      <c r="T13" s="1">
        <f t="shared" si="3"/>
        <v>18.581560283687942</v>
      </c>
      <c r="U13" s="1">
        <f t="shared" si="4"/>
        <v>6.666666666666667</v>
      </c>
      <c r="V13" s="1">
        <f>IFERROR(VLOOKUP(A13,[1]TDSheet!$A:$J,4,0),0)/5</f>
        <v>8.82</v>
      </c>
      <c r="W13" s="1">
        <f>IFERROR(VLOOKUP(A13,[2]TDSheet!$A:$J,4,0),0)/5</f>
        <v>6.8400000000000007</v>
      </c>
      <c r="X13" s="1">
        <v>19.600000000000001</v>
      </c>
      <c r="Y13" s="1">
        <v>21.6</v>
      </c>
      <c r="Z13" s="1"/>
      <c r="AA13" s="1">
        <f>G13*P13</f>
        <v>112.8</v>
      </c>
      <c r="AB13" s="7">
        <v>12</v>
      </c>
      <c r="AC13" s="8">
        <f>MROUND(P13, AB13*AE13)/AB13</f>
        <v>28</v>
      </c>
      <c r="AD13" s="1">
        <f>AC13*AB13*G13</f>
        <v>100.8</v>
      </c>
      <c r="AE13" s="1">
        <v>14</v>
      </c>
      <c r="AF13" s="1">
        <v>70</v>
      </c>
      <c r="AG13" s="8">
        <f>AC13/AF13</f>
        <v>0.4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46</v>
      </c>
      <c r="B14" s="1" t="s">
        <v>35</v>
      </c>
      <c r="C14" s="1">
        <v>112</v>
      </c>
      <c r="D14" s="1">
        <v>1</v>
      </c>
      <c r="E14" s="1">
        <v>32</v>
      </c>
      <c r="F14" s="1">
        <v>72</v>
      </c>
      <c r="G14" s="7">
        <v>0.3</v>
      </c>
      <c r="H14" s="1">
        <v>180</v>
      </c>
      <c r="I14" s="16" t="s">
        <v>113</v>
      </c>
      <c r="J14" s="1">
        <v>34</v>
      </c>
      <c r="K14" s="1">
        <f t="shared" si="1"/>
        <v>-2</v>
      </c>
      <c r="L14" s="1"/>
      <c r="M14" s="1"/>
      <c r="N14" s="1"/>
      <c r="O14" s="1">
        <f t="shared" si="2"/>
        <v>6.4</v>
      </c>
      <c r="P14" s="35">
        <f>20*O14-F14</f>
        <v>56</v>
      </c>
      <c r="Q14" s="35">
        <f t="shared" si="5"/>
        <v>0</v>
      </c>
      <c r="R14" s="5"/>
      <c r="S14" s="1"/>
      <c r="T14" s="1">
        <f t="shared" si="3"/>
        <v>11.25</v>
      </c>
      <c r="U14" s="1">
        <f t="shared" si="4"/>
        <v>11.25</v>
      </c>
      <c r="V14" s="1">
        <f>IFERROR(VLOOKUP(A14,[1]TDSheet!$A:$J,4,0),0)/5</f>
        <v>2.52</v>
      </c>
      <c r="W14" s="1">
        <f>IFERROR(VLOOKUP(A14,[2]TDSheet!$A:$J,4,0),0)/5</f>
        <v>2.94</v>
      </c>
      <c r="X14" s="1">
        <v>5.8</v>
      </c>
      <c r="Y14" s="1">
        <v>5.8</v>
      </c>
      <c r="Z14" s="36" t="s">
        <v>119</v>
      </c>
      <c r="AA14" s="1">
        <f>G14*P14</f>
        <v>16.8</v>
      </c>
      <c r="AB14" s="7">
        <v>12</v>
      </c>
      <c r="AC14" s="8">
        <f>MROUND(P14, AB14*AE14)/AB14</f>
        <v>0</v>
      </c>
      <c r="AD14" s="1">
        <f>AC14*AB14*G14</f>
        <v>0</v>
      </c>
      <c r="AE14" s="1">
        <v>14</v>
      </c>
      <c r="AF14" s="1">
        <v>70</v>
      </c>
      <c r="AG14" s="8">
        <f>AC14/AF14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48</v>
      </c>
      <c r="B15" s="1" t="s">
        <v>35</v>
      </c>
      <c r="C15" s="1">
        <v>1016</v>
      </c>
      <c r="D15" s="1">
        <v>5</v>
      </c>
      <c r="E15" s="31">
        <f>121+E6</f>
        <v>230</v>
      </c>
      <c r="F15" s="31">
        <f>879+F6</f>
        <v>451</v>
      </c>
      <c r="G15" s="7">
        <v>0.3</v>
      </c>
      <c r="H15" s="1">
        <v>180</v>
      </c>
      <c r="I15" s="16" t="s">
        <v>113</v>
      </c>
      <c r="J15" s="1">
        <v>129</v>
      </c>
      <c r="K15" s="1">
        <f t="shared" si="1"/>
        <v>101</v>
      </c>
      <c r="L15" s="1"/>
      <c r="M15" s="1"/>
      <c r="N15" s="1"/>
      <c r="O15" s="1">
        <f t="shared" si="2"/>
        <v>46</v>
      </c>
      <c r="P15" s="5">
        <f t="shared" si="7"/>
        <v>469</v>
      </c>
      <c r="Q15" s="5">
        <f t="shared" si="5"/>
        <v>504</v>
      </c>
      <c r="R15" s="5"/>
      <c r="S15" s="1"/>
      <c r="T15" s="1">
        <f t="shared" si="3"/>
        <v>20.760869565217391</v>
      </c>
      <c r="U15" s="1">
        <f t="shared" si="4"/>
        <v>9.804347826086957</v>
      </c>
      <c r="V15" s="1">
        <f>IFERROR(VLOOKUP(A15,[1]TDSheet!$A:$J,4,0),0)/5</f>
        <v>8.879999999999999</v>
      </c>
      <c r="W15" s="1">
        <f>IFERROR(VLOOKUP(A15,[2]TDSheet!$A:$J,4,0),0)/5</f>
        <v>8.0400000000000009</v>
      </c>
      <c r="X15" s="1">
        <v>27.8</v>
      </c>
      <c r="Y15" s="1">
        <v>30</v>
      </c>
      <c r="Z15" s="1"/>
      <c r="AA15" s="1">
        <f>G15*P15</f>
        <v>140.69999999999999</v>
      </c>
      <c r="AB15" s="7">
        <v>12</v>
      </c>
      <c r="AC15" s="8">
        <f>MROUND(P15, AB15*AE15)/AB15</f>
        <v>42</v>
      </c>
      <c r="AD15" s="1">
        <f>AC15*AB15*G15</f>
        <v>151.19999999999999</v>
      </c>
      <c r="AE15" s="1">
        <v>14</v>
      </c>
      <c r="AF15" s="1">
        <v>70</v>
      </c>
      <c r="AG15" s="8">
        <f>AC15/AF15</f>
        <v>0.6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28" t="s">
        <v>49</v>
      </c>
      <c r="B16" s="26" t="s">
        <v>40</v>
      </c>
      <c r="C16" s="26">
        <v>31.36</v>
      </c>
      <c r="D16" s="26"/>
      <c r="E16" s="26"/>
      <c r="F16" s="31">
        <v>31.36</v>
      </c>
      <c r="G16" s="27">
        <v>0</v>
      </c>
      <c r="H16" s="26">
        <v>180</v>
      </c>
      <c r="I16" s="28" t="s">
        <v>55</v>
      </c>
      <c r="J16" s="26"/>
      <c r="K16" s="26">
        <f t="shared" si="1"/>
        <v>0</v>
      </c>
      <c r="L16" s="26"/>
      <c r="M16" s="26"/>
      <c r="N16" s="26"/>
      <c r="O16" s="26">
        <f t="shared" si="2"/>
        <v>0</v>
      </c>
      <c r="P16" s="29"/>
      <c r="Q16" s="29"/>
      <c r="R16" s="29"/>
      <c r="S16" s="26"/>
      <c r="T16" s="26" t="e">
        <f t="shared" si="3"/>
        <v>#DIV/0!</v>
      </c>
      <c r="U16" s="26" t="e">
        <f t="shared" si="4"/>
        <v>#DIV/0!</v>
      </c>
      <c r="V16" s="26">
        <f>IFERROR(VLOOKUP(A16,[1]TDSheet!$A:$J,4,0),0)/5</f>
        <v>0.89600000000000013</v>
      </c>
      <c r="W16" s="26">
        <f>IFERROR(VLOOKUP(A16,[2]TDSheet!$A:$J,4,0),0)/5</f>
        <v>0</v>
      </c>
      <c r="X16" s="26">
        <v>0</v>
      </c>
      <c r="Y16" s="26">
        <v>0</v>
      </c>
      <c r="Z16" s="28" t="s">
        <v>56</v>
      </c>
      <c r="AA16" s="26"/>
      <c r="AB16" s="27"/>
      <c r="AC16" s="30"/>
      <c r="AD16" s="26"/>
      <c r="AE16" s="26"/>
      <c r="AF16" s="26"/>
      <c r="AG16" s="3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50</v>
      </c>
      <c r="B17" s="1" t="s">
        <v>35</v>
      </c>
      <c r="C17" s="1">
        <v>226</v>
      </c>
      <c r="D17" s="1"/>
      <c r="E17" s="1">
        <v>43</v>
      </c>
      <c r="F17" s="1">
        <v>178</v>
      </c>
      <c r="G17" s="7">
        <v>0.09</v>
      </c>
      <c r="H17" s="1">
        <v>180</v>
      </c>
      <c r="I17" s="16" t="s">
        <v>113</v>
      </c>
      <c r="J17" s="1">
        <v>43</v>
      </c>
      <c r="K17" s="1">
        <f t="shared" si="1"/>
        <v>0</v>
      </c>
      <c r="L17" s="1"/>
      <c r="M17" s="1"/>
      <c r="N17" s="1"/>
      <c r="O17" s="1">
        <f t="shared" si="2"/>
        <v>8.6</v>
      </c>
      <c r="P17" s="5"/>
      <c r="Q17" s="5">
        <f>AB17*AC17</f>
        <v>0</v>
      </c>
      <c r="R17" s="5"/>
      <c r="S17" s="1"/>
      <c r="T17" s="1">
        <f t="shared" si="3"/>
        <v>20.697674418604652</v>
      </c>
      <c r="U17" s="1">
        <f t="shared" si="4"/>
        <v>20.697674418604652</v>
      </c>
      <c r="V17" s="1">
        <f>IFERROR(VLOOKUP(A17,[1]TDSheet!$A:$J,4,0),0)/5</f>
        <v>1.206</v>
      </c>
      <c r="W17" s="1">
        <f>IFERROR(VLOOKUP(A17,[2]TDSheet!$A:$J,4,0),0)/5</f>
        <v>1.1519999999999999</v>
      </c>
      <c r="X17" s="1">
        <v>12.8</v>
      </c>
      <c r="Y17" s="1">
        <v>11.2</v>
      </c>
      <c r="Z17" s="33" t="s">
        <v>47</v>
      </c>
      <c r="AA17" s="1">
        <f>G17*P17</f>
        <v>0</v>
      </c>
      <c r="AB17" s="7">
        <v>24</v>
      </c>
      <c r="AC17" s="8">
        <f>MROUND(P17, AB17*AE17)/AB17</f>
        <v>0</v>
      </c>
      <c r="AD17" s="1">
        <f>AC17*AB17*G17</f>
        <v>0</v>
      </c>
      <c r="AE17" s="1">
        <v>14</v>
      </c>
      <c r="AF17" s="1">
        <v>126</v>
      </c>
      <c r="AG17" s="8">
        <f>AC17/AF17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51</v>
      </c>
      <c r="B18" s="1" t="s">
        <v>35</v>
      </c>
      <c r="C18" s="1">
        <v>407</v>
      </c>
      <c r="D18" s="1">
        <v>2</v>
      </c>
      <c r="E18" s="1">
        <v>35</v>
      </c>
      <c r="F18" s="1">
        <v>372</v>
      </c>
      <c r="G18" s="7">
        <v>0.36</v>
      </c>
      <c r="H18" s="1">
        <v>180</v>
      </c>
      <c r="I18" s="16" t="s">
        <v>113</v>
      </c>
      <c r="J18" s="1">
        <v>37</v>
      </c>
      <c r="K18" s="1">
        <f t="shared" si="1"/>
        <v>-2</v>
      </c>
      <c r="L18" s="1"/>
      <c r="M18" s="1"/>
      <c r="N18" s="1"/>
      <c r="O18" s="1">
        <f t="shared" si="2"/>
        <v>7</v>
      </c>
      <c r="P18" s="5"/>
      <c r="Q18" s="5">
        <f>AB18*AC18</f>
        <v>0</v>
      </c>
      <c r="R18" s="5"/>
      <c r="S18" s="1"/>
      <c r="T18" s="1">
        <f t="shared" si="3"/>
        <v>53.142857142857146</v>
      </c>
      <c r="U18" s="1">
        <f t="shared" si="4"/>
        <v>53.142857142857146</v>
      </c>
      <c r="V18" s="1">
        <f>IFERROR(VLOOKUP(A18,[1]TDSheet!$A:$J,4,0),0)/5</f>
        <v>5.1840000000000002</v>
      </c>
      <c r="W18" s="1">
        <f>IFERROR(VLOOKUP(A18,[2]TDSheet!$A:$J,4,0),0)/5</f>
        <v>3.6719999999999997</v>
      </c>
      <c r="X18" s="1">
        <v>13.6</v>
      </c>
      <c r="Y18" s="1">
        <v>8</v>
      </c>
      <c r="Z18" s="33" t="s">
        <v>47</v>
      </c>
      <c r="AA18" s="1">
        <f>G18*P18</f>
        <v>0</v>
      </c>
      <c r="AB18" s="7">
        <v>10</v>
      </c>
      <c r="AC18" s="8">
        <f>MROUND(P18, AB18*AE18)/AB18</f>
        <v>0</v>
      </c>
      <c r="AD18" s="1">
        <f>AC18*AB18*G18</f>
        <v>0</v>
      </c>
      <c r="AE18" s="1">
        <v>14</v>
      </c>
      <c r="AF18" s="1">
        <v>70</v>
      </c>
      <c r="AG18" s="8">
        <f>AC18/AF18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52</v>
      </c>
      <c r="B19" s="1" t="s">
        <v>35</v>
      </c>
      <c r="C19" s="1">
        <v>612</v>
      </c>
      <c r="D19" s="1">
        <v>1</v>
      </c>
      <c r="E19" s="1">
        <v>92</v>
      </c>
      <c r="F19" s="1">
        <v>514</v>
      </c>
      <c r="G19" s="7">
        <v>0.25</v>
      </c>
      <c r="H19" s="1">
        <v>180</v>
      </c>
      <c r="I19" s="16" t="s">
        <v>113</v>
      </c>
      <c r="J19" s="1">
        <v>94</v>
      </c>
      <c r="K19" s="1">
        <f t="shared" si="1"/>
        <v>-2</v>
      </c>
      <c r="L19" s="1"/>
      <c r="M19" s="1"/>
      <c r="N19" s="1"/>
      <c r="O19" s="1">
        <f t="shared" si="2"/>
        <v>18.399999999999999</v>
      </c>
      <c r="P19" s="5"/>
      <c r="Q19" s="5">
        <f>AB19*AC19</f>
        <v>0</v>
      </c>
      <c r="R19" s="5"/>
      <c r="S19" s="1"/>
      <c r="T19" s="1">
        <f t="shared" si="3"/>
        <v>27.934782608695656</v>
      </c>
      <c r="U19" s="1">
        <f t="shared" si="4"/>
        <v>27.934782608695656</v>
      </c>
      <c r="V19" s="1">
        <f>IFERROR(VLOOKUP(A19,[1]TDSheet!$A:$J,4,0),0)/5</f>
        <v>5</v>
      </c>
      <c r="W19" s="1">
        <f>IFERROR(VLOOKUP(A19,[2]TDSheet!$A:$J,4,0),0)/5</f>
        <v>4.0999999999999996</v>
      </c>
      <c r="X19" s="1">
        <v>15.4</v>
      </c>
      <c r="Y19" s="1">
        <v>13.8</v>
      </c>
      <c r="Z19" s="33" t="s">
        <v>47</v>
      </c>
      <c r="AA19" s="1">
        <f>G19*P19</f>
        <v>0</v>
      </c>
      <c r="AB19" s="7">
        <v>12</v>
      </c>
      <c r="AC19" s="8">
        <f>MROUND(P19, AB19*AE19)/AB19</f>
        <v>0</v>
      </c>
      <c r="AD19" s="1">
        <f>AC19*AB19*G19</f>
        <v>0</v>
      </c>
      <c r="AE19" s="1">
        <v>14</v>
      </c>
      <c r="AF19" s="1">
        <v>70</v>
      </c>
      <c r="AG19" s="8">
        <f>AC19/AF19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53</v>
      </c>
      <c r="B20" s="1" t="s">
        <v>35</v>
      </c>
      <c r="C20" s="1">
        <v>633</v>
      </c>
      <c r="D20" s="1">
        <v>3</v>
      </c>
      <c r="E20" s="1">
        <v>85</v>
      </c>
      <c r="F20" s="1">
        <v>537</v>
      </c>
      <c r="G20" s="7">
        <v>0.25</v>
      </c>
      <c r="H20" s="1">
        <v>180</v>
      </c>
      <c r="I20" s="16" t="s">
        <v>113</v>
      </c>
      <c r="J20" s="1">
        <v>90</v>
      </c>
      <c r="K20" s="1">
        <f t="shared" si="1"/>
        <v>-5</v>
      </c>
      <c r="L20" s="1"/>
      <c r="M20" s="1"/>
      <c r="N20" s="1"/>
      <c r="O20" s="1">
        <f t="shared" si="2"/>
        <v>17</v>
      </c>
      <c r="P20" s="5"/>
      <c r="Q20" s="5">
        <f>AB20*AC20</f>
        <v>0</v>
      </c>
      <c r="R20" s="5"/>
      <c r="S20" s="1"/>
      <c r="T20" s="1">
        <f t="shared" si="3"/>
        <v>31.588235294117649</v>
      </c>
      <c r="U20" s="1">
        <f t="shared" si="4"/>
        <v>31.588235294117649</v>
      </c>
      <c r="V20" s="1">
        <f>IFERROR(VLOOKUP(A20,[1]TDSheet!$A:$J,4,0),0)/5</f>
        <v>4.45</v>
      </c>
      <c r="W20" s="1">
        <f>IFERROR(VLOOKUP(A20,[2]TDSheet!$A:$J,4,0),0)/5</f>
        <v>3.95</v>
      </c>
      <c r="X20" s="1">
        <v>10.4</v>
      </c>
      <c r="Y20" s="1">
        <v>11.8</v>
      </c>
      <c r="Z20" s="33" t="s">
        <v>47</v>
      </c>
      <c r="AA20" s="1">
        <f>G20*P20</f>
        <v>0</v>
      </c>
      <c r="AB20" s="7">
        <v>12</v>
      </c>
      <c r="AC20" s="8">
        <f>MROUND(P20, AB20*AE20)/AB20</f>
        <v>0</v>
      </c>
      <c r="AD20" s="1">
        <f>AC20*AB20*G20</f>
        <v>0</v>
      </c>
      <c r="AE20" s="1">
        <v>14</v>
      </c>
      <c r="AF20" s="1">
        <v>70</v>
      </c>
      <c r="AG20" s="8">
        <f>AC20/AF20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26" t="s">
        <v>54</v>
      </c>
      <c r="B21" s="26" t="s">
        <v>40</v>
      </c>
      <c r="C21" s="26">
        <v>-3.7</v>
      </c>
      <c r="D21" s="26"/>
      <c r="E21" s="26"/>
      <c r="F21" s="31">
        <v>-3.7</v>
      </c>
      <c r="G21" s="27">
        <v>0</v>
      </c>
      <c r="H21" s="26">
        <v>180</v>
      </c>
      <c r="I21" s="26" t="s">
        <v>55</v>
      </c>
      <c r="J21" s="26"/>
      <c r="K21" s="26">
        <f t="shared" si="1"/>
        <v>0</v>
      </c>
      <c r="L21" s="26"/>
      <c r="M21" s="26"/>
      <c r="N21" s="26"/>
      <c r="O21" s="26">
        <f t="shared" si="2"/>
        <v>0</v>
      </c>
      <c r="P21" s="29"/>
      <c r="Q21" s="29"/>
      <c r="R21" s="29"/>
      <c r="S21" s="26"/>
      <c r="T21" s="26" t="e">
        <f t="shared" si="3"/>
        <v>#DIV/0!</v>
      </c>
      <c r="U21" s="26" t="e">
        <f t="shared" si="4"/>
        <v>#DIV/0!</v>
      </c>
      <c r="V21" s="26">
        <f>IFERROR(VLOOKUP(A21,[1]TDSheet!$A:$J,4,0),0)/5</f>
        <v>0</v>
      </c>
      <c r="W21" s="26">
        <f>IFERROR(VLOOKUP(A21,[2]TDSheet!$A:$J,4,0),0)/5</f>
        <v>0</v>
      </c>
      <c r="X21" s="26">
        <v>0</v>
      </c>
      <c r="Y21" s="26">
        <v>0.94000000000000006</v>
      </c>
      <c r="Z21" s="26" t="s">
        <v>56</v>
      </c>
      <c r="AA21" s="26"/>
      <c r="AB21" s="27"/>
      <c r="AC21" s="30"/>
      <c r="AD21" s="26"/>
      <c r="AE21" s="26"/>
      <c r="AF21" s="26"/>
      <c r="AG21" s="3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57</v>
      </c>
      <c r="B22" s="1" t="s">
        <v>40</v>
      </c>
      <c r="C22" s="1">
        <v>266.39999999999998</v>
      </c>
      <c r="D22" s="1"/>
      <c r="E22" s="1">
        <v>48.1</v>
      </c>
      <c r="F22" s="31">
        <f>218.3+F21</f>
        <v>214.60000000000002</v>
      </c>
      <c r="G22" s="7">
        <v>1</v>
      </c>
      <c r="H22" s="1">
        <v>180</v>
      </c>
      <c r="I22" s="16" t="s">
        <v>113</v>
      </c>
      <c r="J22" s="1">
        <v>48.1</v>
      </c>
      <c r="K22" s="1">
        <f t="shared" si="1"/>
        <v>0</v>
      </c>
      <c r="L22" s="1"/>
      <c r="M22" s="1"/>
      <c r="N22" s="1"/>
      <c r="O22" s="1">
        <f t="shared" si="2"/>
        <v>9.620000000000001</v>
      </c>
      <c r="P22" s="5"/>
      <c r="Q22" s="5">
        <f t="shared" ref="Q22:Q30" si="8">AB22*AC22</f>
        <v>0</v>
      </c>
      <c r="R22" s="5"/>
      <c r="S22" s="1"/>
      <c r="T22" s="1">
        <f t="shared" si="3"/>
        <v>22.307692307692307</v>
      </c>
      <c r="U22" s="1">
        <f t="shared" si="4"/>
        <v>22.307692307692307</v>
      </c>
      <c r="V22" s="1">
        <f>IFERROR(VLOOKUP(A22,[1]TDSheet!$A:$J,4,0),0)/5</f>
        <v>5.18</v>
      </c>
      <c r="W22" s="1">
        <f>IFERROR(VLOOKUP(A22,[2]TDSheet!$A:$J,4,0),0)/5</f>
        <v>14.059999999999999</v>
      </c>
      <c r="X22" s="1">
        <v>6.6599999999999993</v>
      </c>
      <c r="Y22" s="1">
        <v>6.8600000000000012</v>
      </c>
      <c r="Z22" s="34" t="s">
        <v>118</v>
      </c>
      <c r="AA22" s="1">
        <f t="shared" ref="AA22:AA30" si="9">G22*P22</f>
        <v>0</v>
      </c>
      <c r="AB22" s="7">
        <v>3.7</v>
      </c>
      <c r="AC22" s="8">
        <f t="shared" ref="AC22:AC30" si="10">MROUND(P22, AB22*AE22)/AB22</f>
        <v>0</v>
      </c>
      <c r="AD22" s="1">
        <f t="shared" ref="AD22:AD30" si="11">AC22*AB22*G22</f>
        <v>0</v>
      </c>
      <c r="AE22" s="1">
        <v>14</v>
      </c>
      <c r="AF22" s="1">
        <v>126</v>
      </c>
      <c r="AG22" s="8">
        <f t="shared" ref="AG22:AG30" si="12">AC22/AF22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59</v>
      </c>
      <c r="B23" s="1" t="s">
        <v>40</v>
      </c>
      <c r="C23" s="1">
        <v>88</v>
      </c>
      <c r="D23" s="1"/>
      <c r="E23" s="1">
        <v>5.5</v>
      </c>
      <c r="F23" s="1">
        <v>82.5</v>
      </c>
      <c r="G23" s="7">
        <v>1</v>
      </c>
      <c r="H23" s="1">
        <v>180</v>
      </c>
      <c r="I23" s="16" t="s">
        <v>113</v>
      </c>
      <c r="J23" s="1">
        <v>5.5</v>
      </c>
      <c r="K23" s="1">
        <f t="shared" si="1"/>
        <v>0</v>
      </c>
      <c r="L23" s="1"/>
      <c r="M23" s="1"/>
      <c r="N23" s="1"/>
      <c r="O23" s="1">
        <f t="shared" si="2"/>
        <v>1.1000000000000001</v>
      </c>
      <c r="P23" s="5"/>
      <c r="Q23" s="5">
        <f t="shared" si="8"/>
        <v>0</v>
      </c>
      <c r="R23" s="5"/>
      <c r="S23" s="1"/>
      <c r="T23" s="1">
        <f t="shared" si="3"/>
        <v>75</v>
      </c>
      <c r="U23" s="1">
        <f t="shared" si="4"/>
        <v>75</v>
      </c>
      <c r="V23" s="1">
        <f>IFERROR(VLOOKUP(A23,[1]TDSheet!$A:$J,4,0),0)/5</f>
        <v>0</v>
      </c>
      <c r="W23" s="1">
        <f>IFERROR(VLOOKUP(A23,[2]TDSheet!$A:$J,4,0),0)/5</f>
        <v>4.4000000000000004</v>
      </c>
      <c r="X23" s="1">
        <v>2.1</v>
      </c>
      <c r="Y23" s="1">
        <v>3.3</v>
      </c>
      <c r="Z23" s="33" t="s">
        <v>47</v>
      </c>
      <c r="AA23" s="1">
        <f t="shared" si="9"/>
        <v>0</v>
      </c>
      <c r="AB23" s="7">
        <v>5.5</v>
      </c>
      <c r="AC23" s="8">
        <f t="shared" si="10"/>
        <v>0</v>
      </c>
      <c r="AD23" s="1">
        <f t="shared" si="11"/>
        <v>0</v>
      </c>
      <c r="AE23" s="1">
        <v>12</v>
      </c>
      <c r="AF23" s="1">
        <v>84</v>
      </c>
      <c r="AG23" s="8">
        <f t="shared" si="12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60</v>
      </c>
      <c r="B24" s="1" t="s">
        <v>40</v>
      </c>
      <c r="C24" s="1">
        <v>96</v>
      </c>
      <c r="D24" s="1"/>
      <c r="E24" s="1">
        <v>99</v>
      </c>
      <c r="F24" s="1">
        <v>-3</v>
      </c>
      <c r="G24" s="7">
        <v>1</v>
      </c>
      <c r="H24" s="1">
        <v>180</v>
      </c>
      <c r="I24" s="16" t="s">
        <v>113</v>
      </c>
      <c r="J24" s="1">
        <v>102</v>
      </c>
      <c r="K24" s="1">
        <f t="shared" si="1"/>
        <v>-3</v>
      </c>
      <c r="L24" s="1"/>
      <c r="M24" s="1"/>
      <c r="N24" s="1"/>
      <c r="O24" s="1">
        <f t="shared" si="2"/>
        <v>19.8</v>
      </c>
      <c r="P24" s="5">
        <f t="shared" ref="P24:P30" si="13">20*O24-F24</f>
        <v>399</v>
      </c>
      <c r="Q24" s="5">
        <f t="shared" si="8"/>
        <v>420</v>
      </c>
      <c r="R24" s="5"/>
      <c r="S24" s="1"/>
      <c r="T24" s="1">
        <f t="shared" si="3"/>
        <v>21.060606060606059</v>
      </c>
      <c r="U24" s="1">
        <f t="shared" si="4"/>
        <v>-0.15151515151515152</v>
      </c>
      <c r="V24" s="1">
        <f>IFERROR(VLOOKUP(A24,[1]TDSheet!$A:$J,4,0),0)/5</f>
        <v>12.6</v>
      </c>
      <c r="W24" s="1">
        <f>IFERROR(VLOOKUP(A24,[2]TDSheet!$A:$J,4,0),0)/5</f>
        <v>8.4</v>
      </c>
      <c r="X24" s="1">
        <v>1.8</v>
      </c>
      <c r="Y24" s="1">
        <v>0.6</v>
      </c>
      <c r="Z24" s="1"/>
      <c r="AA24" s="1">
        <f t="shared" si="9"/>
        <v>399</v>
      </c>
      <c r="AB24" s="7">
        <v>3</v>
      </c>
      <c r="AC24" s="8">
        <f t="shared" si="10"/>
        <v>140</v>
      </c>
      <c r="AD24" s="1">
        <f t="shared" si="11"/>
        <v>420</v>
      </c>
      <c r="AE24" s="1">
        <v>14</v>
      </c>
      <c r="AF24" s="1">
        <v>126</v>
      </c>
      <c r="AG24" s="8">
        <f t="shared" si="12"/>
        <v>1.1111111111111112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61</v>
      </c>
      <c r="B25" s="1" t="s">
        <v>35</v>
      </c>
      <c r="C25" s="1">
        <v>163</v>
      </c>
      <c r="D25" s="1"/>
      <c r="E25" s="1">
        <v>53</v>
      </c>
      <c r="F25" s="1">
        <v>106</v>
      </c>
      <c r="G25" s="7">
        <v>0.25</v>
      </c>
      <c r="H25" s="1">
        <v>365</v>
      </c>
      <c r="I25" s="16" t="s">
        <v>113</v>
      </c>
      <c r="J25" s="1">
        <v>55</v>
      </c>
      <c r="K25" s="1">
        <f t="shared" si="1"/>
        <v>-2</v>
      </c>
      <c r="L25" s="1"/>
      <c r="M25" s="1"/>
      <c r="N25" s="1"/>
      <c r="O25" s="1">
        <f t="shared" si="2"/>
        <v>10.6</v>
      </c>
      <c r="P25" s="5">
        <f t="shared" si="13"/>
        <v>106</v>
      </c>
      <c r="Q25" s="5">
        <f t="shared" si="8"/>
        <v>84</v>
      </c>
      <c r="R25" s="5"/>
      <c r="S25" s="1"/>
      <c r="T25" s="1">
        <f t="shared" si="3"/>
        <v>17.924528301886792</v>
      </c>
      <c r="U25" s="1">
        <f t="shared" si="4"/>
        <v>10</v>
      </c>
      <c r="V25" s="1">
        <f>IFERROR(VLOOKUP(A25,[1]TDSheet!$A:$J,4,0),0)/5</f>
        <v>2.35</v>
      </c>
      <c r="W25" s="1">
        <f>IFERROR(VLOOKUP(A25,[2]TDSheet!$A:$J,4,0),0)/5</f>
        <v>1.55</v>
      </c>
      <c r="X25" s="1">
        <v>9.1999999999999993</v>
      </c>
      <c r="Y25" s="1">
        <v>11.4</v>
      </c>
      <c r="Z25" s="1"/>
      <c r="AA25" s="1">
        <f t="shared" si="9"/>
        <v>26.5</v>
      </c>
      <c r="AB25" s="7">
        <v>6</v>
      </c>
      <c r="AC25" s="8">
        <f t="shared" si="10"/>
        <v>14</v>
      </c>
      <c r="AD25" s="1">
        <f t="shared" si="11"/>
        <v>21</v>
      </c>
      <c r="AE25" s="1">
        <v>14</v>
      </c>
      <c r="AF25" s="1">
        <v>140</v>
      </c>
      <c r="AG25" s="8">
        <f t="shared" si="12"/>
        <v>0.1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62</v>
      </c>
      <c r="B26" s="1" t="s">
        <v>35</v>
      </c>
      <c r="C26" s="1">
        <v>320</v>
      </c>
      <c r="D26" s="1">
        <v>4</v>
      </c>
      <c r="E26" s="1">
        <v>93</v>
      </c>
      <c r="F26" s="1">
        <v>220</v>
      </c>
      <c r="G26" s="7">
        <v>0.25</v>
      </c>
      <c r="H26" s="1">
        <v>365</v>
      </c>
      <c r="I26" s="16" t="s">
        <v>113</v>
      </c>
      <c r="J26" s="1">
        <v>100</v>
      </c>
      <c r="K26" s="1">
        <f t="shared" si="1"/>
        <v>-7</v>
      </c>
      <c r="L26" s="1"/>
      <c r="M26" s="1"/>
      <c r="N26" s="1"/>
      <c r="O26" s="1">
        <f t="shared" si="2"/>
        <v>18.600000000000001</v>
      </c>
      <c r="P26" s="5">
        <f t="shared" si="13"/>
        <v>152</v>
      </c>
      <c r="Q26" s="5">
        <f t="shared" si="8"/>
        <v>168</v>
      </c>
      <c r="R26" s="5"/>
      <c r="S26" s="1"/>
      <c r="T26" s="1">
        <f t="shared" si="3"/>
        <v>20.86021505376344</v>
      </c>
      <c r="U26" s="1">
        <f t="shared" si="4"/>
        <v>11.82795698924731</v>
      </c>
      <c r="V26" s="1">
        <f>IFERROR(VLOOKUP(A26,[1]TDSheet!$A:$J,4,0),0)/5</f>
        <v>4.55</v>
      </c>
      <c r="W26" s="1">
        <f>IFERROR(VLOOKUP(A26,[2]TDSheet!$A:$J,4,0),0)/5</f>
        <v>3.05</v>
      </c>
      <c r="X26" s="1">
        <v>17.399999999999999</v>
      </c>
      <c r="Y26" s="1">
        <v>14.2</v>
      </c>
      <c r="Z26" s="1"/>
      <c r="AA26" s="1">
        <f t="shared" si="9"/>
        <v>38</v>
      </c>
      <c r="AB26" s="7">
        <v>6</v>
      </c>
      <c r="AC26" s="8">
        <f t="shared" si="10"/>
        <v>28</v>
      </c>
      <c r="AD26" s="1">
        <f t="shared" si="11"/>
        <v>42</v>
      </c>
      <c r="AE26" s="1">
        <v>14</v>
      </c>
      <c r="AF26" s="1">
        <v>140</v>
      </c>
      <c r="AG26" s="8">
        <f t="shared" si="12"/>
        <v>0.2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63</v>
      </c>
      <c r="B27" s="1" t="s">
        <v>40</v>
      </c>
      <c r="C27" s="1">
        <v>316.8</v>
      </c>
      <c r="D27" s="1">
        <v>6</v>
      </c>
      <c r="E27" s="31">
        <f>72+E31</f>
        <v>78</v>
      </c>
      <c r="F27" s="31">
        <f>244.8+F31</f>
        <v>245.8</v>
      </c>
      <c r="G27" s="7">
        <v>1</v>
      </c>
      <c r="H27" s="1">
        <v>180</v>
      </c>
      <c r="I27" s="16" t="s">
        <v>113</v>
      </c>
      <c r="J27" s="1">
        <v>78</v>
      </c>
      <c r="K27" s="1">
        <f t="shared" si="1"/>
        <v>0</v>
      </c>
      <c r="L27" s="1"/>
      <c r="M27" s="1"/>
      <c r="N27" s="1"/>
      <c r="O27" s="1">
        <f t="shared" si="2"/>
        <v>15.6</v>
      </c>
      <c r="P27" s="5">
        <f t="shared" si="13"/>
        <v>66.199999999999989</v>
      </c>
      <c r="Q27" s="5">
        <f t="shared" si="8"/>
        <v>72</v>
      </c>
      <c r="R27" s="5"/>
      <c r="S27" s="1"/>
      <c r="T27" s="1">
        <f t="shared" si="3"/>
        <v>20.371794871794872</v>
      </c>
      <c r="U27" s="1">
        <f t="shared" si="4"/>
        <v>15.756410256410257</v>
      </c>
      <c r="V27" s="1">
        <f>IFERROR(VLOOKUP(A27,[1]TDSheet!$A:$J,4,0),0)/5</f>
        <v>4.8</v>
      </c>
      <c r="W27" s="1">
        <f>IFERROR(VLOOKUP(A27,[2]TDSheet!$A:$J,4,0),0)/5</f>
        <v>4.8</v>
      </c>
      <c r="X27" s="1">
        <v>6</v>
      </c>
      <c r="Y27" s="1">
        <v>6</v>
      </c>
      <c r="Z27" s="34" t="s">
        <v>116</v>
      </c>
      <c r="AA27" s="1">
        <f t="shared" si="9"/>
        <v>66.199999999999989</v>
      </c>
      <c r="AB27" s="7">
        <v>6</v>
      </c>
      <c r="AC27" s="8">
        <f t="shared" si="10"/>
        <v>12</v>
      </c>
      <c r="AD27" s="1">
        <f t="shared" si="11"/>
        <v>72</v>
      </c>
      <c r="AE27" s="1">
        <v>12</v>
      </c>
      <c r="AF27" s="1">
        <v>84</v>
      </c>
      <c r="AG27" s="8">
        <f t="shared" si="12"/>
        <v>0.14285714285714285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64</v>
      </c>
      <c r="B28" s="1" t="s">
        <v>35</v>
      </c>
      <c r="C28" s="1">
        <v>393</v>
      </c>
      <c r="D28" s="1">
        <v>14</v>
      </c>
      <c r="E28" s="1">
        <v>111</v>
      </c>
      <c r="F28" s="1">
        <v>274</v>
      </c>
      <c r="G28" s="7">
        <v>0.25</v>
      </c>
      <c r="H28" s="1">
        <v>365</v>
      </c>
      <c r="I28" s="16" t="s">
        <v>113</v>
      </c>
      <c r="J28" s="1">
        <v>129</v>
      </c>
      <c r="K28" s="1">
        <f t="shared" si="1"/>
        <v>-18</v>
      </c>
      <c r="L28" s="1"/>
      <c r="M28" s="1"/>
      <c r="N28" s="1"/>
      <c r="O28" s="1">
        <f t="shared" si="2"/>
        <v>22.2</v>
      </c>
      <c r="P28" s="5">
        <f t="shared" si="13"/>
        <v>170</v>
      </c>
      <c r="Q28" s="5">
        <f t="shared" si="8"/>
        <v>168</v>
      </c>
      <c r="R28" s="5"/>
      <c r="S28" s="1"/>
      <c r="T28" s="1">
        <f t="shared" si="3"/>
        <v>19.90990990990991</v>
      </c>
      <c r="U28" s="1">
        <f t="shared" si="4"/>
        <v>12.342342342342343</v>
      </c>
      <c r="V28" s="1">
        <f>IFERROR(VLOOKUP(A28,[1]TDSheet!$A:$J,4,0),0)/5</f>
        <v>7.25</v>
      </c>
      <c r="W28" s="1">
        <f>IFERROR(VLOOKUP(A28,[2]TDSheet!$A:$J,4,0),0)/5</f>
        <v>4.3</v>
      </c>
      <c r="X28" s="1">
        <v>17.2</v>
      </c>
      <c r="Y28" s="1">
        <v>15.6</v>
      </c>
      <c r="Z28" s="1"/>
      <c r="AA28" s="1">
        <f t="shared" si="9"/>
        <v>42.5</v>
      </c>
      <c r="AB28" s="7">
        <v>12</v>
      </c>
      <c r="AC28" s="8">
        <f t="shared" si="10"/>
        <v>14</v>
      </c>
      <c r="AD28" s="1">
        <f t="shared" si="11"/>
        <v>42</v>
      </c>
      <c r="AE28" s="1">
        <v>14</v>
      </c>
      <c r="AF28" s="1">
        <v>70</v>
      </c>
      <c r="AG28" s="8">
        <f t="shared" si="12"/>
        <v>0.2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65</v>
      </c>
      <c r="B29" s="1" t="s">
        <v>35</v>
      </c>
      <c r="C29" s="1">
        <v>353</v>
      </c>
      <c r="D29" s="1">
        <v>4</v>
      </c>
      <c r="E29" s="1">
        <v>75</v>
      </c>
      <c r="F29" s="1">
        <v>272</v>
      </c>
      <c r="G29" s="7">
        <v>0.25</v>
      </c>
      <c r="H29" s="1">
        <v>365</v>
      </c>
      <c r="I29" s="16" t="s">
        <v>113</v>
      </c>
      <c r="J29" s="1">
        <v>80</v>
      </c>
      <c r="K29" s="1">
        <f t="shared" si="1"/>
        <v>-5</v>
      </c>
      <c r="L29" s="1"/>
      <c r="M29" s="1"/>
      <c r="N29" s="1"/>
      <c r="O29" s="1">
        <f t="shared" si="2"/>
        <v>15</v>
      </c>
      <c r="P29" s="5"/>
      <c r="Q29" s="5">
        <f t="shared" si="8"/>
        <v>0</v>
      </c>
      <c r="R29" s="5"/>
      <c r="S29" s="1"/>
      <c r="T29" s="1">
        <f t="shared" si="3"/>
        <v>18.133333333333333</v>
      </c>
      <c r="U29" s="1">
        <f t="shared" si="4"/>
        <v>18.133333333333333</v>
      </c>
      <c r="V29" s="1">
        <f>IFERROR(VLOOKUP(A29,[1]TDSheet!$A:$J,4,0),0)/5</f>
        <v>3.45</v>
      </c>
      <c r="W29" s="1">
        <f>IFERROR(VLOOKUP(A29,[2]TDSheet!$A:$J,4,0),0)/5</f>
        <v>2.4500000000000002</v>
      </c>
      <c r="X29" s="1">
        <v>10</v>
      </c>
      <c r="Y29" s="1">
        <v>12.2</v>
      </c>
      <c r="Z29" s="9" t="s">
        <v>42</v>
      </c>
      <c r="AA29" s="1">
        <f t="shared" si="9"/>
        <v>0</v>
      </c>
      <c r="AB29" s="7">
        <v>12</v>
      </c>
      <c r="AC29" s="8">
        <f t="shared" si="10"/>
        <v>0</v>
      </c>
      <c r="AD29" s="1">
        <f t="shared" si="11"/>
        <v>0</v>
      </c>
      <c r="AE29" s="1">
        <v>14</v>
      </c>
      <c r="AF29" s="1">
        <v>70</v>
      </c>
      <c r="AG29" s="8">
        <f t="shared" si="12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66</v>
      </c>
      <c r="B30" s="1" t="s">
        <v>35</v>
      </c>
      <c r="C30" s="1">
        <v>332</v>
      </c>
      <c r="D30" s="1">
        <v>1</v>
      </c>
      <c r="E30" s="1">
        <v>90</v>
      </c>
      <c r="F30" s="1">
        <v>235</v>
      </c>
      <c r="G30" s="7">
        <v>0.25</v>
      </c>
      <c r="H30" s="1">
        <v>180</v>
      </c>
      <c r="I30" s="16" t="s">
        <v>113</v>
      </c>
      <c r="J30" s="1">
        <v>93</v>
      </c>
      <c r="K30" s="1">
        <f t="shared" si="1"/>
        <v>-3</v>
      </c>
      <c r="L30" s="1"/>
      <c r="M30" s="1"/>
      <c r="N30" s="1"/>
      <c r="O30" s="1">
        <f t="shared" si="2"/>
        <v>18</v>
      </c>
      <c r="P30" s="5">
        <f t="shared" si="13"/>
        <v>125</v>
      </c>
      <c r="Q30" s="5">
        <f t="shared" si="8"/>
        <v>168</v>
      </c>
      <c r="R30" s="5"/>
      <c r="S30" s="1"/>
      <c r="T30" s="1">
        <f t="shared" si="3"/>
        <v>22.388888888888889</v>
      </c>
      <c r="U30" s="1">
        <f t="shared" si="4"/>
        <v>13.055555555555555</v>
      </c>
      <c r="V30" s="1">
        <f>IFERROR(VLOOKUP(A30,[1]TDSheet!$A:$J,4,0),0)/5</f>
        <v>3.95</v>
      </c>
      <c r="W30" s="1">
        <f>IFERROR(VLOOKUP(A30,[2]TDSheet!$A:$J,4,0),0)/5</f>
        <v>3.45</v>
      </c>
      <c r="X30" s="1">
        <v>11.4</v>
      </c>
      <c r="Y30" s="1">
        <v>13.4</v>
      </c>
      <c r="Z30" s="1"/>
      <c r="AA30" s="1">
        <f t="shared" si="9"/>
        <v>31.25</v>
      </c>
      <c r="AB30" s="7">
        <v>12</v>
      </c>
      <c r="AC30" s="8">
        <f t="shared" si="10"/>
        <v>14</v>
      </c>
      <c r="AD30" s="1">
        <f t="shared" si="11"/>
        <v>42</v>
      </c>
      <c r="AE30" s="1">
        <v>14</v>
      </c>
      <c r="AF30" s="1">
        <v>70</v>
      </c>
      <c r="AG30" s="8">
        <f t="shared" si="12"/>
        <v>0.2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26" t="s">
        <v>67</v>
      </c>
      <c r="B31" s="26" t="s">
        <v>40</v>
      </c>
      <c r="C31" s="26">
        <v>7</v>
      </c>
      <c r="D31" s="26"/>
      <c r="E31" s="31">
        <v>6</v>
      </c>
      <c r="F31" s="31">
        <v>1</v>
      </c>
      <c r="G31" s="27">
        <v>0</v>
      </c>
      <c r="H31" s="26">
        <v>180</v>
      </c>
      <c r="I31" s="26" t="s">
        <v>55</v>
      </c>
      <c r="J31" s="26">
        <v>6</v>
      </c>
      <c r="K31" s="26">
        <f t="shared" si="1"/>
        <v>0</v>
      </c>
      <c r="L31" s="26"/>
      <c r="M31" s="26"/>
      <c r="N31" s="26"/>
      <c r="O31" s="26">
        <f t="shared" si="2"/>
        <v>1.2</v>
      </c>
      <c r="P31" s="29"/>
      <c r="Q31" s="29"/>
      <c r="R31" s="29"/>
      <c r="S31" s="26"/>
      <c r="T31" s="26">
        <f t="shared" si="3"/>
        <v>0.83333333333333337</v>
      </c>
      <c r="U31" s="26">
        <f t="shared" si="4"/>
        <v>0.83333333333333337</v>
      </c>
      <c r="V31" s="26">
        <f>IFERROR(VLOOKUP(A31,[1]TDSheet!$A:$J,4,0),0)/5</f>
        <v>0</v>
      </c>
      <c r="W31" s="26">
        <f>IFERROR(VLOOKUP(A31,[2]TDSheet!$A:$J,4,0),0)/5</f>
        <v>4.8</v>
      </c>
      <c r="X31" s="26">
        <v>0</v>
      </c>
      <c r="Y31" s="26">
        <v>1.2</v>
      </c>
      <c r="Z31" s="26" t="s">
        <v>56</v>
      </c>
      <c r="AA31" s="26"/>
      <c r="AB31" s="27"/>
      <c r="AC31" s="30"/>
      <c r="AD31" s="26"/>
      <c r="AE31" s="26"/>
      <c r="AF31" s="26"/>
      <c r="AG31" s="30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68</v>
      </c>
      <c r="B32" s="1" t="s">
        <v>35</v>
      </c>
      <c r="C32" s="1">
        <v>103</v>
      </c>
      <c r="D32" s="1"/>
      <c r="E32" s="1">
        <v>20</v>
      </c>
      <c r="F32" s="1">
        <v>83</v>
      </c>
      <c r="G32" s="7">
        <v>0.25</v>
      </c>
      <c r="H32" s="1">
        <v>180</v>
      </c>
      <c r="I32" s="16" t="s">
        <v>113</v>
      </c>
      <c r="J32" s="1">
        <v>20</v>
      </c>
      <c r="K32" s="1">
        <f t="shared" si="1"/>
        <v>0</v>
      </c>
      <c r="L32" s="1"/>
      <c r="M32" s="1"/>
      <c r="N32" s="1"/>
      <c r="O32" s="1">
        <f t="shared" si="2"/>
        <v>4</v>
      </c>
      <c r="P32" s="5"/>
      <c r="Q32" s="5">
        <f>AB32*AC32</f>
        <v>0</v>
      </c>
      <c r="R32" s="5"/>
      <c r="S32" s="1"/>
      <c r="T32" s="1">
        <f t="shared" si="3"/>
        <v>20.75</v>
      </c>
      <c r="U32" s="1">
        <f t="shared" si="4"/>
        <v>20.75</v>
      </c>
      <c r="V32" s="1">
        <f>IFERROR(VLOOKUP(A32,[1]TDSheet!$A:$J,4,0),0)/5</f>
        <v>1.4</v>
      </c>
      <c r="W32" s="1">
        <f>IFERROR(VLOOKUP(A32,[2]TDSheet!$A:$J,4,0),0)/5</f>
        <v>1.8</v>
      </c>
      <c r="X32" s="1">
        <v>5.4</v>
      </c>
      <c r="Y32" s="1">
        <v>5.2</v>
      </c>
      <c r="Z32" s="33" t="s">
        <v>47</v>
      </c>
      <c r="AA32" s="1">
        <f t="shared" ref="AA32:AA39" si="14">G32*P32</f>
        <v>0</v>
      </c>
      <c r="AB32" s="7">
        <v>12</v>
      </c>
      <c r="AC32" s="8">
        <f t="shared" ref="AC32:AC39" si="15">MROUND(P32, AB32*AE32)/AB32</f>
        <v>0</v>
      </c>
      <c r="AD32" s="1">
        <f t="shared" ref="AD32:AD39" si="16">AC32*AB32*G32</f>
        <v>0</v>
      </c>
      <c r="AE32" s="1">
        <v>14</v>
      </c>
      <c r="AF32" s="1">
        <v>70</v>
      </c>
      <c r="AG32" s="8">
        <f t="shared" ref="AG32:AG39" si="17">AC32/AF32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69</v>
      </c>
      <c r="B33" s="1" t="s">
        <v>35</v>
      </c>
      <c r="C33" s="1">
        <v>214</v>
      </c>
      <c r="D33" s="1">
        <v>1</v>
      </c>
      <c r="E33" s="1">
        <v>12</v>
      </c>
      <c r="F33" s="1">
        <v>200</v>
      </c>
      <c r="G33" s="7">
        <v>0.7</v>
      </c>
      <c r="H33" s="1">
        <v>180</v>
      </c>
      <c r="I33" s="16" t="s">
        <v>113</v>
      </c>
      <c r="J33" s="1">
        <v>13</v>
      </c>
      <c r="K33" s="1">
        <f t="shared" si="1"/>
        <v>-1</v>
      </c>
      <c r="L33" s="1"/>
      <c r="M33" s="1"/>
      <c r="N33" s="1"/>
      <c r="O33" s="1">
        <f t="shared" si="2"/>
        <v>2.4</v>
      </c>
      <c r="P33" s="5"/>
      <c r="Q33" s="5">
        <f>AB33*AC33</f>
        <v>0</v>
      </c>
      <c r="R33" s="5"/>
      <c r="S33" s="1"/>
      <c r="T33" s="1">
        <f t="shared" si="3"/>
        <v>83.333333333333343</v>
      </c>
      <c r="U33" s="1">
        <f t="shared" si="4"/>
        <v>83.333333333333343</v>
      </c>
      <c r="V33" s="1">
        <f>IFERROR(VLOOKUP(A33,[1]TDSheet!$A:$J,4,0),0)/5</f>
        <v>2.38</v>
      </c>
      <c r="W33" s="1">
        <f>IFERROR(VLOOKUP(A33,[2]TDSheet!$A:$J,4,0),0)/5</f>
        <v>1.1199999999999999</v>
      </c>
      <c r="X33" s="1">
        <v>4.4000000000000004</v>
      </c>
      <c r="Y33" s="1">
        <v>2.6</v>
      </c>
      <c r="Z33" s="33" t="s">
        <v>47</v>
      </c>
      <c r="AA33" s="1">
        <f t="shared" si="14"/>
        <v>0</v>
      </c>
      <c r="AB33" s="7">
        <v>10</v>
      </c>
      <c r="AC33" s="8">
        <f t="shared" si="15"/>
        <v>0</v>
      </c>
      <c r="AD33" s="1">
        <f t="shared" si="16"/>
        <v>0</v>
      </c>
      <c r="AE33" s="1">
        <v>12</v>
      </c>
      <c r="AF33" s="1">
        <v>84</v>
      </c>
      <c r="AG33" s="8">
        <f t="shared" si="1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70</v>
      </c>
      <c r="B34" s="1" t="s">
        <v>35</v>
      </c>
      <c r="C34" s="1">
        <v>152</v>
      </c>
      <c r="D34" s="1">
        <v>4</v>
      </c>
      <c r="E34" s="1">
        <v>28</v>
      </c>
      <c r="F34" s="1">
        <v>123</v>
      </c>
      <c r="G34" s="7">
        <v>0.4</v>
      </c>
      <c r="H34" s="1">
        <v>180</v>
      </c>
      <c r="I34" s="16" t="s">
        <v>113</v>
      </c>
      <c r="J34" s="1">
        <v>31</v>
      </c>
      <c r="K34" s="1">
        <f t="shared" si="1"/>
        <v>-3</v>
      </c>
      <c r="L34" s="1"/>
      <c r="M34" s="1"/>
      <c r="N34" s="1"/>
      <c r="O34" s="1">
        <f t="shared" si="2"/>
        <v>5.6</v>
      </c>
      <c r="P34" s="5"/>
      <c r="Q34" s="5">
        <f>AB34*AC34</f>
        <v>0</v>
      </c>
      <c r="R34" s="5"/>
      <c r="S34" s="1"/>
      <c r="T34" s="1">
        <f t="shared" si="3"/>
        <v>21.964285714285715</v>
      </c>
      <c r="U34" s="1">
        <f t="shared" si="4"/>
        <v>21.964285714285715</v>
      </c>
      <c r="V34" s="1">
        <f>IFERROR(VLOOKUP(A34,[1]TDSheet!$A:$J,4,0),0)/5</f>
        <v>1.44</v>
      </c>
      <c r="W34" s="1">
        <f>IFERROR(VLOOKUP(A34,[2]TDSheet!$A:$J,4,0),0)/5</f>
        <v>1.2</v>
      </c>
      <c r="X34" s="1">
        <v>6.6</v>
      </c>
      <c r="Y34" s="1">
        <v>3.6</v>
      </c>
      <c r="Z34" s="33" t="s">
        <v>47</v>
      </c>
      <c r="AA34" s="1">
        <f t="shared" si="14"/>
        <v>0</v>
      </c>
      <c r="AB34" s="7">
        <v>16</v>
      </c>
      <c r="AC34" s="8">
        <f t="shared" si="15"/>
        <v>0</v>
      </c>
      <c r="AD34" s="1">
        <f t="shared" si="16"/>
        <v>0</v>
      </c>
      <c r="AE34" s="1">
        <v>12</v>
      </c>
      <c r="AF34" s="1">
        <v>84</v>
      </c>
      <c r="AG34" s="8">
        <f t="shared" si="1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71</v>
      </c>
      <c r="B35" s="1" t="s">
        <v>35</v>
      </c>
      <c r="C35" s="1">
        <v>300</v>
      </c>
      <c r="D35" s="1">
        <v>1</v>
      </c>
      <c r="E35" s="1">
        <v>52</v>
      </c>
      <c r="F35" s="1">
        <v>243</v>
      </c>
      <c r="G35" s="7">
        <v>0.7</v>
      </c>
      <c r="H35" s="1">
        <v>180</v>
      </c>
      <c r="I35" s="16" t="s">
        <v>113</v>
      </c>
      <c r="J35" s="1">
        <v>57</v>
      </c>
      <c r="K35" s="1">
        <f t="shared" si="1"/>
        <v>-5</v>
      </c>
      <c r="L35" s="1"/>
      <c r="M35" s="1"/>
      <c r="N35" s="1"/>
      <c r="O35" s="1">
        <f t="shared" si="2"/>
        <v>10.4</v>
      </c>
      <c r="P35" s="5"/>
      <c r="Q35" s="5">
        <f>AB35*AC35</f>
        <v>0</v>
      </c>
      <c r="R35" s="5"/>
      <c r="S35" s="1"/>
      <c r="T35" s="1">
        <f t="shared" si="3"/>
        <v>23.365384615384613</v>
      </c>
      <c r="U35" s="1">
        <f t="shared" si="4"/>
        <v>23.365384615384613</v>
      </c>
      <c r="V35" s="1">
        <f>IFERROR(VLOOKUP(A35,[1]TDSheet!$A:$J,4,0),0)/5</f>
        <v>4.0600000000000005</v>
      </c>
      <c r="W35" s="1">
        <f>IFERROR(VLOOKUP(A35,[2]TDSheet!$A:$J,4,0),0)/5</f>
        <v>3.3600000000000003</v>
      </c>
      <c r="X35" s="1">
        <v>8.8000000000000007</v>
      </c>
      <c r="Y35" s="1">
        <v>2.6</v>
      </c>
      <c r="Z35" s="33" t="s">
        <v>47</v>
      </c>
      <c r="AA35" s="1">
        <f t="shared" si="14"/>
        <v>0</v>
      </c>
      <c r="AB35" s="7">
        <v>10</v>
      </c>
      <c r="AC35" s="8">
        <f t="shared" si="15"/>
        <v>0</v>
      </c>
      <c r="AD35" s="1">
        <f t="shared" si="16"/>
        <v>0</v>
      </c>
      <c r="AE35" s="1">
        <v>12</v>
      </c>
      <c r="AF35" s="1">
        <v>84</v>
      </c>
      <c r="AG35" s="8">
        <f t="shared" si="1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72</v>
      </c>
      <c r="B36" s="1" t="s">
        <v>35</v>
      </c>
      <c r="C36" s="1">
        <v>17</v>
      </c>
      <c r="D36" s="1"/>
      <c r="E36" s="1">
        <v>2</v>
      </c>
      <c r="F36" s="1">
        <v>15</v>
      </c>
      <c r="G36" s="7">
        <v>0.7</v>
      </c>
      <c r="H36" s="1">
        <v>180</v>
      </c>
      <c r="I36" s="16" t="s">
        <v>113</v>
      </c>
      <c r="J36" s="1">
        <v>2</v>
      </c>
      <c r="K36" s="1">
        <f t="shared" si="1"/>
        <v>0</v>
      </c>
      <c r="L36" s="1"/>
      <c r="M36" s="1"/>
      <c r="N36" s="1"/>
      <c r="O36" s="1">
        <f t="shared" si="2"/>
        <v>0.4</v>
      </c>
      <c r="P36" s="5"/>
      <c r="Q36" s="5">
        <f>AB36*AC36</f>
        <v>0</v>
      </c>
      <c r="R36" s="5"/>
      <c r="S36" s="1"/>
      <c r="T36" s="1">
        <f t="shared" si="3"/>
        <v>37.5</v>
      </c>
      <c r="U36" s="1">
        <f t="shared" si="4"/>
        <v>37.5</v>
      </c>
      <c r="V36" s="1">
        <f>IFERROR(VLOOKUP(A36,[1]TDSheet!$A:$J,4,0),0)/5</f>
        <v>2.1</v>
      </c>
      <c r="W36" s="1">
        <f>IFERROR(VLOOKUP(A36,[2]TDSheet!$A:$J,4,0),0)/5</f>
        <v>1.8199999999999998</v>
      </c>
      <c r="X36" s="1">
        <v>2.6</v>
      </c>
      <c r="Y36" s="1">
        <v>0.8</v>
      </c>
      <c r="Z36" s="33" t="s">
        <v>47</v>
      </c>
      <c r="AA36" s="1">
        <f t="shared" si="14"/>
        <v>0</v>
      </c>
      <c r="AB36" s="7">
        <v>10</v>
      </c>
      <c r="AC36" s="8">
        <f t="shared" si="15"/>
        <v>0</v>
      </c>
      <c r="AD36" s="1">
        <f t="shared" si="16"/>
        <v>0</v>
      </c>
      <c r="AE36" s="1">
        <v>12</v>
      </c>
      <c r="AF36" s="1">
        <v>84</v>
      </c>
      <c r="AG36" s="8">
        <f t="shared" si="1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5" t="s">
        <v>73</v>
      </c>
      <c r="B37" s="1" t="s">
        <v>35</v>
      </c>
      <c r="C37" s="1">
        <v>1</v>
      </c>
      <c r="D37" s="1"/>
      <c r="E37" s="1"/>
      <c r="F37" s="1">
        <v>1</v>
      </c>
      <c r="G37" s="7">
        <v>0.7</v>
      </c>
      <c r="H37" s="1">
        <v>180</v>
      </c>
      <c r="I37" s="16" t="s">
        <v>113</v>
      </c>
      <c r="J37" s="1">
        <v>7</v>
      </c>
      <c r="K37" s="1">
        <f t="shared" si="1"/>
        <v>-7</v>
      </c>
      <c r="L37" s="1"/>
      <c r="M37" s="1"/>
      <c r="N37" s="1"/>
      <c r="O37" s="1">
        <f t="shared" si="2"/>
        <v>0</v>
      </c>
      <c r="P37" s="5">
        <v>120</v>
      </c>
      <c r="Q37" s="5">
        <f t="shared" ref="Q37:Q38" si="18">AB37*AC37</f>
        <v>120</v>
      </c>
      <c r="R37" s="5"/>
      <c r="S37" s="1"/>
      <c r="T37" s="1" t="e">
        <f t="shared" si="3"/>
        <v>#DIV/0!</v>
      </c>
      <c r="U37" s="1" t="e">
        <f t="shared" si="4"/>
        <v>#DIV/0!</v>
      </c>
      <c r="V37" s="1">
        <f>IFERROR(VLOOKUP(A37,[1]TDSheet!$A:$J,4,0),0)/5</f>
        <v>14.84</v>
      </c>
      <c r="W37" s="1">
        <f>IFERROR(VLOOKUP(A37,[2]TDSheet!$A:$J,4,0),0)/5</f>
        <v>17.5</v>
      </c>
      <c r="X37" s="1">
        <v>0</v>
      </c>
      <c r="Y37" s="1">
        <v>0</v>
      </c>
      <c r="Z37" s="16" t="s">
        <v>112</v>
      </c>
      <c r="AA37" s="1">
        <f t="shared" si="14"/>
        <v>84</v>
      </c>
      <c r="AB37" s="7">
        <v>10</v>
      </c>
      <c r="AC37" s="8">
        <f t="shared" si="15"/>
        <v>12</v>
      </c>
      <c r="AD37" s="1">
        <f t="shared" si="16"/>
        <v>84</v>
      </c>
      <c r="AE37" s="1">
        <v>12</v>
      </c>
      <c r="AF37" s="1">
        <v>84</v>
      </c>
      <c r="AG37" s="8">
        <f t="shared" si="17"/>
        <v>0.14285714285714285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74</v>
      </c>
      <c r="B38" s="1" t="s">
        <v>40</v>
      </c>
      <c r="C38" s="1">
        <v>565.20000000000005</v>
      </c>
      <c r="D38" s="1">
        <v>2.7</v>
      </c>
      <c r="E38" s="1">
        <v>144.80000000000001</v>
      </c>
      <c r="F38" s="1">
        <v>411.3</v>
      </c>
      <c r="G38" s="7">
        <v>1</v>
      </c>
      <c r="H38" s="1">
        <v>180</v>
      </c>
      <c r="I38" s="16" t="s">
        <v>113</v>
      </c>
      <c r="J38" s="1">
        <v>148.5</v>
      </c>
      <c r="K38" s="1">
        <f t="shared" ref="K38:K67" si="19">E38-J38</f>
        <v>-3.6999999999999886</v>
      </c>
      <c r="L38" s="1"/>
      <c r="M38" s="1"/>
      <c r="N38" s="1"/>
      <c r="O38" s="1">
        <f t="shared" si="2"/>
        <v>28.96</v>
      </c>
      <c r="P38" s="5">
        <f t="shared" ref="P38" si="20">20*O38-F38</f>
        <v>167.90000000000003</v>
      </c>
      <c r="Q38" s="5">
        <f t="shared" si="18"/>
        <v>145.80000000000001</v>
      </c>
      <c r="R38" s="5"/>
      <c r="S38" s="1"/>
      <c r="T38" s="1">
        <f t="shared" si="3"/>
        <v>19.236878453038674</v>
      </c>
      <c r="U38" s="1">
        <f t="shared" si="4"/>
        <v>14.202348066298342</v>
      </c>
      <c r="V38" s="1">
        <f>IFERROR(VLOOKUP(A38,[1]TDSheet!$A:$J,4,0),0)/5</f>
        <v>14.040000000000001</v>
      </c>
      <c r="W38" s="1">
        <f>IFERROR(VLOOKUP(A38,[2]TDSheet!$A:$J,4,0),0)/5</f>
        <v>4.8600000000000003</v>
      </c>
      <c r="X38" s="1">
        <v>3.44</v>
      </c>
      <c r="Y38" s="1">
        <v>6.68</v>
      </c>
      <c r="Z38" s="1"/>
      <c r="AA38" s="1">
        <f t="shared" si="14"/>
        <v>167.90000000000003</v>
      </c>
      <c r="AB38" s="7">
        <v>2.7</v>
      </c>
      <c r="AC38" s="8">
        <f t="shared" si="15"/>
        <v>54</v>
      </c>
      <c r="AD38" s="1">
        <f t="shared" si="16"/>
        <v>145.80000000000001</v>
      </c>
      <c r="AE38" s="1">
        <v>18</v>
      </c>
      <c r="AF38" s="1">
        <v>234</v>
      </c>
      <c r="AG38" s="8">
        <f t="shared" si="17"/>
        <v>0.23076923076923078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75</v>
      </c>
      <c r="B39" s="1" t="s">
        <v>40</v>
      </c>
      <c r="C39" s="1">
        <v>-5</v>
      </c>
      <c r="D39" s="1"/>
      <c r="E39" s="1">
        <v>-11</v>
      </c>
      <c r="F39" s="1">
        <v>-5</v>
      </c>
      <c r="G39" s="7">
        <v>1</v>
      </c>
      <c r="H39" s="1">
        <v>180</v>
      </c>
      <c r="I39" s="16" t="s">
        <v>113</v>
      </c>
      <c r="J39" s="1"/>
      <c r="K39" s="1">
        <f t="shared" si="19"/>
        <v>-11</v>
      </c>
      <c r="L39" s="1"/>
      <c r="M39" s="1"/>
      <c r="N39" s="1"/>
      <c r="O39" s="1">
        <f t="shared" si="2"/>
        <v>-2.2000000000000002</v>
      </c>
      <c r="P39" s="5">
        <v>120</v>
      </c>
      <c r="Q39" s="5">
        <f>AB39*AC39</f>
        <v>120</v>
      </c>
      <c r="R39" s="5"/>
      <c r="S39" s="1"/>
      <c r="T39" s="1">
        <f t="shared" si="3"/>
        <v>-52.272727272727266</v>
      </c>
      <c r="U39" s="1">
        <f t="shared" si="4"/>
        <v>2.2727272727272725</v>
      </c>
      <c r="V39" s="1">
        <f>IFERROR(VLOOKUP(A39,[1]TDSheet!$A:$J,4,0),0)/5</f>
        <v>15</v>
      </c>
      <c r="W39" s="1">
        <f>IFERROR(VLOOKUP(A39,[2]TDSheet!$A:$J,4,0),0)/5</f>
        <v>21</v>
      </c>
      <c r="X39" s="1">
        <v>21.2</v>
      </c>
      <c r="Y39" s="1">
        <v>20</v>
      </c>
      <c r="Z39" s="1"/>
      <c r="AA39" s="1">
        <f t="shared" si="14"/>
        <v>120</v>
      </c>
      <c r="AB39" s="7">
        <v>5</v>
      </c>
      <c r="AC39" s="8">
        <f t="shared" si="15"/>
        <v>24</v>
      </c>
      <c r="AD39" s="1">
        <f t="shared" si="16"/>
        <v>120</v>
      </c>
      <c r="AE39" s="1">
        <v>12</v>
      </c>
      <c r="AF39" s="1">
        <v>144</v>
      </c>
      <c r="AG39" s="8">
        <f t="shared" si="17"/>
        <v>0.16666666666666666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26" t="s">
        <v>76</v>
      </c>
      <c r="B40" s="26" t="s">
        <v>35</v>
      </c>
      <c r="C40" s="26">
        <v>-1</v>
      </c>
      <c r="D40" s="26"/>
      <c r="E40" s="26"/>
      <c r="F40" s="26">
        <v>-1</v>
      </c>
      <c r="G40" s="27">
        <v>0</v>
      </c>
      <c r="H40" s="26">
        <v>180</v>
      </c>
      <c r="I40" s="26" t="s">
        <v>55</v>
      </c>
      <c r="J40" s="26"/>
      <c r="K40" s="26">
        <f t="shared" si="19"/>
        <v>0</v>
      </c>
      <c r="L40" s="26"/>
      <c r="M40" s="26"/>
      <c r="N40" s="26"/>
      <c r="O40" s="26">
        <f t="shared" si="2"/>
        <v>0</v>
      </c>
      <c r="P40" s="29"/>
      <c r="Q40" s="29"/>
      <c r="R40" s="29"/>
      <c r="S40" s="26"/>
      <c r="T40" s="26" t="e">
        <f t="shared" si="3"/>
        <v>#DIV/0!</v>
      </c>
      <c r="U40" s="26" t="e">
        <f t="shared" si="4"/>
        <v>#DIV/0!</v>
      </c>
      <c r="V40" s="26">
        <f>IFERROR(VLOOKUP(A40,[1]TDSheet!$A:$J,4,0),0)/5</f>
        <v>0.18</v>
      </c>
      <c r="W40" s="26">
        <f>IFERROR(VLOOKUP(A40,[2]TDSheet!$A:$J,4,0),0)/5</f>
        <v>0</v>
      </c>
      <c r="X40" s="26">
        <v>0</v>
      </c>
      <c r="Y40" s="26">
        <v>0</v>
      </c>
      <c r="Z40" s="26"/>
      <c r="AA40" s="26"/>
      <c r="AB40" s="27"/>
      <c r="AC40" s="30"/>
      <c r="AD40" s="26"/>
      <c r="AE40" s="26"/>
      <c r="AF40" s="26"/>
      <c r="AG40" s="30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77</v>
      </c>
      <c r="B41" s="1" t="s">
        <v>35</v>
      </c>
      <c r="C41" s="1">
        <v>707</v>
      </c>
      <c r="D41" s="1">
        <v>8</v>
      </c>
      <c r="E41" s="1">
        <v>128</v>
      </c>
      <c r="F41" s="1">
        <v>566</v>
      </c>
      <c r="G41" s="7">
        <v>0.4</v>
      </c>
      <c r="H41" s="1">
        <v>180</v>
      </c>
      <c r="I41" s="16" t="s">
        <v>113</v>
      </c>
      <c r="J41" s="1">
        <v>137</v>
      </c>
      <c r="K41" s="1">
        <f t="shared" si="19"/>
        <v>-9</v>
      </c>
      <c r="L41" s="1"/>
      <c r="M41" s="1"/>
      <c r="N41" s="1"/>
      <c r="O41" s="1">
        <f t="shared" si="2"/>
        <v>25.6</v>
      </c>
      <c r="P41" s="5"/>
      <c r="Q41" s="5">
        <f>AB41*AC41</f>
        <v>0</v>
      </c>
      <c r="R41" s="5"/>
      <c r="S41" s="1"/>
      <c r="T41" s="1">
        <f t="shared" si="3"/>
        <v>22.109375</v>
      </c>
      <c r="U41" s="1">
        <f t="shared" si="4"/>
        <v>22.109375</v>
      </c>
      <c r="V41" s="1">
        <f>IFERROR(VLOOKUP(A41,[1]TDSheet!$A:$J,4,0),0)/5</f>
        <v>12.959999999999999</v>
      </c>
      <c r="W41" s="1">
        <f>IFERROR(VLOOKUP(A41,[2]TDSheet!$A:$J,4,0),0)/5</f>
        <v>7.92</v>
      </c>
      <c r="X41" s="1">
        <v>27.6</v>
      </c>
      <c r="Y41" s="1">
        <v>19.600000000000001</v>
      </c>
      <c r="Z41" s="33" t="s">
        <v>47</v>
      </c>
      <c r="AA41" s="1">
        <f>G41*P41</f>
        <v>0</v>
      </c>
      <c r="AB41" s="7">
        <v>16</v>
      </c>
      <c r="AC41" s="8">
        <f>MROUND(P41, AB41*AE41)/AB41</f>
        <v>0</v>
      </c>
      <c r="AD41" s="1">
        <f>AC41*AB41*G41</f>
        <v>0</v>
      </c>
      <c r="AE41" s="1">
        <v>12</v>
      </c>
      <c r="AF41" s="1">
        <v>84</v>
      </c>
      <c r="AG41" s="8">
        <f>AC41/AF41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78</v>
      </c>
      <c r="B42" s="1" t="s">
        <v>35</v>
      </c>
      <c r="C42" s="1">
        <v>321</v>
      </c>
      <c r="D42" s="1">
        <v>11</v>
      </c>
      <c r="E42" s="31">
        <f>144+E7</f>
        <v>202</v>
      </c>
      <c r="F42" s="31">
        <f>163+F7</f>
        <v>-90</v>
      </c>
      <c r="G42" s="7">
        <v>0.7</v>
      </c>
      <c r="H42" s="1">
        <v>180</v>
      </c>
      <c r="I42" s="16" t="s">
        <v>113</v>
      </c>
      <c r="J42" s="1">
        <v>165</v>
      </c>
      <c r="K42" s="1">
        <f t="shared" si="19"/>
        <v>37</v>
      </c>
      <c r="L42" s="1"/>
      <c r="M42" s="1"/>
      <c r="N42" s="1"/>
      <c r="O42" s="1">
        <f t="shared" si="2"/>
        <v>40.4</v>
      </c>
      <c r="P42" s="5">
        <f t="shared" ref="P42:P73" si="21">20*O42-F42</f>
        <v>898</v>
      </c>
      <c r="Q42" s="5">
        <f>AB42*AC42</f>
        <v>840</v>
      </c>
      <c r="R42" s="5"/>
      <c r="S42" s="1"/>
      <c r="T42" s="1">
        <f t="shared" si="3"/>
        <v>18.564356435643564</v>
      </c>
      <c r="U42" s="1">
        <f t="shared" si="4"/>
        <v>-2.2277227722772279</v>
      </c>
      <c r="V42" s="1">
        <f>IFERROR(VLOOKUP(A42,[1]TDSheet!$A:$J,4,0),0)/5</f>
        <v>22.68</v>
      </c>
      <c r="W42" s="1">
        <f>IFERROR(VLOOKUP(A42,[2]TDSheet!$A:$J,4,0),0)/5</f>
        <v>18.059999999999999</v>
      </c>
      <c r="X42" s="1">
        <v>23.4</v>
      </c>
      <c r="Y42" s="1">
        <v>28.6</v>
      </c>
      <c r="Z42" s="16"/>
      <c r="AA42" s="1">
        <f>G42*P42</f>
        <v>628.59999999999991</v>
      </c>
      <c r="AB42" s="7">
        <v>10</v>
      </c>
      <c r="AC42" s="8">
        <f>MROUND(P42, AB42*AE42)/AB42</f>
        <v>84</v>
      </c>
      <c r="AD42" s="1">
        <f>AC42*AB42*G42</f>
        <v>588</v>
      </c>
      <c r="AE42" s="1">
        <v>12</v>
      </c>
      <c r="AF42" s="1">
        <v>84</v>
      </c>
      <c r="AG42" s="8">
        <f>AC42/AF42</f>
        <v>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79</v>
      </c>
      <c r="B43" s="1" t="s">
        <v>35</v>
      </c>
      <c r="C43" s="1">
        <v>339</v>
      </c>
      <c r="D43" s="1">
        <v>8</v>
      </c>
      <c r="E43" s="1">
        <v>124</v>
      </c>
      <c r="F43" s="1">
        <v>201</v>
      </c>
      <c r="G43" s="7">
        <v>0.4</v>
      </c>
      <c r="H43" s="1">
        <v>180</v>
      </c>
      <c r="I43" s="16" t="s">
        <v>113</v>
      </c>
      <c r="J43" s="1">
        <v>135</v>
      </c>
      <c r="K43" s="1">
        <f t="shared" si="19"/>
        <v>-11</v>
      </c>
      <c r="L43" s="1"/>
      <c r="M43" s="1"/>
      <c r="N43" s="1"/>
      <c r="O43" s="1">
        <f t="shared" si="2"/>
        <v>24.8</v>
      </c>
      <c r="P43" s="5">
        <f t="shared" si="21"/>
        <v>295</v>
      </c>
      <c r="Q43" s="5">
        <f>AB43*AC43</f>
        <v>384</v>
      </c>
      <c r="R43" s="5"/>
      <c r="S43" s="1"/>
      <c r="T43" s="1">
        <f t="shared" si="3"/>
        <v>23.588709677419356</v>
      </c>
      <c r="U43" s="1">
        <f t="shared" si="4"/>
        <v>8.1048387096774199</v>
      </c>
      <c r="V43" s="1">
        <f>IFERROR(VLOOKUP(A43,[1]TDSheet!$A:$J,4,0),0)/5</f>
        <v>12.16</v>
      </c>
      <c r="W43" s="1">
        <f>IFERROR(VLOOKUP(A43,[2]TDSheet!$A:$J,4,0),0)/5</f>
        <v>7.92</v>
      </c>
      <c r="X43" s="1">
        <v>25</v>
      </c>
      <c r="Y43" s="1">
        <v>19.8</v>
      </c>
      <c r="Z43" s="1"/>
      <c r="AA43" s="1">
        <f>G43*P43</f>
        <v>118</v>
      </c>
      <c r="AB43" s="7">
        <v>16</v>
      </c>
      <c r="AC43" s="8">
        <f>MROUND(P43, AB43*AE43)/AB43</f>
        <v>24</v>
      </c>
      <c r="AD43" s="1">
        <f>AC43*AB43*G43</f>
        <v>153.60000000000002</v>
      </c>
      <c r="AE43" s="1">
        <v>12</v>
      </c>
      <c r="AF43" s="1">
        <v>84</v>
      </c>
      <c r="AG43" s="8">
        <f>AC43/AF43</f>
        <v>0.2857142857142857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80</v>
      </c>
      <c r="B44" s="1" t="s">
        <v>35</v>
      </c>
      <c r="C44" s="1">
        <v>437</v>
      </c>
      <c r="D44" s="1">
        <v>16</v>
      </c>
      <c r="E44" s="1">
        <v>165</v>
      </c>
      <c r="F44" s="1">
        <v>254</v>
      </c>
      <c r="G44" s="7">
        <v>0.7</v>
      </c>
      <c r="H44" s="1">
        <v>180</v>
      </c>
      <c r="I44" s="16" t="s">
        <v>113</v>
      </c>
      <c r="J44" s="1">
        <v>186</v>
      </c>
      <c r="K44" s="1">
        <f t="shared" si="19"/>
        <v>-21</v>
      </c>
      <c r="L44" s="1"/>
      <c r="M44" s="1"/>
      <c r="N44" s="1"/>
      <c r="O44" s="1">
        <f t="shared" si="2"/>
        <v>33</v>
      </c>
      <c r="P44" s="5">
        <f t="shared" si="21"/>
        <v>406</v>
      </c>
      <c r="Q44" s="5">
        <f>AB44*AC44</f>
        <v>360</v>
      </c>
      <c r="R44" s="5"/>
      <c r="S44" s="1"/>
      <c r="T44" s="1">
        <f t="shared" si="3"/>
        <v>18.606060606060606</v>
      </c>
      <c r="U44" s="1">
        <f t="shared" si="4"/>
        <v>7.6969696969696972</v>
      </c>
      <c r="V44" s="1">
        <f>IFERROR(VLOOKUP(A44,[1]TDSheet!$A:$J,4,0),0)/5</f>
        <v>20.16</v>
      </c>
      <c r="W44" s="1">
        <f>IFERROR(VLOOKUP(A44,[2]TDSheet!$A:$J,4,0),0)/5</f>
        <v>15.540000000000001</v>
      </c>
      <c r="X44" s="1">
        <v>22.8</v>
      </c>
      <c r="Y44" s="1">
        <v>22.6</v>
      </c>
      <c r="Z44" s="1"/>
      <c r="AA44" s="1">
        <f>G44*P44</f>
        <v>284.2</v>
      </c>
      <c r="AB44" s="7">
        <v>10</v>
      </c>
      <c r="AC44" s="8">
        <f>MROUND(P44, AB44*AE44)/AB44</f>
        <v>36</v>
      </c>
      <c r="AD44" s="1">
        <f>AC44*AB44*G44</f>
        <v>251.99999999999997</v>
      </c>
      <c r="AE44" s="1">
        <v>12</v>
      </c>
      <c r="AF44" s="1">
        <v>84</v>
      </c>
      <c r="AG44" s="8">
        <f>AC44/AF44</f>
        <v>0.42857142857142855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5" t="s">
        <v>81</v>
      </c>
      <c r="B45" s="1" t="s">
        <v>35</v>
      </c>
      <c r="C45" s="1">
        <v>97</v>
      </c>
      <c r="D45" s="1">
        <v>6</v>
      </c>
      <c r="E45" s="1">
        <v>41</v>
      </c>
      <c r="F45" s="1">
        <v>54</v>
      </c>
      <c r="G45" s="7">
        <v>0.22</v>
      </c>
      <c r="H45" s="1">
        <v>180</v>
      </c>
      <c r="I45" s="16" t="s">
        <v>113</v>
      </c>
      <c r="J45" s="1">
        <v>46</v>
      </c>
      <c r="K45" s="1">
        <f t="shared" si="19"/>
        <v>-5</v>
      </c>
      <c r="L45" s="1"/>
      <c r="M45" s="1"/>
      <c r="N45" s="1"/>
      <c r="O45" s="1">
        <f t="shared" si="2"/>
        <v>8.1999999999999993</v>
      </c>
      <c r="P45" s="5">
        <f t="shared" si="21"/>
        <v>110</v>
      </c>
      <c r="Q45" s="5">
        <f>AB45*AC45</f>
        <v>168</v>
      </c>
      <c r="R45" s="5"/>
      <c r="S45" s="1"/>
      <c r="T45" s="1">
        <f t="shared" si="3"/>
        <v>27.073170731707318</v>
      </c>
      <c r="U45" s="1">
        <f t="shared" si="4"/>
        <v>6.5853658536585371</v>
      </c>
      <c r="V45" s="1">
        <f>IFERROR(VLOOKUP(A45,[1]TDSheet!$A:$J,4,0),0)/5</f>
        <v>3.9159999999999995</v>
      </c>
      <c r="W45" s="1">
        <f>IFERROR(VLOOKUP(A45,[2]TDSheet!$A:$J,4,0),0)/5</f>
        <v>5.8079999999999998</v>
      </c>
      <c r="X45" s="1">
        <v>0</v>
      </c>
      <c r="Y45" s="1">
        <v>0</v>
      </c>
      <c r="Z45" s="16" t="s">
        <v>112</v>
      </c>
      <c r="AA45" s="1">
        <f>G45*P45</f>
        <v>24.2</v>
      </c>
      <c r="AB45" s="7">
        <v>12</v>
      </c>
      <c r="AC45" s="8">
        <f>MROUND(P45, AB45*AE45)/AB45</f>
        <v>14</v>
      </c>
      <c r="AD45" s="1">
        <f>AC45*AB45*G45</f>
        <v>36.96</v>
      </c>
      <c r="AE45" s="1">
        <v>14</v>
      </c>
      <c r="AF45" s="1">
        <v>70</v>
      </c>
      <c r="AG45" s="8">
        <f>AC45/AF45</f>
        <v>0.2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82</v>
      </c>
      <c r="B46" s="1" t="s">
        <v>35</v>
      </c>
      <c r="C46" s="1">
        <v>51</v>
      </c>
      <c r="D46" s="1"/>
      <c r="E46" s="1">
        <v>7</v>
      </c>
      <c r="F46" s="1">
        <v>44</v>
      </c>
      <c r="G46" s="7">
        <v>0.4</v>
      </c>
      <c r="H46" s="1">
        <v>180</v>
      </c>
      <c r="I46" s="16" t="s">
        <v>113</v>
      </c>
      <c r="J46" s="1">
        <v>7</v>
      </c>
      <c r="K46" s="1">
        <f t="shared" si="19"/>
        <v>0</v>
      </c>
      <c r="L46" s="1"/>
      <c r="M46" s="1"/>
      <c r="N46" s="1"/>
      <c r="O46" s="1">
        <f t="shared" si="2"/>
        <v>1.4</v>
      </c>
      <c r="P46" s="5"/>
      <c r="Q46" s="5">
        <f t="shared" ref="Q46:Q52" si="22">AB46*AC46</f>
        <v>0</v>
      </c>
      <c r="R46" s="5"/>
      <c r="S46" s="1"/>
      <c r="T46" s="1">
        <f t="shared" si="3"/>
        <v>31.428571428571431</v>
      </c>
      <c r="U46" s="1">
        <f t="shared" si="4"/>
        <v>31.428571428571431</v>
      </c>
      <c r="V46" s="1">
        <f>IFERROR(VLOOKUP(A46,[1]TDSheet!$A:$J,4,0),0)/5</f>
        <v>2.16</v>
      </c>
      <c r="W46" s="1">
        <f>IFERROR(VLOOKUP(A46,[2]TDSheet!$A:$J,4,0),0)/5</f>
        <v>1.1199999999999999</v>
      </c>
      <c r="X46" s="1">
        <v>2.8</v>
      </c>
      <c r="Y46" s="1">
        <v>0.4</v>
      </c>
      <c r="Z46" s="33" t="s">
        <v>47</v>
      </c>
      <c r="AA46" s="1">
        <f t="shared" ref="AA46:AA52" si="23">G46*P46</f>
        <v>0</v>
      </c>
      <c r="AB46" s="7">
        <v>16</v>
      </c>
      <c r="AC46" s="8">
        <f t="shared" ref="AC46:AC52" si="24">MROUND(P46, AB46*AE46)/AB46</f>
        <v>0</v>
      </c>
      <c r="AD46" s="1">
        <f t="shared" ref="AD46:AD52" si="25">AC46*AB46*G46</f>
        <v>0</v>
      </c>
      <c r="AE46" s="1">
        <v>12</v>
      </c>
      <c r="AF46" s="1">
        <v>84</v>
      </c>
      <c r="AG46" s="8">
        <f t="shared" ref="AG46:AG52" si="26">AC46/AF46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83</v>
      </c>
      <c r="B47" s="1" t="s">
        <v>35</v>
      </c>
      <c r="C47" s="1">
        <v>72</v>
      </c>
      <c r="D47" s="1"/>
      <c r="E47" s="1">
        <v>12</v>
      </c>
      <c r="F47" s="1">
        <v>60</v>
      </c>
      <c r="G47" s="7">
        <v>0.4</v>
      </c>
      <c r="H47" s="1">
        <v>180</v>
      </c>
      <c r="I47" s="16" t="s">
        <v>113</v>
      </c>
      <c r="J47" s="1">
        <v>12</v>
      </c>
      <c r="K47" s="1">
        <f t="shared" si="19"/>
        <v>0</v>
      </c>
      <c r="L47" s="1"/>
      <c r="M47" s="1"/>
      <c r="N47" s="1"/>
      <c r="O47" s="1">
        <f t="shared" si="2"/>
        <v>2.4</v>
      </c>
      <c r="P47" s="5"/>
      <c r="Q47" s="5">
        <f t="shared" si="22"/>
        <v>0</v>
      </c>
      <c r="R47" s="5"/>
      <c r="S47" s="1"/>
      <c r="T47" s="1">
        <f t="shared" si="3"/>
        <v>25</v>
      </c>
      <c r="U47" s="1">
        <f t="shared" si="4"/>
        <v>25</v>
      </c>
      <c r="V47" s="1">
        <f>IFERROR(VLOOKUP(A47,[1]TDSheet!$A:$J,4,0),0)/5</f>
        <v>0.96</v>
      </c>
      <c r="W47" s="1">
        <f>IFERROR(VLOOKUP(A47,[2]TDSheet!$A:$J,4,0),0)/5</f>
        <v>0.8</v>
      </c>
      <c r="X47" s="1">
        <v>3</v>
      </c>
      <c r="Y47" s="1">
        <v>0.6</v>
      </c>
      <c r="Z47" s="33" t="s">
        <v>47</v>
      </c>
      <c r="AA47" s="1">
        <f t="shared" si="23"/>
        <v>0</v>
      </c>
      <c r="AB47" s="7">
        <v>16</v>
      </c>
      <c r="AC47" s="8">
        <f t="shared" si="24"/>
        <v>0</v>
      </c>
      <c r="AD47" s="1">
        <f t="shared" si="25"/>
        <v>0</v>
      </c>
      <c r="AE47" s="1">
        <v>12</v>
      </c>
      <c r="AF47" s="1">
        <v>84</v>
      </c>
      <c r="AG47" s="8">
        <f t="shared" si="26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84</v>
      </c>
      <c r="B48" s="1" t="s">
        <v>35</v>
      </c>
      <c r="C48" s="1">
        <v>190</v>
      </c>
      <c r="D48" s="1">
        <v>2</v>
      </c>
      <c r="E48" s="1">
        <v>26</v>
      </c>
      <c r="F48" s="1">
        <v>162</v>
      </c>
      <c r="G48" s="7">
        <v>0.7</v>
      </c>
      <c r="H48" s="1">
        <v>180</v>
      </c>
      <c r="I48" s="16" t="s">
        <v>113</v>
      </c>
      <c r="J48" s="1">
        <v>30</v>
      </c>
      <c r="K48" s="1">
        <f t="shared" si="19"/>
        <v>-4</v>
      </c>
      <c r="L48" s="1"/>
      <c r="M48" s="1"/>
      <c r="N48" s="1"/>
      <c r="O48" s="1">
        <f t="shared" si="2"/>
        <v>5.2</v>
      </c>
      <c r="P48" s="5"/>
      <c r="Q48" s="5">
        <f t="shared" si="22"/>
        <v>0</v>
      </c>
      <c r="R48" s="5"/>
      <c r="S48" s="1"/>
      <c r="T48" s="1">
        <f t="shared" si="3"/>
        <v>31.153846153846153</v>
      </c>
      <c r="U48" s="1">
        <f t="shared" si="4"/>
        <v>31.153846153846153</v>
      </c>
      <c r="V48" s="1">
        <f>IFERROR(VLOOKUP(A48,[1]TDSheet!$A:$J,4,0),0)/5</f>
        <v>5.74</v>
      </c>
      <c r="W48" s="1">
        <f>IFERROR(VLOOKUP(A48,[2]TDSheet!$A:$J,4,0),0)/5</f>
        <v>4.4799999999999995</v>
      </c>
      <c r="X48" s="1">
        <v>6.8</v>
      </c>
      <c r="Y48" s="1">
        <v>7.2</v>
      </c>
      <c r="Z48" s="33" t="s">
        <v>47</v>
      </c>
      <c r="AA48" s="1">
        <f t="shared" si="23"/>
        <v>0</v>
      </c>
      <c r="AB48" s="7">
        <v>8</v>
      </c>
      <c r="AC48" s="8">
        <f t="shared" si="24"/>
        <v>0</v>
      </c>
      <c r="AD48" s="1">
        <f t="shared" si="25"/>
        <v>0</v>
      </c>
      <c r="AE48" s="1">
        <v>12</v>
      </c>
      <c r="AF48" s="1">
        <v>84</v>
      </c>
      <c r="AG48" s="8">
        <f t="shared" si="2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85</v>
      </c>
      <c r="B49" s="1" t="s">
        <v>35</v>
      </c>
      <c r="C49" s="1">
        <v>19</v>
      </c>
      <c r="D49" s="1"/>
      <c r="E49" s="1">
        <v>17</v>
      </c>
      <c r="F49" s="1">
        <v>2</v>
      </c>
      <c r="G49" s="7">
        <v>0.7</v>
      </c>
      <c r="H49" s="1">
        <v>180</v>
      </c>
      <c r="I49" s="16" t="s">
        <v>113</v>
      </c>
      <c r="J49" s="1">
        <v>24</v>
      </c>
      <c r="K49" s="1">
        <f t="shared" si="19"/>
        <v>-7</v>
      </c>
      <c r="L49" s="1"/>
      <c r="M49" s="1"/>
      <c r="N49" s="1"/>
      <c r="O49" s="1">
        <f t="shared" si="2"/>
        <v>3.4</v>
      </c>
      <c r="P49" s="5">
        <f t="shared" si="21"/>
        <v>66</v>
      </c>
      <c r="Q49" s="5">
        <f t="shared" si="22"/>
        <v>96</v>
      </c>
      <c r="R49" s="5"/>
      <c r="S49" s="1"/>
      <c r="T49" s="1">
        <f t="shared" si="3"/>
        <v>28.823529411764707</v>
      </c>
      <c r="U49" s="1">
        <f t="shared" si="4"/>
        <v>0.58823529411764708</v>
      </c>
      <c r="V49" s="1">
        <f>IFERROR(VLOOKUP(A49,[1]TDSheet!$A:$J,4,0),0)/5</f>
        <v>5.04</v>
      </c>
      <c r="W49" s="1">
        <f>IFERROR(VLOOKUP(A49,[2]TDSheet!$A:$J,4,0),0)/5</f>
        <v>3.5</v>
      </c>
      <c r="X49" s="1">
        <v>0.2</v>
      </c>
      <c r="Y49" s="1">
        <v>0.8</v>
      </c>
      <c r="Z49" s="1"/>
      <c r="AA49" s="1">
        <f t="shared" si="23"/>
        <v>46.199999999999996</v>
      </c>
      <c r="AB49" s="7">
        <v>8</v>
      </c>
      <c r="AC49" s="8">
        <f t="shared" si="24"/>
        <v>12</v>
      </c>
      <c r="AD49" s="1">
        <f t="shared" si="25"/>
        <v>67.199999999999989</v>
      </c>
      <c r="AE49" s="1">
        <v>12</v>
      </c>
      <c r="AF49" s="1">
        <v>84</v>
      </c>
      <c r="AG49" s="8">
        <f t="shared" si="26"/>
        <v>0.14285714285714285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86</v>
      </c>
      <c r="B50" s="1" t="s">
        <v>35</v>
      </c>
      <c r="C50" s="1">
        <v>39</v>
      </c>
      <c r="D50" s="1"/>
      <c r="E50" s="1">
        <v>22</v>
      </c>
      <c r="F50" s="1">
        <v>14</v>
      </c>
      <c r="G50" s="7">
        <v>0.7</v>
      </c>
      <c r="H50" s="1">
        <v>180</v>
      </c>
      <c r="I50" s="16" t="s">
        <v>113</v>
      </c>
      <c r="J50" s="1">
        <v>22</v>
      </c>
      <c r="K50" s="1">
        <f t="shared" si="19"/>
        <v>0</v>
      </c>
      <c r="L50" s="1"/>
      <c r="M50" s="1"/>
      <c r="N50" s="1"/>
      <c r="O50" s="1">
        <f t="shared" si="2"/>
        <v>4.4000000000000004</v>
      </c>
      <c r="P50" s="5">
        <f t="shared" si="21"/>
        <v>74</v>
      </c>
      <c r="Q50" s="5">
        <f t="shared" si="22"/>
        <v>96</v>
      </c>
      <c r="R50" s="5"/>
      <c r="S50" s="1"/>
      <c r="T50" s="1">
        <f t="shared" si="3"/>
        <v>24.999999999999996</v>
      </c>
      <c r="U50" s="1">
        <f t="shared" si="4"/>
        <v>3.1818181818181817</v>
      </c>
      <c r="V50" s="1">
        <f>IFERROR(VLOOKUP(A50,[1]TDSheet!$A:$J,4,0),0)/5</f>
        <v>4.0600000000000005</v>
      </c>
      <c r="W50" s="1">
        <f>IFERROR(VLOOKUP(A50,[2]TDSheet!$A:$J,4,0),0)/5</f>
        <v>2.66</v>
      </c>
      <c r="X50" s="1">
        <v>5</v>
      </c>
      <c r="Y50" s="1">
        <v>0.8</v>
      </c>
      <c r="Z50" s="1"/>
      <c r="AA50" s="1">
        <f t="shared" si="23"/>
        <v>51.8</v>
      </c>
      <c r="AB50" s="7">
        <v>8</v>
      </c>
      <c r="AC50" s="8">
        <f t="shared" si="24"/>
        <v>12</v>
      </c>
      <c r="AD50" s="1">
        <f t="shared" si="25"/>
        <v>67.199999999999989</v>
      </c>
      <c r="AE50" s="1">
        <v>12</v>
      </c>
      <c r="AF50" s="1">
        <v>84</v>
      </c>
      <c r="AG50" s="8">
        <f t="shared" si="26"/>
        <v>0.14285714285714285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87</v>
      </c>
      <c r="B51" s="1" t="s">
        <v>35</v>
      </c>
      <c r="C51" s="1">
        <v>136</v>
      </c>
      <c r="D51" s="1"/>
      <c r="E51" s="1">
        <v>24</v>
      </c>
      <c r="F51" s="1">
        <v>108</v>
      </c>
      <c r="G51" s="7">
        <v>0.7</v>
      </c>
      <c r="H51" s="1">
        <v>180</v>
      </c>
      <c r="I51" s="16" t="s">
        <v>113</v>
      </c>
      <c r="J51" s="1">
        <v>24</v>
      </c>
      <c r="K51" s="1">
        <f t="shared" si="19"/>
        <v>0</v>
      </c>
      <c r="L51" s="1"/>
      <c r="M51" s="1"/>
      <c r="N51" s="1"/>
      <c r="O51" s="1">
        <f t="shared" si="2"/>
        <v>4.8</v>
      </c>
      <c r="P51" s="5"/>
      <c r="Q51" s="5">
        <f t="shared" si="22"/>
        <v>0</v>
      </c>
      <c r="R51" s="5"/>
      <c r="S51" s="1"/>
      <c r="T51" s="1">
        <f t="shared" si="3"/>
        <v>22.5</v>
      </c>
      <c r="U51" s="1">
        <f t="shared" si="4"/>
        <v>22.5</v>
      </c>
      <c r="V51" s="1">
        <f>IFERROR(VLOOKUP(A51,[1]TDSheet!$A:$J,4,0),0)/5</f>
        <v>3.22</v>
      </c>
      <c r="W51" s="1">
        <f>IFERROR(VLOOKUP(A51,[2]TDSheet!$A:$J,4,0),0)/5</f>
        <v>3.5</v>
      </c>
      <c r="X51" s="1">
        <v>6.2</v>
      </c>
      <c r="Y51" s="1">
        <v>3.4</v>
      </c>
      <c r="Z51" s="33" t="s">
        <v>47</v>
      </c>
      <c r="AA51" s="1">
        <f t="shared" si="23"/>
        <v>0</v>
      </c>
      <c r="AB51" s="7">
        <v>8</v>
      </c>
      <c r="AC51" s="8">
        <f t="shared" si="24"/>
        <v>0</v>
      </c>
      <c r="AD51" s="1">
        <f t="shared" si="25"/>
        <v>0</v>
      </c>
      <c r="AE51" s="1">
        <v>12</v>
      </c>
      <c r="AF51" s="1">
        <v>84</v>
      </c>
      <c r="AG51" s="8">
        <f t="shared" si="2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88</v>
      </c>
      <c r="B52" s="1" t="s">
        <v>35</v>
      </c>
      <c r="C52" s="1">
        <v>201</v>
      </c>
      <c r="D52" s="1">
        <v>5</v>
      </c>
      <c r="E52" s="1">
        <v>83</v>
      </c>
      <c r="F52" s="1">
        <v>108</v>
      </c>
      <c r="G52" s="7">
        <v>0.9</v>
      </c>
      <c r="H52" s="1">
        <v>180</v>
      </c>
      <c r="I52" s="16" t="s">
        <v>113</v>
      </c>
      <c r="J52" s="1">
        <v>90</v>
      </c>
      <c r="K52" s="1">
        <f t="shared" si="19"/>
        <v>-7</v>
      </c>
      <c r="L52" s="1"/>
      <c r="M52" s="1"/>
      <c r="N52" s="1"/>
      <c r="O52" s="1">
        <f t="shared" si="2"/>
        <v>16.600000000000001</v>
      </c>
      <c r="P52" s="5">
        <f t="shared" si="21"/>
        <v>224</v>
      </c>
      <c r="Q52" s="5">
        <f t="shared" si="22"/>
        <v>192</v>
      </c>
      <c r="R52" s="5"/>
      <c r="S52" s="1"/>
      <c r="T52" s="1">
        <f t="shared" si="3"/>
        <v>18.072289156626503</v>
      </c>
      <c r="U52" s="1">
        <f t="shared" si="4"/>
        <v>6.5060240963855414</v>
      </c>
      <c r="V52" s="1">
        <f>IFERROR(VLOOKUP(A52,[1]TDSheet!$A:$J,4,0),0)/5</f>
        <v>12.24</v>
      </c>
      <c r="W52" s="1">
        <f>IFERROR(VLOOKUP(A52,[2]TDSheet!$A:$J,4,0),0)/5</f>
        <v>14.219999999999999</v>
      </c>
      <c r="X52" s="1">
        <v>12.8</v>
      </c>
      <c r="Y52" s="1">
        <v>10.8</v>
      </c>
      <c r="Z52" s="1"/>
      <c r="AA52" s="1">
        <f t="shared" si="23"/>
        <v>201.6</v>
      </c>
      <c r="AB52" s="7">
        <v>8</v>
      </c>
      <c r="AC52" s="8">
        <f t="shared" si="24"/>
        <v>24</v>
      </c>
      <c r="AD52" s="1">
        <f t="shared" si="25"/>
        <v>172.8</v>
      </c>
      <c r="AE52" s="1">
        <v>12</v>
      </c>
      <c r="AF52" s="1">
        <v>84</v>
      </c>
      <c r="AG52" s="8">
        <f t="shared" si="26"/>
        <v>0.2857142857142857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89</v>
      </c>
      <c r="B53" s="1" t="s">
        <v>35</v>
      </c>
      <c r="C53" s="1">
        <v>74</v>
      </c>
      <c r="D53" s="1">
        <v>1</v>
      </c>
      <c r="E53" s="1">
        <v>42</v>
      </c>
      <c r="F53" s="1">
        <v>26</v>
      </c>
      <c r="G53" s="7">
        <v>0.9</v>
      </c>
      <c r="H53" s="1">
        <v>180</v>
      </c>
      <c r="I53" s="16" t="s">
        <v>113</v>
      </c>
      <c r="J53" s="1">
        <v>46</v>
      </c>
      <c r="K53" s="1">
        <f t="shared" si="19"/>
        <v>-4</v>
      </c>
      <c r="L53" s="1"/>
      <c r="M53" s="1"/>
      <c r="N53" s="1"/>
      <c r="O53" s="1">
        <f t="shared" si="2"/>
        <v>8.4</v>
      </c>
      <c r="P53" s="5">
        <f t="shared" si="21"/>
        <v>142</v>
      </c>
      <c r="Q53" s="5">
        <f t="shared" ref="Q53:Q61" si="27">AB53*AC53</f>
        <v>96</v>
      </c>
      <c r="R53" s="5"/>
      <c r="S53" s="1"/>
      <c r="T53" s="1">
        <f t="shared" si="3"/>
        <v>14.523809523809524</v>
      </c>
      <c r="U53" s="1">
        <f t="shared" si="4"/>
        <v>3.0952380952380949</v>
      </c>
      <c r="V53" s="1">
        <f>IFERROR(VLOOKUP(A53,[1]TDSheet!$A:$J,4,0),0)/5</f>
        <v>9.7200000000000006</v>
      </c>
      <c r="W53" s="1">
        <f>IFERROR(VLOOKUP(A53,[2]TDSheet!$A:$J,4,0),0)/5</f>
        <v>7.92</v>
      </c>
      <c r="X53" s="1">
        <v>4.5999999999999996</v>
      </c>
      <c r="Y53" s="1">
        <v>6.8</v>
      </c>
      <c r="Z53" s="1"/>
      <c r="AA53" s="1">
        <f t="shared" ref="AA53:AA60" si="28">G53*P53</f>
        <v>127.8</v>
      </c>
      <c r="AB53" s="7">
        <v>8</v>
      </c>
      <c r="AC53" s="8">
        <f t="shared" ref="AC53:AC61" si="29">MROUND(P53, AB53*AE53)/AB53</f>
        <v>12</v>
      </c>
      <c r="AD53" s="1">
        <f t="shared" ref="AD53:AD60" si="30">AC53*AB53*G53</f>
        <v>86.4</v>
      </c>
      <c r="AE53" s="1">
        <v>12</v>
      </c>
      <c r="AF53" s="1">
        <v>84</v>
      </c>
      <c r="AG53" s="8">
        <f t="shared" ref="AG53:AG61" si="31">AC53/AF53</f>
        <v>0.14285714285714285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90</v>
      </c>
      <c r="B54" s="1" t="s">
        <v>35</v>
      </c>
      <c r="C54" s="1">
        <v>298</v>
      </c>
      <c r="D54" s="1">
        <v>1</v>
      </c>
      <c r="E54" s="1">
        <v>30</v>
      </c>
      <c r="F54" s="1">
        <v>265</v>
      </c>
      <c r="G54" s="7">
        <v>0.43</v>
      </c>
      <c r="H54" s="1">
        <v>180</v>
      </c>
      <c r="I54" s="16" t="s">
        <v>113</v>
      </c>
      <c r="J54" s="1">
        <v>33</v>
      </c>
      <c r="K54" s="1">
        <f t="shared" si="19"/>
        <v>-3</v>
      </c>
      <c r="L54" s="1"/>
      <c r="M54" s="1"/>
      <c r="N54" s="1"/>
      <c r="O54" s="1">
        <f t="shared" si="2"/>
        <v>6</v>
      </c>
      <c r="P54" s="5"/>
      <c r="Q54" s="5">
        <f t="shared" si="27"/>
        <v>0</v>
      </c>
      <c r="R54" s="5"/>
      <c r="S54" s="1"/>
      <c r="T54" s="1">
        <f t="shared" si="3"/>
        <v>44.166666666666664</v>
      </c>
      <c r="U54" s="1">
        <f t="shared" si="4"/>
        <v>44.166666666666664</v>
      </c>
      <c r="V54" s="1">
        <f>IFERROR(VLOOKUP(A54,[1]TDSheet!$A:$J,4,0),0)/5</f>
        <v>3.9560000000000004</v>
      </c>
      <c r="W54" s="1">
        <f>IFERROR(VLOOKUP(A54,[2]TDSheet!$A:$J,4,0),0)/5</f>
        <v>1.8920000000000001</v>
      </c>
      <c r="X54" s="1">
        <v>6.4</v>
      </c>
      <c r="Y54" s="1">
        <v>7.8</v>
      </c>
      <c r="Z54" s="33" t="s">
        <v>47</v>
      </c>
      <c r="AA54" s="1">
        <f t="shared" si="28"/>
        <v>0</v>
      </c>
      <c r="AB54" s="7">
        <v>16</v>
      </c>
      <c r="AC54" s="8">
        <f t="shared" si="29"/>
        <v>0</v>
      </c>
      <c r="AD54" s="1">
        <f t="shared" si="30"/>
        <v>0</v>
      </c>
      <c r="AE54" s="1">
        <v>12</v>
      </c>
      <c r="AF54" s="1">
        <v>84</v>
      </c>
      <c r="AG54" s="8">
        <f t="shared" si="31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91</v>
      </c>
      <c r="B55" s="1" t="s">
        <v>40</v>
      </c>
      <c r="C55" s="1">
        <v>185</v>
      </c>
      <c r="D55" s="1"/>
      <c r="E55" s="1">
        <v>35</v>
      </c>
      <c r="F55" s="1">
        <v>150</v>
      </c>
      <c r="G55" s="7">
        <v>1</v>
      </c>
      <c r="H55" s="1">
        <v>180</v>
      </c>
      <c r="I55" s="16" t="s">
        <v>113</v>
      </c>
      <c r="J55" s="1">
        <v>35</v>
      </c>
      <c r="K55" s="1">
        <f t="shared" si="19"/>
        <v>0</v>
      </c>
      <c r="L55" s="1"/>
      <c r="M55" s="1"/>
      <c r="N55" s="1"/>
      <c r="O55" s="1">
        <f t="shared" si="2"/>
        <v>7</v>
      </c>
      <c r="P55" s="5"/>
      <c r="Q55" s="5">
        <f t="shared" si="27"/>
        <v>0</v>
      </c>
      <c r="R55" s="5"/>
      <c r="S55" s="1"/>
      <c r="T55" s="1">
        <f t="shared" si="3"/>
        <v>21.428571428571427</v>
      </c>
      <c r="U55" s="1">
        <f t="shared" si="4"/>
        <v>21.428571428571427</v>
      </c>
      <c r="V55" s="1">
        <f>IFERROR(VLOOKUP(A55,[1]TDSheet!$A:$J,4,0),0)/5</f>
        <v>10</v>
      </c>
      <c r="W55" s="1">
        <f>IFERROR(VLOOKUP(A55,[2]TDSheet!$A:$J,4,0),0)/5</f>
        <v>7</v>
      </c>
      <c r="X55" s="1">
        <v>7</v>
      </c>
      <c r="Y55" s="1">
        <v>6</v>
      </c>
      <c r="Z55" s="33" t="s">
        <v>47</v>
      </c>
      <c r="AA55" s="1">
        <f t="shared" si="28"/>
        <v>0</v>
      </c>
      <c r="AB55" s="7">
        <v>5</v>
      </c>
      <c r="AC55" s="8">
        <f t="shared" si="29"/>
        <v>0</v>
      </c>
      <c r="AD55" s="1">
        <f t="shared" si="30"/>
        <v>0</v>
      </c>
      <c r="AE55" s="1">
        <v>12</v>
      </c>
      <c r="AF55" s="1">
        <v>144</v>
      </c>
      <c r="AG55" s="8">
        <f t="shared" si="31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92</v>
      </c>
      <c r="B56" s="1" t="s">
        <v>35</v>
      </c>
      <c r="C56" s="1">
        <v>178</v>
      </c>
      <c r="D56" s="1">
        <v>10</v>
      </c>
      <c r="E56" s="1">
        <v>51</v>
      </c>
      <c r="F56" s="1">
        <v>113</v>
      </c>
      <c r="G56" s="7">
        <v>1</v>
      </c>
      <c r="H56" s="1">
        <v>180</v>
      </c>
      <c r="I56" s="16" t="s">
        <v>113</v>
      </c>
      <c r="J56" s="1">
        <v>59</v>
      </c>
      <c r="K56" s="1">
        <f t="shared" si="19"/>
        <v>-8</v>
      </c>
      <c r="L56" s="1"/>
      <c r="M56" s="1"/>
      <c r="N56" s="1"/>
      <c r="O56" s="1">
        <f t="shared" si="2"/>
        <v>10.199999999999999</v>
      </c>
      <c r="P56" s="5">
        <f t="shared" si="21"/>
        <v>91</v>
      </c>
      <c r="Q56" s="5">
        <f t="shared" si="27"/>
        <v>120</v>
      </c>
      <c r="R56" s="5"/>
      <c r="S56" s="1"/>
      <c r="T56" s="1">
        <f t="shared" si="3"/>
        <v>22.843137254901961</v>
      </c>
      <c r="U56" s="1">
        <f t="shared" si="4"/>
        <v>11.078431372549021</v>
      </c>
      <c r="V56" s="1">
        <f>IFERROR(VLOOKUP(A56,[1]TDSheet!$A:$J,4,0),0)/5</f>
        <v>22.4</v>
      </c>
      <c r="W56" s="1">
        <f>IFERROR(VLOOKUP(A56,[2]TDSheet!$A:$J,4,0),0)/5</f>
        <v>16</v>
      </c>
      <c r="X56" s="1">
        <v>9.4</v>
      </c>
      <c r="Y56" s="1">
        <v>9.4</v>
      </c>
      <c r="Z56" s="1"/>
      <c r="AA56" s="1">
        <f t="shared" si="28"/>
        <v>91</v>
      </c>
      <c r="AB56" s="7">
        <v>5</v>
      </c>
      <c r="AC56" s="8">
        <f t="shared" si="29"/>
        <v>24</v>
      </c>
      <c r="AD56" s="1">
        <f t="shared" si="30"/>
        <v>120</v>
      </c>
      <c r="AE56" s="1">
        <v>12</v>
      </c>
      <c r="AF56" s="1">
        <v>84</v>
      </c>
      <c r="AG56" s="8">
        <f t="shared" si="31"/>
        <v>0.2857142857142857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s="25" customFormat="1" x14ac:dyDescent="0.25">
      <c r="A57" s="15" t="s">
        <v>93</v>
      </c>
      <c r="B57" s="15" t="s">
        <v>35</v>
      </c>
      <c r="C57" s="15"/>
      <c r="D57" s="15"/>
      <c r="E57" s="15"/>
      <c r="F57" s="15"/>
      <c r="G57" s="22">
        <v>0.2</v>
      </c>
      <c r="H57" s="15">
        <v>180</v>
      </c>
      <c r="I57" s="21" t="s">
        <v>113</v>
      </c>
      <c r="J57" s="15"/>
      <c r="K57" s="15">
        <f t="shared" si="19"/>
        <v>0</v>
      </c>
      <c r="L57" s="15"/>
      <c r="M57" s="15"/>
      <c r="N57" s="15"/>
      <c r="O57" s="15">
        <f t="shared" si="2"/>
        <v>0</v>
      </c>
      <c r="P57" s="5">
        <v>64</v>
      </c>
      <c r="Q57" s="23">
        <f t="shared" si="27"/>
        <v>64</v>
      </c>
      <c r="R57" s="23"/>
      <c r="S57" s="15"/>
      <c r="T57" s="15" t="e">
        <f t="shared" si="3"/>
        <v>#DIV/0!</v>
      </c>
      <c r="U57" s="15" t="e">
        <f t="shared" si="4"/>
        <v>#DIV/0!</v>
      </c>
      <c r="V57" s="15">
        <f>IFERROR(VLOOKUP(A57,[1]TDSheet!$A:$J,4,0),0)/5</f>
        <v>0.04</v>
      </c>
      <c r="W57" s="15">
        <f>IFERROR(VLOOKUP(A57,[2]TDSheet!$A:$J,4,0),0)/5</f>
        <v>0.32</v>
      </c>
      <c r="X57" s="15">
        <v>2</v>
      </c>
      <c r="Y57" s="15">
        <v>1.2</v>
      </c>
      <c r="Z57" s="15"/>
      <c r="AA57" s="15">
        <f t="shared" si="28"/>
        <v>12.8</v>
      </c>
      <c r="AB57" s="22">
        <v>8</v>
      </c>
      <c r="AC57" s="24">
        <f t="shared" si="29"/>
        <v>8</v>
      </c>
      <c r="AD57" s="15">
        <f t="shared" si="30"/>
        <v>12.8</v>
      </c>
      <c r="AE57" s="15">
        <v>8</v>
      </c>
      <c r="AF57" s="15">
        <v>48</v>
      </c>
      <c r="AG57" s="24">
        <f t="shared" si="31"/>
        <v>0.16666666666666666</v>
      </c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</row>
    <row r="58" spans="1:53" x14ac:dyDescent="0.25">
      <c r="A58" s="1" t="s">
        <v>94</v>
      </c>
      <c r="B58" s="1" t="s">
        <v>35</v>
      </c>
      <c r="C58" s="1">
        <v>2</v>
      </c>
      <c r="D58" s="1"/>
      <c r="E58" s="1"/>
      <c r="F58" s="1">
        <v>2</v>
      </c>
      <c r="G58" s="7">
        <v>0.2</v>
      </c>
      <c r="H58" s="1">
        <v>180</v>
      </c>
      <c r="I58" s="16" t="s">
        <v>113</v>
      </c>
      <c r="J58" s="1"/>
      <c r="K58" s="1">
        <f t="shared" si="19"/>
        <v>0</v>
      </c>
      <c r="L58" s="1"/>
      <c r="M58" s="1"/>
      <c r="N58" s="1"/>
      <c r="O58" s="1">
        <f t="shared" si="2"/>
        <v>0</v>
      </c>
      <c r="P58" s="5">
        <v>48</v>
      </c>
      <c r="Q58" s="5">
        <f t="shared" si="27"/>
        <v>48</v>
      </c>
      <c r="R58" s="5"/>
      <c r="S58" s="1"/>
      <c r="T58" s="1" t="e">
        <f t="shared" si="3"/>
        <v>#DIV/0!</v>
      </c>
      <c r="U58" s="1" t="e">
        <f t="shared" si="4"/>
        <v>#DIV/0!</v>
      </c>
      <c r="V58" s="1">
        <f>IFERROR(VLOOKUP(A58,[1]TDSheet!$A:$J,4,0),0)/5</f>
        <v>0</v>
      </c>
      <c r="W58" s="1">
        <f>IFERROR(VLOOKUP(A58,[2]TDSheet!$A:$J,4,0),0)/5</f>
        <v>0.16</v>
      </c>
      <c r="X58" s="1">
        <v>2</v>
      </c>
      <c r="Y58" s="1">
        <v>1</v>
      </c>
      <c r="Z58" s="1"/>
      <c r="AA58" s="1">
        <f t="shared" si="28"/>
        <v>9.6000000000000014</v>
      </c>
      <c r="AB58" s="7">
        <v>8</v>
      </c>
      <c r="AC58" s="8">
        <f t="shared" si="29"/>
        <v>6</v>
      </c>
      <c r="AD58" s="1">
        <f t="shared" si="30"/>
        <v>9.6000000000000014</v>
      </c>
      <c r="AE58" s="1">
        <v>6</v>
      </c>
      <c r="AF58" s="1">
        <v>72</v>
      </c>
      <c r="AG58" s="8">
        <f t="shared" si="31"/>
        <v>8.3333333333333329E-2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95</v>
      </c>
      <c r="B59" s="1" t="s">
        <v>40</v>
      </c>
      <c r="C59" s="1">
        <v>406.6</v>
      </c>
      <c r="D59" s="1">
        <v>3.7</v>
      </c>
      <c r="E59" s="1">
        <v>62.2</v>
      </c>
      <c r="F59" s="1">
        <v>303.7</v>
      </c>
      <c r="G59" s="7">
        <v>1</v>
      </c>
      <c r="H59" s="1">
        <v>180</v>
      </c>
      <c r="I59" s="16" t="s">
        <v>113</v>
      </c>
      <c r="J59" s="1">
        <v>65.900000000000006</v>
      </c>
      <c r="K59" s="1">
        <f t="shared" si="19"/>
        <v>-3.7000000000000028</v>
      </c>
      <c r="L59" s="1"/>
      <c r="M59" s="1"/>
      <c r="N59" s="1"/>
      <c r="O59" s="1">
        <f t="shared" si="2"/>
        <v>12.440000000000001</v>
      </c>
      <c r="P59" s="5"/>
      <c r="Q59" s="5">
        <f t="shared" si="27"/>
        <v>0</v>
      </c>
      <c r="R59" s="5"/>
      <c r="S59" s="1"/>
      <c r="T59" s="1">
        <f t="shared" si="3"/>
        <v>24.413183279742761</v>
      </c>
      <c r="U59" s="1">
        <f t="shared" si="4"/>
        <v>24.413183279742761</v>
      </c>
      <c r="V59" s="1">
        <f>IFERROR(VLOOKUP(A59,[1]TDSheet!$A:$J,4,0),0)/5</f>
        <v>15.540000000000001</v>
      </c>
      <c r="W59" s="1">
        <f>IFERROR(VLOOKUP(A59,[2]TDSheet!$A:$J,4,0),0)/5</f>
        <v>2.96</v>
      </c>
      <c r="X59" s="1">
        <v>7.4</v>
      </c>
      <c r="Y59" s="1">
        <v>10.36</v>
      </c>
      <c r="Z59" s="33" t="s">
        <v>47</v>
      </c>
      <c r="AA59" s="1">
        <f t="shared" si="28"/>
        <v>0</v>
      </c>
      <c r="AB59" s="7">
        <v>3.7</v>
      </c>
      <c r="AC59" s="8">
        <f t="shared" si="29"/>
        <v>0</v>
      </c>
      <c r="AD59" s="1">
        <f t="shared" si="30"/>
        <v>0</v>
      </c>
      <c r="AE59" s="1">
        <v>14</v>
      </c>
      <c r="AF59" s="1">
        <v>126</v>
      </c>
      <c r="AG59" s="8">
        <f t="shared" si="31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96</v>
      </c>
      <c r="B60" s="1" t="s">
        <v>40</v>
      </c>
      <c r="C60" s="1">
        <v>114.7</v>
      </c>
      <c r="D60" s="1">
        <v>3.7</v>
      </c>
      <c r="E60" s="1">
        <v>22.2</v>
      </c>
      <c r="F60" s="1">
        <v>92.5</v>
      </c>
      <c r="G60" s="7">
        <v>1</v>
      </c>
      <c r="H60" s="1">
        <v>180</v>
      </c>
      <c r="I60" s="16" t="s">
        <v>113</v>
      </c>
      <c r="J60" s="1">
        <v>25.9</v>
      </c>
      <c r="K60" s="1">
        <f t="shared" si="19"/>
        <v>-3.6999999999999993</v>
      </c>
      <c r="L60" s="1"/>
      <c r="M60" s="1"/>
      <c r="N60" s="1"/>
      <c r="O60" s="1">
        <f t="shared" si="2"/>
        <v>4.4399999999999995</v>
      </c>
      <c r="P60" s="5"/>
      <c r="Q60" s="5">
        <f t="shared" si="27"/>
        <v>0</v>
      </c>
      <c r="R60" s="5"/>
      <c r="S60" s="1"/>
      <c r="T60" s="1">
        <f t="shared" si="3"/>
        <v>20.833333333333336</v>
      </c>
      <c r="U60" s="1">
        <f t="shared" si="4"/>
        <v>20.833333333333336</v>
      </c>
      <c r="V60" s="1">
        <f>IFERROR(VLOOKUP(A60,[1]TDSheet!$A:$J,4,0),0)/5</f>
        <v>2.2199999999999998</v>
      </c>
      <c r="W60" s="1">
        <f>IFERROR(VLOOKUP(A60,[2]TDSheet!$A:$J,4,0),0)/5</f>
        <v>2.96</v>
      </c>
      <c r="X60" s="1">
        <v>1.48</v>
      </c>
      <c r="Y60" s="1">
        <v>2.2200000000000002</v>
      </c>
      <c r="Z60" s="33" t="s">
        <v>47</v>
      </c>
      <c r="AA60" s="1">
        <f t="shared" si="28"/>
        <v>0</v>
      </c>
      <c r="AB60" s="7">
        <v>3.7</v>
      </c>
      <c r="AC60" s="8">
        <f t="shared" si="29"/>
        <v>0</v>
      </c>
      <c r="AD60" s="1">
        <f t="shared" si="30"/>
        <v>0</v>
      </c>
      <c r="AE60" s="1">
        <v>14</v>
      </c>
      <c r="AF60" s="1">
        <v>126</v>
      </c>
      <c r="AG60" s="8">
        <f t="shared" si="31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5" t="s">
        <v>97</v>
      </c>
      <c r="B61" s="1" t="s">
        <v>40</v>
      </c>
      <c r="C61" s="1">
        <v>647.5</v>
      </c>
      <c r="D61" s="1"/>
      <c r="E61" s="1"/>
      <c r="F61" s="1">
        <v>647.5</v>
      </c>
      <c r="G61" s="7">
        <v>1</v>
      </c>
      <c r="H61" s="1">
        <v>180</v>
      </c>
      <c r="I61" s="16" t="s">
        <v>113</v>
      </c>
      <c r="J61" s="1"/>
      <c r="K61" s="1">
        <f t="shared" si="19"/>
        <v>0</v>
      </c>
      <c r="L61" s="1"/>
      <c r="M61" s="1"/>
      <c r="N61" s="1"/>
      <c r="O61" s="1">
        <f t="shared" si="2"/>
        <v>0</v>
      </c>
      <c r="P61" s="5"/>
      <c r="Q61" s="5">
        <f t="shared" si="27"/>
        <v>0</v>
      </c>
      <c r="R61" s="5"/>
      <c r="S61" s="1"/>
      <c r="T61" s="1" t="e">
        <f t="shared" si="3"/>
        <v>#DIV/0!</v>
      </c>
      <c r="U61" s="1" t="e">
        <f t="shared" si="4"/>
        <v>#DIV/0!</v>
      </c>
      <c r="V61" s="1">
        <f>IFERROR(VLOOKUP(A61,[1]TDSheet!$A:$J,4,0),0)/5</f>
        <v>0</v>
      </c>
      <c r="W61" s="1">
        <f>IFERROR(VLOOKUP(A61,[2]TDSheet!$A:$J,4,0),0)/5</f>
        <v>2.2199999999999998</v>
      </c>
      <c r="X61" s="1">
        <v>0</v>
      </c>
      <c r="Y61" s="1">
        <v>0</v>
      </c>
      <c r="Z61" s="33" t="s">
        <v>47</v>
      </c>
      <c r="AA61" s="15">
        <f>G61*P61</f>
        <v>0</v>
      </c>
      <c r="AB61" s="22">
        <v>3.7</v>
      </c>
      <c r="AC61" s="24">
        <f t="shared" si="29"/>
        <v>0</v>
      </c>
      <c r="AD61" s="15">
        <f>AC61*AB61*G61</f>
        <v>0</v>
      </c>
      <c r="AE61" s="15">
        <v>14</v>
      </c>
      <c r="AF61" s="15">
        <v>126</v>
      </c>
      <c r="AG61" s="24">
        <f t="shared" si="31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98</v>
      </c>
      <c r="B62" s="1" t="s">
        <v>40</v>
      </c>
      <c r="C62" s="1">
        <v>91.8</v>
      </c>
      <c r="D62" s="1"/>
      <c r="E62" s="1">
        <v>38.08</v>
      </c>
      <c r="F62" s="31">
        <f>47+F16</f>
        <v>78.36</v>
      </c>
      <c r="G62" s="7">
        <v>1</v>
      </c>
      <c r="H62" s="1">
        <v>180</v>
      </c>
      <c r="I62" s="16" t="s">
        <v>113</v>
      </c>
      <c r="J62" s="1">
        <v>38.08</v>
      </c>
      <c r="K62" s="1">
        <f t="shared" si="19"/>
        <v>0</v>
      </c>
      <c r="L62" s="1"/>
      <c r="M62" s="1"/>
      <c r="N62" s="1"/>
      <c r="O62" s="1">
        <f t="shared" si="2"/>
        <v>7.6159999999999997</v>
      </c>
      <c r="P62" s="5">
        <f t="shared" si="21"/>
        <v>73.959999999999994</v>
      </c>
      <c r="Q62" s="5">
        <f t="shared" ref="Q62:Q75" si="32">AB62*AC62</f>
        <v>62.720000000000006</v>
      </c>
      <c r="R62" s="5"/>
      <c r="S62" s="1"/>
      <c r="T62" s="1">
        <f t="shared" si="3"/>
        <v>18.52415966386555</v>
      </c>
      <c r="U62" s="1">
        <f t="shared" si="4"/>
        <v>10.288865546218489</v>
      </c>
      <c r="V62" s="1">
        <f>IFERROR(VLOOKUP(A62,[1]TDSheet!$A:$J,4,0),0)/5</f>
        <v>8.9599999999999991</v>
      </c>
      <c r="W62" s="1">
        <f>IFERROR(VLOOKUP(A62,[2]TDSheet!$A:$J,4,0),0)/5</f>
        <v>4.04</v>
      </c>
      <c r="X62" s="1">
        <v>5.8239999999999998</v>
      </c>
      <c r="Y62" s="1">
        <v>3.1360000000000001</v>
      </c>
      <c r="Z62" s="16" t="s">
        <v>58</v>
      </c>
      <c r="AA62" s="1">
        <f t="shared" ref="AA62:AA75" si="33">G62*P62</f>
        <v>73.959999999999994</v>
      </c>
      <c r="AB62" s="7">
        <v>2.2400000000000002</v>
      </c>
      <c r="AC62" s="8">
        <f t="shared" ref="AC62:AC75" si="34">MROUND(P62, AB62*AE62)/AB62</f>
        <v>28</v>
      </c>
      <c r="AD62" s="1">
        <f t="shared" ref="AD62:AD75" si="35">AC62*AB62*G62</f>
        <v>62.720000000000006</v>
      </c>
      <c r="AE62" s="1">
        <v>14</v>
      </c>
      <c r="AF62" s="1">
        <v>126</v>
      </c>
      <c r="AG62" s="8">
        <f t="shared" ref="AG62:AG75" si="36">AC62/AF62</f>
        <v>0.22222222222222221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99</v>
      </c>
      <c r="B63" s="1" t="s">
        <v>40</v>
      </c>
      <c r="C63" s="1">
        <v>100</v>
      </c>
      <c r="D63" s="1"/>
      <c r="E63" s="1">
        <v>25</v>
      </c>
      <c r="F63" s="1">
        <v>75</v>
      </c>
      <c r="G63" s="7">
        <v>1</v>
      </c>
      <c r="H63" s="1">
        <v>180</v>
      </c>
      <c r="I63" s="16" t="s">
        <v>113</v>
      </c>
      <c r="J63" s="1">
        <v>25</v>
      </c>
      <c r="K63" s="1">
        <f t="shared" si="19"/>
        <v>0</v>
      </c>
      <c r="L63" s="1"/>
      <c r="M63" s="1"/>
      <c r="N63" s="1"/>
      <c r="O63" s="1">
        <f t="shared" si="2"/>
        <v>5</v>
      </c>
      <c r="P63" s="5">
        <f>22*O63-F63</f>
        <v>35</v>
      </c>
      <c r="Q63" s="5">
        <f t="shared" si="32"/>
        <v>60</v>
      </c>
      <c r="R63" s="5"/>
      <c r="S63" s="1"/>
      <c r="T63" s="1">
        <f t="shared" si="3"/>
        <v>27</v>
      </c>
      <c r="U63" s="1">
        <f t="shared" si="4"/>
        <v>15</v>
      </c>
      <c r="V63" s="1">
        <f>IFERROR(VLOOKUP(A63,[1]TDSheet!$A:$J,4,0),0)/5</f>
        <v>6</v>
      </c>
      <c r="W63" s="1">
        <f>IFERROR(VLOOKUP(A63,[2]TDSheet!$A:$J,4,0),0)/5</f>
        <v>6</v>
      </c>
      <c r="X63" s="1">
        <v>5</v>
      </c>
      <c r="Y63" s="1">
        <v>5</v>
      </c>
      <c r="Z63" s="9" t="s">
        <v>42</v>
      </c>
      <c r="AA63" s="1">
        <f t="shared" si="33"/>
        <v>35</v>
      </c>
      <c r="AB63" s="7">
        <v>5</v>
      </c>
      <c r="AC63" s="8">
        <f t="shared" si="34"/>
        <v>12</v>
      </c>
      <c r="AD63" s="1">
        <f t="shared" si="35"/>
        <v>60</v>
      </c>
      <c r="AE63" s="1">
        <v>12</v>
      </c>
      <c r="AF63" s="1">
        <v>144</v>
      </c>
      <c r="AG63" s="8">
        <f t="shared" si="36"/>
        <v>8.3333333333333329E-2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100</v>
      </c>
      <c r="B64" s="1" t="s">
        <v>35</v>
      </c>
      <c r="C64" s="1">
        <v>646</v>
      </c>
      <c r="D64" s="1"/>
      <c r="E64" s="1">
        <v>23</v>
      </c>
      <c r="F64" s="31">
        <f>618+F8</f>
        <v>612</v>
      </c>
      <c r="G64" s="7">
        <v>0.09</v>
      </c>
      <c r="H64" s="1">
        <v>180</v>
      </c>
      <c r="I64" s="16" t="s">
        <v>113</v>
      </c>
      <c r="J64" s="1">
        <v>23</v>
      </c>
      <c r="K64" s="1">
        <f t="shared" si="19"/>
        <v>0</v>
      </c>
      <c r="L64" s="1"/>
      <c r="M64" s="1"/>
      <c r="N64" s="1"/>
      <c r="O64" s="1">
        <f t="shared" si="2"/>
        <v>4.5999999999999996</v>
      </c>
      <c r="P64" s="5"/>
      <c r="Q64" s="5">
        <f t="shared" si="32"/>
        <v>0</v>
      </c>
      <c r="R64" s="5"/>
      <c r="S64" s="1"/>
      <c r="T64" s="1">
        <f t="shared" si="3"/>
        <v>133.04347826086956</v>
      </c>
      <c r="U64" s="1">
        <f t="shared" si="4"/>
        <v>133.04347826086956</v>
      </c>
      <c r="V64" s="1">
        <f>IFERROR(VLOOKUP(A64,[1]TDSheet!$A:$J,4,0),0)/5</f>
        <v>0.14399999999999999</v>
      </c>
      <c r="W64" s="1">
        <f>IFERROR(VLOOKUP(A64,[2]TDSheet!$A:$J,4,0),0)/5</f>
        <v>0.63</v>
      </c>
      <c r="X64" s="1">
        <v>2.2000000000000002</v>
      </c>
      <c r="Y64" s="1">
        <v>7.6</v>
      </c>
      <c r="Z64" s="33" t="s">
        <v>47</v>
      </c>
      <c r="AA64" s="1">
        <f t="shared" si="33"/>
        <v>0</v>
      </c>
      <c r="AB64" s="7">
        <v>30</v>
      </c>
      <c r="AC64" s="8">
        <f t="shared" si="34"/>
        <v>0</v>
      </c>
      <c r="AD64" s="1">
        <f t="shared" si="35"/>
        <v>0</v>
      </c>
      <c r="AE64" s="1">
        <v>14</v>
      </c>
      <c r="AF64" s="1">
        <v>126</v>
      </c>
      <c r="AG64" s="8">
        <f t="shared" si="3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101</v>
      </c>
      <c r="B65" s="1" t="s">
        <v>35</v>
      </c>
      <c r="C65" s="1">
        <v>523</v>
      </c>
      <c r="D65" s="1">
        <v>3</v>
      </c>
      <c r="E65" s="1">
        <v>115</v>
      </c>
      <c r="F65" s="1">
        <v>397</v>
      </c>
      <c r="G65" s="7">
        <v>0.25</v>
      </c>
      <c r="H65" s="1">
        <v>180</v>
      </c>
      <c r="I65" s="16" t="s">
        <v>113</v>
      </c>
      <c r="J65" s="1">
        <v>123</v>
      </c>
      <c r="K65" s="1">
        <f t="shared" si="19"/>
        <v>-8</v>
      </c>
      <c r="L65" s="1"/>
      <c r="M65" s="1"/>
      <c r="N65" s="1"/>
      <c r="O65" s="1">
        <f t="shared" si="2"/>
        <v>23</v>
      </c>
      <c r="P65" s="5">
        <f>22*O65-F65</f>
        <v>109</v>
      </c>
      <c r="Q65" s="5">
        <f t="shared" si="32"/>
        <v>168</v>
      </c>
      <c r="R65" s="5"/>
      <c r="S65" s="1"/>
      <c r="T65" s="1">
        <f t="shared" si="3"/>
        <v>24.565217391304348</v>
      </c>
      <c r="U65" s="1">
        <f t="shared" si="4"/>
        <v>17.260869565217391</v>
      </c>
      <c r="V65" s="1">
        <f>IFERROR(VLOOKUP(A65,[1]TDSheet!$A:$J,4,0),0)/5</f>
        <v>6</v>
      </c>
      <c r="W65" s="1">
        <f>IFERROR(VLOOKUP(A65,[2]TDSheet!$A:$J,4,0),0)/5</f>
        <v>6.4</v>
      </c>
      <c r="X65" s="1">
        <v>24.6</v>
      </c>
      <c r="Y65" s="1">
        <v>23.4</v>
      </c>
      <c r="Z65" s="9" t="s">
        <v>42</v>
      </c>
      <c r="AA65" s="1">
        <f t="shared" si="33"/>
        <v>27.25</v>
      </c>
      <c r="AB65" s="7">
        <v>12</v>
      </c>
      <c r="AC65" s="8">
        <f t="shared" si="34"/>
        <v>14</v>
      </c>
      <c r="AD65" s="1">
        <f t="shared" si="35"/>
        <v>42</v>
      </c>
      <c r="AE65" s="1">
        <v>14</v>
      </c>
      <c r="AF65" s="1">
        <v>70</v>
      </c>
      <c r="AG65" s="8">
        <f t="shared" si="36"/>
        <v>0.2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102</v>
      </c>
      <c r="B66" s="1" t="s">
        <v>35</v>
      </c>
      <c r="C66" s="1">
        <v>171</v>
      </c>
      <c r="D66" s="1">
        <v>1</v>
      </c>
      <c r="E66" s="1">
        <v>66</v>
      </c>
      <c r="F66" s="1">
        <v>100</v>
      </c>
      <c r="G66" s="7">
        <v>0.25</v>
      </c>
      <c r="H66" s="1">
        <v>180</v>
      </c>
      <c r="I66" s="16" t="s">
        <v>113</v>
      </c>
      <c r="J66" s="1">
        <v>69</v>
      </c>
      <c r="K66" s="1">
        <f t="shared" si="19"/>
        <v>-3</v>
      </c>
      <c r="L66" s="1"/>
      <c r="M66" s="1"/>
      <c r="N66" s="1"/>
      <c r="O66" s="1">
        <f t="shared" si="2"/>
        <v>13.2</v>
      </c>
      <c r="P66" s="5">
        <f t="shared" si="21"/>
        <v>164</v>
      </c>
      <c r="Q66" s="5">
        <f t="shared" si="32"/>
        <v>168</v>
      </c>
      <c r="R66" s="5"/>
      <c r="S66" s="1"/>
      <c r="T66" s="1">
        <f t="shared" si="3"/>
        <v>20.303030303030305</v>
      </c>
      <c r="U66" s="1">
        <f t="shared" si="4"/>
        <v>7.5757575757575761</v>
      </c>
      <c r="V66" s="1">
        <f>IFERROR(VLOOKUP(A66,[1]TDSheet!$A:$J,4,0),0)/5</f>
        <v>3.6</v>
      </c>
      <c r="W66" s="1">
        <f>IFERROR(VLOOKUP(A66,[2]TDSheet!$A:$J,4,0),0)/5</f>
        <v>3.75</v>
      </c>
      <c r="X66" s="1">
        <v>9.1999999999999993</v>
      </c>
      <c r="Y66" s="1">
        <v>7.6</v>
      </c>
      <c r="Z66" s="1" t="s">
        <v>42</v>
      </c>
      <c r="AA66" s="1">
        <f t="shared" si="33"/>
        <v>41</v>
      </c>
      <c r="AB66" s="7">
        <v>12</v>
      </c>
      <c r="AC66" s="8">
        <f t="shared" si="34"/>
        <v>14</v>
      </c>
      <c r="AD66" s="1">
        <f t="shared" si="35"/>
        <v>42</v>
      </c>
      <c r="AE66" s="1">
        <v>14</v>
      </c>
      <c r="AF66" s="1">
        <v>70</v>
      </c>
      <c r="AG66" s="8">
        <f t="shared" si="36"/>
        <v>0.2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103</v>
      </c>
      <c r="B67" s="1" t="s">
        <v>35</v>
      </c>
      <c r="C67" s="1">
        <v>504</v>
      </c>
      <c r="D67" s="1">
        <v>2</v>
      </c>
      <c r="E67" s="1">
        <v>59</v>
      </c>
      <c r="F67" s="1">
        <v>439</v>
      </c>
      <c r="G67" s="7">
        <v>0.3</v>
      </c>
      <c r="H67" s="1">
        <v>180</v>
      </c>
      <c r="I67" s="16" t="s">
        <v>113</v>
      </c>
      <c r="J67" s="1">
        <v>61</v>
      </c>
      <c r="K67" s="1">
        <f t="shared" si="19"/>
        <v>-2</v>
      </c>
      <c r="L67" s="1"/>
      <c r="M67" s="1"/>
      <c r="N67" s="1"/>
      <c r="O67" s="1">
        <f t="shared" si="2"/>
        <v>11.8</v>
      </c>
      <c r="P67" s="5"/>
      <c r="Q67" s="5">
        <f t="shared" si="32"/>
        <v>0</v>
      </c>
      <c r="R67" s="5"/>
      <c r="S67" s="1"/>
      <c r="T67" s="1">
        <f t="shared" si="3"/>
        <v>37.20338983050847</v>
      </c>
      <c r="U67" s="1">
        <f t="shared" si="4"/>
        <v>37.20338983050847</v>
      </c>
      <c r="V67" s="1">
        <f>IFERROR(VLOOKUP(A67,[1]TDSheet!$A:$J,4,0),0)/5</f>
        <v>4.8</v>
      </c>
      <c r="W67" s="1">
        <f>IFERROR(VLOOKUP(A67,[2]TDSheet!$A:$J,4,0),0)/5</f>
        <v>4.0200000000000005</v>
      </c>
      <c r="X67" s="1">
        <v>15.4</v>
      </c>
      <c r="Y67" s="1">
        <v>12.6</v>
      </c>
      <c r="Z67" s="33" t="s">
        <v>47</v>
      </c>
      <c r="AA67" s="1">
        <f t="shared" si="33"/>
        <v>0</v>
      </c>
      <c r="AB67" s="7">
        <v>12</v>
      </c>
      <c r="AC67" s="8">
        <f t="shared" si="34"/>
        <v>0</v>
      </c>
      <c r="AD67" s="1">
        <f t="shared" si="35"/>
        <v>0</v>
      </c>
      <c r="AE67" s="1">
        <v>14</v>
      </c>
      <c r="AF67" s="1">
        <v>70</v>
      </c>
      <c r="AG67" s="8">
        <f t="shared" si="3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104</v>
      </c>
      <c r="B68" s="1" t="s">
        <v>40</v>
      </c>
      <c r="C68" s="1">
        <v>31</v>
      </c>
      <c r="D68" s="1"/>
      <c r="E68" s="1">
        <v>7.2</v>
      </c>
      <c r="F68" s="1">
        <v>23.8</v>
      </c>
      <c r="G68" s="7">
        <v>1</v>
      </c>
      <c r="H68" s="1">
        <v>180</v>
      </c>
      <c r="I68" s="16" t="s">
        <v>113</v>
      </c>
      <c r="J68" s="1">
        <v>7.2</v>
      </c>
      <c r="K68" s="1">
        <f t="shared" ref="K68:K75" si="37">E68-J68</f>
        <v>0</v>
      </c>
      <c r="L68" s="1"/>
      <c r="M68" s="1"/>
      <c r="N68" s="1"/>
      <c r="O68" s="1">
        <f t="shared" si="2"/>
        <v>1.44</v>
      </c>
      <c r="P68" s="5"/>
      <c r="Q68" s="5">
        <f t="shared" si="32"/>
        <v>0</v>
      </c>
      <c r="R68" s="5"/>
      <c r="S68" s="1"/>
      <c r="T68" s="1">
        <f t="shared" si="3"/>
        <v>16.527777777777779</v>
      </c>
      <c r="U68" s="1">
        <f t="shared" si="4"/>
        <v>16.527777777777779</v>
      </c>
      <c r="V68" s="1">
        <f>IFERROR(VLOOKUP(A68,[1]TDSheet!$A:$J,4,0),0)/5</f>
        <v>2.44</v>
      </c>
      <c r="W68" s="1">
        <f>IFERROR(VLOOKUP(A68,[2]TDSheet!$A:$J,4,0),0)/5</f>
        <v>3.2399999999999998</v>
      </c>
      <c r="X68" s="1">
        <v>0.72</v>
      </c>
      <c r="Y68" s="1">
        <v>1.8</v>
      </c>
      <c r="Z68" s="34" t="s">
        <v>42</v>
      </c>
      <c r="AA68" s="1">
        <f t="shared" si="33"/>
        <v>0</v>
      </c>
      <c r="AB68" s="7">
        <v>1.8</v>
      </c>
      <c r="AC68" s="8">
        <f t="shared" si="34"/>
        <v>0</v>
      </c>
      <c r="AD68" s="1">
        <f t="shared" si="35"/>
        <v>0</v>
      </c>
      <c r="AE68" s="1">
        <v>18</v>
      </c>
      <c r="AF68" s="1">
        <v>234</v>
      </c>
      <c r="AG68" s="8">
        <f t="shared" si="3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105</v>
      </c>
      <c r="B69" s="1" t="s">
        <v>35</v>
      </c>
      <c r="C69" s="1">
        <v>477</v>
      </c>
      <c r="D69" s="1">
        <v>1</v>
      </c>
      <c r="E69" s="1">
        <v>58</v>
      </c>
      <c r="F69" s="1">
        <v>417</v>
      </c>
      <c r="G69" s="7">
        <v>0.3</v>
      </c>
      <c r="H69" s="1">
        <v>180</v>
      </c>
      <c r="I69" s="16" t="s">
        <v>113</v>
      </c>
      <c r="J69" s="1">
        <v>59</v>
      </c>
      <c r="K69" s="1">
        <f t="shared" si="37"/>
        <v>-1</v>
      </c>
      <c r="L69" s="1"/>
      <c r="M69" s="1"/>
      <c r="N69" s="1"/>
      <c r="O69" s="1">
        <f t="shared" ref="O69:O75" si="38">E69/5</f>
        <v>11.6</v>
      </c>
      <c r="P69" s="5"/>
      <c r="Q69" s="5">
        <f t="shared" si="32"/>
        <v>0</v>
      </c>
      <c r="R69" s="5"/>
      <c r="S69" s="1"/>
      <c r="T69" s="1">
        <f t="shared" ref="T69:T75" si="39">(F69+Q69)/O69</f>
        <v>35.948275862068968</v>
      </c>
      <c r="U69" s="1">
        <f t="shared" ref="U69:U75" si="40">F69/O69</f>
        <v>35.948275862068968</v>
      </c>
      <c r="V69" s="1">
        <f>IFERROR(VLOOKUP(A69,[1]TDSheet!$A:$J,4,0),0)/5</f>
        <v>5.0999999999999996</v>
      </c>
      <c r="W69" s="1">
        <f>IFERROR(VLOOKUP(A69,[2]TDSheet!$A:$J,4,0),0)/5</f>
        <v>3.3600000000000003</v>
      </c>
      <c r="X69" s="1">
        <v>13.4</v>
      </c>
      <c r="Y69" s="1">
        <v>10.8</v>
      </c>
      <c r="Z69" s="33" t="s">
        <v>47</v>
      </c>
      <c r="AA69" s="1">
        <f t="shared" si="33"/>
        <v>0</v>
      </c>
      <c r="AB69" s="7">
        <v>12</v>
      </c>
      <c r="AC69" s="8">
        <f t="shared" si="34"/>
        <v>0</v>
      </c>
      <c r="AD69" s="1">
        <f t="shared" si="35"/>
        <v>0</v>
      </c>
      <c r="AE69" s="1">
        <v>14</v>
      </c>
      <c r="AF69" s="1">
        <v>70</v>
      </c>
      <c r="AG69" s="8">
        <f t="shared" si="36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106</v>
      </c>
      <c r="B70" s="1" t="s">
        <v>35</v>
      </c>
      <c r="C70" s="1">
        <v>186</v>
      </c>
      <c r="D70" s="1"/>
      <c r="E70" s="1">
        <v>21</v>
      </c>
      <c r="F70" s="1">
        <v>165</v>
      </c>
      <c r="G70" s="7">
        <v>0.3</v>
      </c>
      <c r="H70" s="1">
        <v>180</v>
      </c>
      <c r="I70" s="16" t="s">
        <v>113</v>
      </c>
      <c r="J70" s="1">
        <v>21</v>
      </c>
      <c r="K70" s="1">
        <f t="shared" si="37"/>
        <v>0</v>
      </c>
      <c r="L70" s="1"/>
      <c r="M70" s="1"/>
      <c r="N70" s="1"/>
      <c r="O70" s="1">
        <f t="shared" si="38"/>
        <v>4.2</v>
      </c>
      <c r="P70" s="5"/>
      <c r="Q70" s="5">
        <f t="shared" si="32"/>
        <v>0</v>
      </c>
      <c r="R70" s="5"/>
      <c r="S70" s="1"/>
      <c r="T70" s="1">
        <f t="shared" si="39"/>
        <v>39.285714285714285</v>
      </c>
      <c r="U70" s="1">
        <f t="shared" si="40"/>
        <v>39.285714285714285</v>
      </c>
      <c r="V70" s="1">
        <f>IFERROR(VLOOKUP(A70,[1]TDSheet!$A:$J,4,0),0)/5</f>
        <v>1.5</v>
      </c>
      <c r="W70" s="1">
        <f>IFERROR(VLOOKUP(A70,[2]TDSheet!$A:$J,4,0),0)/5</f>
        <v>1.7399999999999998</v>
      </c>
      <c r="X70" s="1">
        <v>3.2</v>
      </c>
      <c r="Y70" s="1">
        <v>5.4</v>
      </c>
      <c r="Z70" s="33" t="s">
        <v>47</v>
      </c>
      <c r="AA70" s="1">
        <f t="shared" si="33"/>
        <v>0</v>
      </c>
      <c r="AB70" s="7">
        <v>14</v>
      </c>
      <c r="AC70" s="8">
        <f t="shared" si="34"/>
        <v>0</v>
      </c>
      <c r="AD70" s="1">
        <f t="shared" si="35"/>
        <v>0</v>
      </c>
      <c r="AE70" s="1">
        <v>14</v>
      </c>
      <c r="AF70" s="1">
        <v>70</v>
      </c>
      <c r="AG70" s="8">
        <f t="shared" si="3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107</v>
      </c>
      <c r="B71" s="1" t="s">
        <v>35</v>
      </c>
      <c r="C71" s="1">
        <v>176</v>
      </c>
      <c r="D71" s="1"/>
      <c r="E71" s="1">
        <v>32</v>
      </c>
      <c r="F71" s="1">
        <v>140</v>
      </c>
      <c r="G71" s="7">
        <v>0.48</v>
      </c>
      <c r="H71" s="1">
        <v>180</v>
      </c>
      <c r="I71" s="16" t="s">
        <v>113</v>
      </c>
      <c r="J71" s="1">
        <v>32</v>
      </c>
      <c r="K71" s="1">
        <f t="shared" si="37"/>
        <v>0</v>
      </c>
      <c r="L71" s="1"/>
      <c r="M71" s="1"/>
      <c r="N71" s="1"/>
      <c r="O71" s="1">
        <f t="shared" si="38"/>
        <v>6.4</v>
      </c>
      <c r="P71" s="5"/>
      <c r="Q71" s="5">
        <f t="shared" si="32"/>
        <v>0</v>
      </c>
      <c r="R71" s="5"/>
      <c r="S71" s="1"/>
      <c r="T71" s="1">
        <f t="shared" si="39"/>
        <v>21.875</v>
      </c>
      <c r="U71" s="1">
        <f t="shared" si="40"/>
        <v>21.875</v>
      </c>
      <c r="V71" s="1">
        <f>IFERROR(VLOOKUP(A71,[1]TDSheet!$A:$J,4,0),0)/5</f>
        <v>4.5119999999999996</v>
      </c>
      <c r="W71" s="1">
        <f>IFERROR(VLOOKUP(A71,[2]TDSheet!$A:$J,4,0),0)/5</f>
        <v>3.1680000000000001</v>
      </c>
      <c r="X71" s="1">
        <v>6.6</v>
      </c>
      <c r="Y71" s="1">
        <v>6</v>
      </c>
      <c r="Z71" s="33" t="s">
        <v>47</v>
      </c>
      <c r="AA71" s="1">
        <f t="shared" si="33"/>
        <v>0</v>
      </c>
      <c r="AB71" s="7">
        <v>8</v>
      </c>
      <c r="AC71" s="8">
        <f t="shared" si="34"/>
        <v>0</v>
      </c>
      <c r="AD71" s="1">
        <f t="shared" si="35"/>
        <v>0</v>
      </c>
      <c r="AE71" s="1">
        <v>14</v>
      </c>
      <c r="AF71" s="1">
        <v>70</v>
      </c>
      <c r="AG71" s="8">
        <f t="shared" si="36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108</v>
      </c>
      <c r="B72" s="1" t="s">
        <v>35</v>
      </c>
      <c r="C72" s="1">
        <v>793</v>
      </c>
      <c r="D72" s="1">
        <v>4</v>
      </c>
      <c r="E72" s="1">
        <v>186</v>
      </c>
      <c r="F72" s="1">
        <v>590</v>
      </c>
      <c r="G72" s="7">
        <v>0.25</v>
      </c>
      <c r="H72" s="1">
        <v>180</v>
      </c>
      <c r="I72" s="16" t="s">
        <v>113</v>
      </c>
      <c r="J72" s="1">
        <v>191</v>
      </c>
      <c r="K72" s="1">
        <f t="shared" si="37"/>
        <v>-5</v>
      </c>
      <c r="L72" s="1"/>
      <c r="M72" s="1"/>
      <c r="N72" s="1"/>
      <c r="O72" s="1">
        <f t="shared" si="38"/>
        <v>37.200000000000003</v>
      </c>
      <c r="P72" s="5">
        <f t="shared" si="21"/>
        <v>154</v>
      </c>
      <c r="Q72" s="5">
        <f t="shared" si="32"/>
        <v>168</v>
      </c>
      <c r="R72" s="5"/>
      <c r="S72" s="1"/>
      <c r="T72" s="1">
        <f t="shared" si="39"/>
        <v>20.376344086021504</v>
      </c>
      <c r="U72" s="1">
        <f t="shared" si="40"/>
        <v>15.86021505376344</v>
      </c>
      <c r="V72" s="1">
        <f>IFERROR(VLOOKUP(A72,[1]TDSheet!$A:$J,4,0),0)/5</f>
        <v>11.1</v>
      </c>
      <c r="W72" s="1">
        <f>IFERROR(VLOOKUP(A72,[2]TDSheet!$A:$J,4,0),0)/5</f>
        <v>11.2</v>
      </c>
      <c r="X72" s="1">
        <v>36</v>
      </c>
      <c r="Y72" s="1">
        <v>28</v>
      </c>
      <c r="Z72" s="1"/>
      <c r="AA72" s="1">
        <f t="shared" si="33"/>
        <v>38.5</v>
      </c>
      <c r="AB72" s="7">
        <v>12</v>
      </c>
      <c r="AC72" s="8">
        <f t="shared" si="34"/>
        <v>14</v>
      </c>
      <c r="AD72" s="1">
        <f t="shared" si="35"/>
        <v>42</v>
      </c>
      <c r="AE72" s="1">
        <v>14</v>
      </c>
      <c r="AF72" s="1">
        <v>70</v>
      </c>
      <c r="AG72" s="8">
        <f t="shared" si="36"/>
        <v>0.2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109</v>
      </c>
      <c r="B73" s="1" t="s">
        <v>35</v>
      </c>
      <c r="C73" s="1">
        <v>599</v>
      </c>
      <c r="D73" s="1">
        <v>1</v>
      </c>
      <c r="E73" s="1">
        <v>167</v>
      </c>
      <c r="F73" s="1">
        <v>419</v>
      </c>
      <c r="G73" s="7">
        <v>0.25</v>
      </c>
      <c r="H73" s="1">
        <v>180</v>
      </c>
      <c r="I73" s="16" t="s">
        <v>113</v>
      </c>
      <c r="J73" s="1">
        <v>168</v>
      </c>
      <c r="K73" s="1">
        <f t="shared" si="37"/>
        <v>-1</v>
      </c>
      <c r="L73" s="1"/>
      <c r="M73" s="1"/>
      <c r="N73" s="1"/>
      <c r="O73" s="1">
        <f t="shared" si="38"/>
        <v>33.4</v>
      </c>
      <c r="P73" s="5">
        <f t="shared" si="21"/>
        <v>249</v>
      </c>
      <c r="Q73" s="5">
        <f t="shared" si="32"/>
        <v>168</v>
      </c>
      <c r="R73" s="5"/>
      <c r="S73" s="1"/>
      <c r="T73" s="1">
        <f t="shared" si="39"/>
        <v>17.574850299401199</v>
      </c>
      <c r="U73" s="1">
        <f t="shared" si="40"/>
        <v>12.54491017964072</v>
      </c>
      <c r="V73" s="1">
        <f>IFERROR(VLOOKUP(A73,[1]TDSheet!$A:$J,4,0),0)/5</f>
        <v>8.6</v>
      </c>
      <c r="W73" s="1">
        <f>IFERROR(VLOOKUP(A73,[2]TDSheet!$A:$J,4,0),0)/5</f>
        <v>7.9</v>
      </c>
      <c r="X73" s="1">
        <v>21.6</v>
      </c>
      <c r="Y73" s="1">
        <v>25.2</v>
      </c>
      <c r="Z73" s="1"/>
      <c r="AA73" s="1">
        <f t="shared" si="33"/>
        <v>62.25</v>
      </c>
      <c r="AB73" s="7">
        <v>12</v>
      </c>
      <c r="AC73" s="8">
        <f t="shared" si="34"/>
        <v>14</v>
      </c>
      <c r="AD73" s="1">
        <f t="shared" si="35"/>
        <v>42</v>
      </c>
      <c r="AE73" s="1">
        <v>14</v>
      </c>
      <c r="AF73" s="1">
        <v>70</v>
      </c>
      <c r="AG73" s="8">
        <f t="shared" si="36"/>
        <v>0.2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110</v>
      </c>
      <c r="B74" s="1" t="s">
        <v>40</v>
      </c>
      <c r="C74" s="1">
        <v>145.80000000000001</v>
      </c>
      <c r="D74" s="1">
        <v>2.7</v>
      </c>
      <c r="E74" s="1">
        <v>16.2</v>
      </c>
      <c r="F74" s="1">
        <v>129.6</v>
      </c>
      <c r="G74" s="7">
        <v>1</v>
      </c>
      <c r="H74" s="1">
        <v>180</v>
      </c>
      <c r="I74" s="16" t="s">
        <v>113</v>
      </c>
      <c r="J74" s="1">
        <v>18.899999999999999</v>
      </c>
      <c r="K74" s="1">
        <f t="shared" si="37"/>
        <v>-2.6999999999999993</v>
      </c>
      <c r="L74" s="1"/>
      <c r="M74" s="1"/>
      <c r="N74" s="1"/>
      <c r="O74" s="1">
        <f t="shared" si="38"/>
        <v>3.2399999999999998</v>
      </c>
      <c r="P74" s="5"/>
      <c r="Q74" s="5">
        <f t="shared" si="32"/>
        <v>0</v>
      </c>
      <c r="R74" s="5"/>
      <c r="S74" s="1"/>
      <c r="T74" s="1">
        <f t="shared" si="39"/>
        <v>40</v>
      </c>
      <c r="U74" s="1">
        <f t="shared" si="40"/>
        <v>40</v>
      </c>
      <c r="V74" s="1">
        <f>IFERROR(VLOOKUP(A74,[1]TDSheet!$A:$J,4,0),0)/5</f>
        <v>4.32</v>
      </c>
      <c r="W74" s="1">
        <f>IFERROR(VLOOKUP(A74,[2]TDSheet!$A:$J,4,0),0)/5</f>
        <v>2.16</v>
      </c>
      <c r="X74" s="1">
        <v>2.16</v>
      </c>
      <c r="Y74" s="1">
        <v>7.56</v>
      </c>
      <c r="Z74" s="33" t="s">
        <v>47</v>
      </c>
      <c r="AA74" s="1">
        <f t="shared" si="33"/>
        <v>0</v>
      </c>
      <c r="AB74" s="7">
        <v>2.7</v>
      </c>
      <c r="AC74" s="8">
        <f t="shared" si="34"/>
        <v>0</v>
      </c>
      <c r="AD74" s="1">
        <f t="shared" si="35"/>
        <v>0</v>
      </c>
      <c r="AE74" s="1">
        <v>14</v>
      </c>
      <c r="AF74" s="1">
        <v>126</v>
      </c>
      <c r="AG74" s="8">
        <f t="shared" si="36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111</v>
      </c>
      <c r="B75" s="1" t="s">
        <v>40</v>
      </c>
      <c r="C75" s="1">
        <v>455</v>
      </c>
      <c r="D75" s="1"/>
      <c r="E75" s="1">
        <v>55</v>
      </c>
      <c r="F75" s="1">
        <v>400</v>
      </c>
      <c r="G75" s="7">
        <v>1</v>
      </c>
      <c r="H75" s="1">
        <v>180</v>
      </c>
      <c r="I75" s="16" t="s">
        <v>113</v>
      </c>
      <c r="J75" s="1">
        <v>55</v>
      </c>
      <c r="K75" s="1">
        <f t="shared" si="37"/>
        <v>0</v>
      </c>
      <c r="L75" s="1"/>
      <c r="M75" s="1"/>
      <c r="N75" s="1"/>
      <c r="O75" s="1">
        <f t="shared" si="38"/>
        <v>11</v>
      </c>
      <c r="P75" s="5"/>
      <c r="Q75" s="5">
        <f t="shared" si="32"/>
        <v>0</v>
      </c>
      <c r="R75" s="5"/>
      <c r="S75" s="1"/>
      <c r="T75" s="1">
        <f t="shared" si="39"/>
        <v>36.363636363636367</v>
      </c>
      <c r="U75" s="1">
        <f t="shared" si="40"/>
        <v>36.363636363636367</v>
      </c>
      <c r="V75" s="1">
        <f>IFERROR(VLOOKUP(A75,[1]TDSheet!$A:$J,4,0),0)/5</f>
        <v>10</v>
      </c>
      <c r="W75" s="1">
        <f>IFERROR(VLOOKUP(A75,[2]TDSheet!$A:$J,4,0),0)/5</f>
        <v>13</v>
      </c>
      <c r="X75" s="1">
        <v>14</v>
      </c>
      <c r="Y75" s="1">
        <v>13</v>
      </c>
      <c r="Z75" s="33" t="s">
        <v>47</v>
      </c>
      <c r="AA75" s="1">
        <f t="shared" si="33"/>
        <v>0</v>
      </c>
      <c r="AB75" s="7">
        <v>5</v>
      </c>
      <c r="AC75" s="8">
        <f t="shared" si="34"/>
        <v>0</v>
      </c>
      <c r="AD75" s="1">
        <f t="shared" si="35"/>
        <v>0</v>
      </c>
      <c r="AE75" s="1">
        <v>12</v>
      </c>
      <c r="AF75" s="1">
        <v>84</v>
      </c>
      <c r="AG75" s="8">
        <f t="shared" si="36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7"/>
      <c r="AC76" s="8"/>
      <c r="AD76" s="1"/>
      <c r="AE76" s="1"/>
      <c r="AF76" s="1"/>
      <c r="AG76" s="8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7"/>
      <c r="AC77" s="8"/>
      <c r="AD77" s="1"/>
      <c r="AE77" s="1"/>
      <c r="AF77" s="1"/>
      <c r="AG77" s="8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7"/>
      <c r="AC78" s="8"/>
      <c r="AD78" s="1"/>
      <c r="AE78" s="1"/>
      <c r="AF78" s="1"/>
      <c r="AG78" s="8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7"/>
      <c r="AC79" s="8"/>
      <c r="AD79" s="1"/>
      <c r="AE79" s="1"/>
      <c r="AF79" s="1"/>
      <c r="AG79" s="8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7"/>
      <c r="AC80" s="8"/>
      <c r="AD80" s="1"/>
      <c r="AE80" s="1"/>
      <c r="AF80" s="1"/>
      <c r="AG80" s="8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7"/>
      <c r="AC81" s="8"/>
      <c r="AD81" s="1"/>
      <c r="AE81" s="1"/>
      <c r="AF81" s="1"/>
      <c r="AG81" s="8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7"/>
      <c r="AC82" s="8"/>
      <c r="AD82" s="1"/>
      <c r="AE82" s="1"/>
      <c r="AF82" s="1"/>
      <c r="AG82" s="8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7"/>
      <c r="AC83" s="8"/>
      <c r="AD83" s="1"/>
      <c r="AE83" s="1"/>
      <c r="AF83" s="1"/>
      <c r="AG83" s="8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7"/>
      <c r="AC84" s="8"/>
      <c r="AD84" s="1"/>
      <c r="AE84" s="1"/>
      <c r="AF84" s="1"/>
      <c r="AG84" s="8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7"/>
      <c r="AC85" s="8"/>
      <c r="AD85" s="1"/>
      <c r="AE85" s="1"/>
      <c r="AF85" s="1"/>
      <c r="AG85" s="8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7"/>
      <c r="AC86" s="8"/>
      <c r="AD86" s="1"/>
      <c r="AE86" s="1"/>
      <c r="AF86" s="1"/>
      <c r="AG86" s="8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7"/>
      <c r="AC87" s="8"/>
      <c r="AD87" s="1"/>
      <c r="AE87" s="1"/>
      <c r="AF87" s="1"/>
      <c r="AG87" s="8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7"/>
      <c r="AC88" s="8"/>
      <c r="AD88" s="1"/>
      <c r="AE88" s="1"/>
      <c r="AF88" s="1"/>
      <c r="AG88" s="8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7"/>
      <c r="AC89" s="8"/>
      <c r="AD89" s="1"/>
      <c r="AE89" s="1"/>
      <c r="AF89" s="1"/>
      <c r="AG89" s="8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7"/>
      <c r="AC90" s="8"/>
      <c r="AD90" s="1"/>
      <c r="AE90" s="1"/>
      <c r="AF90" s="1"/>
      <c r="AG90" s="8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7"/>
      <c r="AC91" s="8"/>
      <c r="AD91" s="1"/>
      <c r="AE91" s="1"/>
      <c r="AF91" s="1"/>
      <c r="AG91" s="8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7"/>
      <c r="AC92" s="8"/>
      <c r="AD92" s="1"/>
      <c r="AE92" s="1"/>
      <c r="AF92" s="1"/>
      <c r="AG92" s="8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7"/>
      <c r="AC93" s="8"/>
      <c r="AD93" s="1"/>
      <c r="AE93" s="1"/>
      <c r="AF93" s="1"/>
      <c r="AG93" s="8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7"/>
      <c r="AC94" s="8"/>
      <c r="AD94" s="1"/>
      <c r="AE94" s="1"/>
      <c r="AF94" s="1"/>
      <c r="AG94" s="8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7"/>
      <c r="AC95" s="8"/>
      <c r="AD95" s="1"/>
      <c r="AE95" s="1"/>
      <c r="AF95" s="1"/>
      <c r="AG95" s="8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7"/>
      <c r="AC96" s="8"/>
      <c r="AD96" s="1"/>
      <c r="AE96" s="1"/>
      <c r="AF96" s="1"/>
      <c r="AG96" s="8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7"/>
      <c r="AC97" s="8"/>
      <c r="AD97" s="1"/>
      <c r="AE97" s="1"/>
      <c r="AF97" s="1"/>
      <c r="AG97" s="8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8"/>
      <c r="AD98" s="1"/>
      <c r="AE98" s="1"/>
      <c r="AF98" s="1"/>
      <c r="AG98" s="8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8"/>
      <c r="AD99" s="1"/>
      <c r="AE99" s="1"/>
      <c r="AF99" s="1"/>
      <c r="AG99" s="8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8"/>
      <c r="AD100" s="1"/>
      <c r="AE100" s="1"/>
      <c r="AF100" s="1"/>
      <c r="AG100" s="8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8"/>
      <c r="AD101" s="1"/>
      <c r="AE101" s="1"/>
      <c r="AF101" s="1"/>
      <c r="AG101" s="8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7"/>
      <c r="AC102" s="8"/>
      <c r="AD102" s="1"/>
      <c r="AE102" s="1"/>
      <c r="AF102" s="1"/>
      <c r="AG102" s="8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8"/>
      <c r="AD103" s="1"/>
      <c r="AE103" s="1"/>
      <c r="AF103" s="1"/>
      <c r="AG103" s="8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8"/>
      <c r="AD104" s="1"/>
      <c r="AE104" s="1"/>
      <c r="AF104" s="1"/>
      <c r="AG104" s="8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8"/>
      <c r="AD105" s="1"/>
      <c r="AE105" s="1"/>
      <c r="AF105" s="1"/>
      <c r="AG105" s="8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8"/>
      <c r="AD106" s="1"/>
      <c r="AE106" s="1"/>
      <c r="AF106" s="1"/>
      <c r="AG106" s="8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8"/>
      <c r="AD107" s="1"/>
      <c r="AE107" s="1"/>
      <c r="AF107" s="1"/>
      <c r="AG107" s="8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8"/>
      <c r="AD108" s="1"/>
      <c r="AE108" s="1"/>
      <c r="AF108" s="1"/>
      <c r="AG108" s="8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8"/>
      <c r="AD109" s="1"/>
      <c r="AE109" s="1"/>
      <c r="AF109" s="1"/>
      <c r="AG109" s="8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8"/>
      <c r="AD110" s="1"/>
      <c r="AE110" s="1"/>
      <c r="AF110" s="1"/>
      <c r="AG110" s="8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8"/>
      <c r="AD111" s="1"/>
      <c r="AE111" s="1"/>
      <c r="AF111" s="1"/>
      <c r="AG111" s="8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7"/>
      <c r="AC112" s="8"/>
      <c r="AD112" s="1"/>
      <c r="AE112" s="1"/>
      <c r="AF112" s="1"/>
      <c r="AG112" s="8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8"/>
      <c r="AD113" s="1"/>
      <c r="AE113" s="1"/>
      <c r="AF113" s="1"/>
      <c r="AG113" s="8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7"/>
      <c r="AC114" s="8"/>
      <c r="AD114" s="1"/>
      <c r="AE114" s="1"/>
      <c r="AF114" s="1"/>
      <c r="AG114" s="8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8"/>
      <c r="AD115" s="1"/>
      <c r="AE115" s="1"/>
      <c r="AF115" s="1"/>
      <c r="AG115" s="8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8"/>
      <c r="AD116" s="1"/>
      <c r="AE116" s="1"/>
      <c r="AF116" s="1"/>
      <c r="AG116" s="8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8"/>
      <c r="AD117" s="1"/>
      <c r="AE117" s="1"/>
      <c r="AF117" s="1"/>
      <c r="AG117" s="8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8"/>
      <c r="AD118" s="1"/>
      <c r="AE118" s="1"/>
      <c r="AF118" s="1"/>
      <c r="AG118" s="8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8"/>
      <c r="AD119" s="1"/>
      <c r="AE119" s="1"/>
      <c r="AF119" s="1"/>
      <c r="AG119" s="8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8"/>
      <c r="AD120" s="1"/>
      <c r="AE120" s="1"/>
      <c r="AF120" s="1"/>
      <c r="AG120" s="8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8"/>
      <c r="AD121" s="1"/>
      <c r="AE121" s="1"/>
      <c r="AF121" s="1"/>
      <c r="AG121" s="8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8"/>
      <c r="AD122" s="1"/>
      <c r="AE122" s="1"/>
      <c r="AF122" s="1"/>
      <c r="AG122" s="8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8"/>
      <c r="AD123" s="1"/>
      <c r="AE123" s="1"/>
      <c r="AF123" s="1"/>
      <c r="AG123" s="8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8"/>
      <c r="AD124" s="1"/>
      <c r="AE124" s="1"/>
      <c r="AF124" s="1"/>
      <c r="AG124" s="8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8"/>
      <c r="AD125" s="1"/>
      <c r="AE125" s="1"/>
      <c r="AF125" s="1"/>
      <c r="AG125" s="8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8"/>
      <c r="AD126" s="1"/>
      <c r="AE126" s="1"/>
      <c r="AF126" s="1"/>
      <c r="AG126" s="8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8"/>
      <c r="AD127" s="1"/>
      <c r="AE127" s="1"/>
      <c r="AF127" s="1"/>
      <c r="AG127" s="8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8"/>
      <c r="AD128" s="1"/>
      <c r="AE128" s="1"/>
      <c r="AF128" s="1"/>
      <c r="AG128" s="8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7"/>
      <c r="AC129" s="8"/>
      <c r="AD129" s="1"/>
      <c r="AE129" s="1"/>
      <c r="AF129" s="1"/>
      <c r="AG129" s="8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7"/>
      <c r="AC130" s="8"/>
      <c r="AD130" s="1"/>
      <c r="AE130" s="1"/>
      <c r="AF130" s="1"/>
      <c r="AG130" s="8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7"/>
      <c r="AC131" s="8"/>
      <c r="AD131" s="1"/>
      <c r="AE131" s="1"/>
      <c r="AF131" s="1"/>
      <c r="AG131" s="8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7"/>
      <c r="AC132" s="8"/>
      <c r="AD132" s="1"/>
      <c r="AE132" s="1"/>
      <c r="AF132" s="1"/>
      <c r="AG132" s="8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7"/>
      <c r="AC133" s="8"/>
      <c r="AD133" s="1"/>
      <c r="AE133" s="1"/>
      <c r="AF133" s="1"/>
      <c r="AG133" s="8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7"/>
      <c r="AC134" s="8"/>
      <c r="AD134" s="1"/>
      <c r="AE134" s="1"/>
      <c r="AF134" s="1"/>
      <c r="AG134" s="8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7"/>
      <c r="AC135" s="8"/>
      <c r="AD135" s="1"/>
      <c r="AE135" s="1"/>
      <c r="AF135" s="1"/>
      <c r="AG135" s="8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7"/>
      <c r="AC136" s="8"/>
      <c r="AD136" s="1"/>
      <c r="AE136" s="1"/>
      <c r="AF136" s="1"/>
      <c r="AG136" s="8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7"/>
      <c r="AC137" s="8"/>
      <c r="AD137" s="1"/>
      <c r="AE137" s="1"/>
      <c r="AF137" s="1"/>
      <c r="AG137" s="8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7"/>
      <c r="AC138" s="8"/>
      <c r="AD138" s="1"/>
      <c r="AE138" s="1"/>
      <c r="AF138" s="1"/>
      <c r="AG138" s="8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7"/>
      <c r="AC139" s="8"/>
      <c r="AD139" s="1"/>
      <c r="AE139" s="1"/>
      <c r="AF139" s="1"/>
      <c r="AG139" s="8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7"/>
      <c r="AC140" s="8"/>
      <c r="AD140" s="1"/>
      <c r="AE140" s="1"/>
      <c r="AF140" s="1"/>
      <c r="AG140" s="8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7"/>
      <c r="AC141" s="8"/>
      <c r="AD141" s="1"/>
      <c r="AE141" s="1"/>
      <c r="AF141" s="1"/>
      <c r="AG141" s="8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7"/>
      <c r="AC142" s="8"/>
      <c r="AD142" s="1"/>
      <c r="AE142" s="1"/>
      <c r="AF142" s="1"/>
      <c r="AG142" s="8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7"/>
      <c r="AC143" s="8"/>
      <c r="AD143" s="1"/>
      <c r="AE143" s="1"/>
      <c r="AF143" s="1"/>
      <c r="AG143" s="8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7"/>
      <c r="AC144" s="8"/>
      <c r="AD144" s="1"/>
      <c r="AE144" s="1"/>
      <c r="AF144" s="1"/>
      <c r="AG144" s="8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7"/>
      <c r="AC145" s="8"/>
      <c r="AD145" s="1"/>
      <c r="AE145" s="1"/>
      <c r="AF145" s="1"/>
      <c r="AG145" s="8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7"/>
      <c r="AC146" s="8"/>
      <c r="AD146" s="1"/>
      <c r="AE146" s="1"/>
      <c r="AF146" s="1"/>
      <c r="AG146" s="8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7"/>
      <c r="AC147" s="8"/>
      <c r="AD147" s="1"/>
      <c r="AE147" s="1"/>
      <c r="AF147" s="1"/>
      <c r="AG147" s="8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7"/>
      <c r="AC148" s="8"/>
      <c r="AD148" s="1"/>
      <c r="AE148" s="1"/>
      <c r="AF148" s="1"/>
      <c r="AG148" s="8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7"/>
      <c r="AC149" s="8"/>
      <c r="AD149" s="1"/>
      <c r="AE149" s="1"/>
      <c r="AF149" s="1"/>
      <c r="AG149" s="8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7"/>
      <c r="AC150" s="8"/>
      <c r="AD150" s="1"/>
      <c r="AE150" s="1"/>
      <c r="AF150" s="1"/>
      <c r="AG150" s="8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7"/>
      <c r="AC151" s="8"/>
      <c r="AD151" s="1"/>
      <c r="AE151" s="1"/>
      <c r="AF151" s="1"/>
      <c r="AG151" s="8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7"/>
      <c r="AC152" s="8"/>
      <c r="AD152" s="1"/>
      <c r="AE152" s="1"/>
      <c r="AF152" s="1"/>
      <c r="AG152" s="8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7"/>
      <c r="AC153" s="8"/>
      <c r="AD153" s="1"/>
      <c r="AE153" s="1"/>
      <c r="AF153" s="1"/>
      <c r="AG153" s="8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7"/>
      <c r="AC154" s="8"/>
      <c r="AD154" s="1"/>
      <c r="AE154" s="1"/>
      <c r="AF154" s="1"/>
      <c r="AG154" s="8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7"/>
      <c r="AC155" s="8"/>
      <c r="AD155" s="1"/>
      <c r="AE155" s="1"/>
      <c r="AF155" s="1"/>
      <c r="AG155" s="8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7"/>
      <c r="AC156" s="8"/>
      <c r="AD156" s="1"/>
      <c r="AE156" s="1"/>
      <c r="AF156" s="1"/>
      <c r="AG156" s="8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7"/>
      <c r="AC157" s="8"/>
      <c r="AD157" s="1"/>
      <c r="AE157" s="1"/>
      <c r="AF157" s="1"/>
      <c r="AG157" s="8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7"/>
      <c r="AC158" s="8"/>
      <c r="AD158" s="1"/>
      <c r="AE158" s="1"/>
      <c r="AF158" s="1"/>
      <c r="AG158" s="8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7"/>
      <c r="AC159" s="8"/>
      <c r="AD159" s="1"/>
      <c r="AE159" s="1"/>
      <c r="AF159" s="1"/>
      <c r="AG159" s="8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7"/>
      <c r="AC160" s="8"/>
      <c r="AD160" s="1"/>
      <c r="AE160" s="1"/>
      <c r="AF160" s="1"/>
      <c r="AG160" s="8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7"/>
      <c r="AC161" s="8"/>
      <c r="AD161" s="1"/>
      <c r="AE161" s="1"/>
      <c r="AF161" s="1"/>
      <c r="AG161" s="8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7"/>
      <c r="AC162" s="8"/>
      <c r="AD162" s="1"/>
      <c r="AE162" s="1"/>
      <c r="AF162" s="1"/>
      <c r="AG162" s="8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7"/>
      <c r="AC163" s="8"/>
      <c r="AD163" s="1"/>
      <c r="AE163" s="1"/>
      <c r="AF163" s="1"/>
      <c r="AG163" s="8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7"/>
      <c r="AC164" s="8"/>
      <c r="AD164" s="1"/>
      <c r="AE164" s="1"/>
      <c r="AF164" s="1"/>
      <c r="AG164" s="8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7"/>
      <c r="AC165" s="8"/>
      <c r="AD165" s="1"/>
      <c r="AE165" s="1"/>
      <c r="AF165" s="1"/>
      <c r="AG165" s="8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7"/>
      <c r="AC166" s="8"/>
      <c r="AD166" s="1"/>
      <c r="AE166" s="1"/>
      <c r="AF166" s="1"/>
      <c r="AG166" s="8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7"/>
      <c r="AC167" s="8"/>
      <c r="AD167" s="1"/>
      <c r="AE167" s="1"/>
      <c r="AF167" s="1"/>
      <c r="AG167" s="8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7"/>
      <c r="AC168" s="8"/>
      <c r="AD168" s="1"/>
      <c r="AE168" s="1"/>
      <c r="AF168" s="1"/>
      <c r="AG168" s="8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7"/>
      <c r="AC169" s="8"/>
      <c r="AD169" s="1"/>
      <c r="AE169" s="1"/>
      <c r="AF169" s="1"/>
      <c r="AG169" s="8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7"/>
      <c r="AC170" s="8"/>
      <c r="AD170" s="1"/>
      <c r="AE170" s="1"/>
      <c r="AF170" s="1"/>
      <c r="AG170" s="8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7"/>
      <c r="AC171" s="8"/>
      <c r="AD171" s="1"/>
      <c r="AE171" s="1"/>
      <c r="AF171" s="1"/>
      <c r="AG171" s="8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7"/>
      <c r="AC172" s="8"/>
      <c r="AD172" s="1"/>
      <c r="AE172" s="1"/>
      <c r="AF172" s="1"/>
      <c r="AG172" s="8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7"/>
      <c r="AC173" s="8"/>
      <c r="AD173" s="1"/>
      <c r="AE173" s="1"/>
      <c r="AF173" s="1"/>
      <c r="AG173" s="8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7"/>
      <c r="AC174" s="8"/>
      <c r="AD174" s="1"/>
      <c r="AE174" s="1"/>
      <c r="AF174" s="1"/>
      <c r="AG174" s="8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7"/>
      <c r="AC175" s="8"/>
      <c r="AD175" s="1"/>
      <c r="AE175" s="1"/>
      <c r="AF175" s="1"/>
      <c r="AG175" s="8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7"/>
      <c r="AC176" s="8"/>
      <c r="AD176" s="1"/>
      <c r="AE176" s="1"/>
      <c r="AF176" s="1"/>
      <c r="AG176" s="8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7"/>
      <c r="AC177" s="8"/>
      <c r="AD177" s="1"/>
      <c r="AE177" s="1"/>
      <c r="AF177" s="1"/>
      <c r="AG177" s="8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7"/>
      <c r="AC178" s="8"/>
      <c r="AD178" s="1"/>
      <c r="AE178" s="1"/>
      <c r="AF178" s="1"/>
      <c r="AG178" s="8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7"/>
      <c r="AC179" s="8"/>
      <c r="AD179" s="1"/>
      <c r="AE179" s="1"/>
      <c r="AF179" s="1"/>
      <c r="AG179" s="8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7"/>
      <c r="AC180" s="8"/>
      <c r="AD180" s="1"/>
      <c r="AE180" s="1"/>
      <c r="AF180" s="1"/>
      <c r="AG180" s="8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7"/>
      <c r="AC181" s="8"/>
      <c r="AD181" s="1"/>
      <c r="AE181" s="1"/>
      <c r="AF181" s="1"/>
      <c r="AG181" s="8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7"/>
      <c r="AC182" s="8"/>
      <c r="AD182" s="1"/>
      <c r="AE182" s="1"/>
      <c r="AF182" s="1"/>
      <c r="AG182" s="8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7"/>
      <c r="AC183" s="8"/>
      <c r="AD183" s="1"/>
      <c r="AE183" s="1"/>
      <c r="AF183" s="1"/>
      <c r="AG183" s="8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7"/>
      <c r="AC184" s="8"/>
      <c r="AD184" s="1"/>
      <c r="AE184" s="1"/>
      <c r="AF184" s="1"/>
      <c r="AG184" s="8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7"/>
      <c r="AC185" s="8"/>
      <c r="AD185" s="1"/>
      <c r="AE185" s="1"/>
      <c r="AF185" s="1"/>
      <c r="AG185" s="8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7"/>
      <c r="AC186" s="8"/>
      <c r="AD186" s="1"/>
      <c r="AE186" s="1"/>
      <c r="AF186" s="1"/>
      <c r="AG186" s="8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7"/>
      <c r="AC187" s="8"/>
      <c r="AD187" s="1"/>
      <c r="AE187" s="1"/>
      <c r="AF187" s="1"/>
      <c r="AG187" s="8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7"/>
      <c r="AC188" s="8"/>
      <c r="AD188" s="1"/>
      <c r="AE188" s="1"/>
      <c r="AF188" s="1"/>
      <c r="AG188" s="8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7"/>
      <c r="AC189" s="8"/>
      <c r="AD189" s="1"/>
      <c r="AE189" s="1"/>
      <c r="AF189" s="1"/>
      <c r="AG189" s="8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7"/>
      <c r="AC190" s="8"/>
      <c r="AD190" s="1"/>
      <c r="AE190" s="1"/>
      <c r="AF190" s="1"/>
      <c r="AG190" s="8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7"/>
      <c r="AC191" s="8"/>
      <c r="AD191" s="1"/>
      <c r="AE191" s="1"/>
      <c r="AF191" s="1"/>
      <c r="AG191" s="8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7"/>
      <c r="AC192" s="8"/>
      <c r="AD192" s="1"/>
      <c r="AE192" s="1"/>
      <c r="AF192" s="1"/>
      <c r="AG192" s="8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7"/>
      <c r="AC193" s="8"/>
      <c r="AD193" s="1"/>
      <c r="AE193" s="1"/>
      <c r="AF193" s="1"/>
      <c r="AG193" s="8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7"/>
      <c r="AC194" s="8"/>
      <c r="AD194" s="1"/>
      <c r="AE194" s="1"/>
      <c r="AF194" s="1"/>
      <c r="AG194" s="8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7"/>
      <c r="AC195" s="8"/>
      <c r="AD195" s="1"/>
      <c r="AE195" s="1"/>
      <c r="AF195" s="1"/>
      <c r="AG195" s="8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7"/>
      <c r="AC196" s="8"/>
      <c r="AD196" s="1"/>
      <c r="AE196" s="1"/>
      <c r="AF196" s="1"/>
      <c r="AG196" s="8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7"/>
      <c r="AC197" s="8"/>
      <c r="AD197" s="1"/>
      <c r="AE197" s="1"/>
      <c r="AF197" s="1"/>
      <c r="AG197" s="8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7"/>
      <c r="AC198" s="8"/>
      <c r="AD198" s="1"/>
      <c r="AE198" s="1"/>
      <c r="AF198" s="1"/>
      <c r="AG198" s="8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7"/>
      <c r="AC199" s="8"/>
      <c r="AD199" s="1"/>
      <c r="AE199" s="1"/>
      <c r="AF199" s="1"/>
      <c r="AG199" s="8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7"/>
      <c r="AC200" s="8"/>
      <c r="AD200" s="1"/>
      <c r="AE200" s="1"/>
      <c r="AF200" s="1"/>
      <c r="AG200" s="8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7"/>
      <c r="AC201" s="8"/>
      <c r="AD201" s="1"/>
      <c r="AE201" s="1"/>
      <c r="AF201" s="1"/>
      <c r="AG201" s="8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7"/>
      <c r="AC202" s="8"/>
      <c r="AD202" s="1"/>
      <c r="AE202" s="1"/>
      <c r="AF202" s="1"/>
      <c r="AG202" s="8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7"/>
      <c r="AC203" s="8"/>
      <c r="AD203" s="1"/>
      <c r="AE203" s="1"/>
      <c r="AF203" s="1"/>
      <c r="AG203" s="8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7"/>
      <c r="AC204" s="8"/>
      <c r="AD204" s="1"/>
      <c r="AE204" s="1"/>
      <c r="AF204" s="1"/>
      <c r="AG204" s="8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7"/>
      <c r="AC205" s="8"/>
      <c r="AD205" s="1"/>
      <c r="AE205" s="1"/>
      <c r="AF205" s="1"/>
      <c r="AG205" s="8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7"/>
      <c r="AC206" s="8"/>
      <c r="AD206" s="1"/>
      <c r="AE206" s="1"/>
      <c r="AF206" s="1"/>
      <c r="AG206" s="8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7"/>
      <c r="AC207" s="8"/>
      <c r="AD207" s="1"/>
      <c r="AE207" s="1"/>
      <c r="AF207" s="1"/>
      <c r="AG207" s="8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7"/>
      <c r="AC208" s="8"/>
      <c r="AD208" s="1"/>
      <c r="AE208" s="1"/>
      <c r="AF208" s="1"/>
      <c r="AG208" s="8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7"/>
      <c r="AC209" s="8"/>
      <c r="AD209" s="1"/>
      <c r="AE209" s="1"/>
      <c r="AF209" s="1"/>
      <c r="AG209" s="8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7"/>
      <c r="AC210" s="8"/>
      <c r="AD210" s="1"/>
      <c r="AE210" s="1"/>
      <c r="AF210" s="1"/>
      <c r="AG210" s="8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7"/>
      <c r="AC211" s="8"/>
      <c r="AD211" s="1"/>
      <c r="AE211" s="1"/>
      <c r="AF211" s="1"/>
      <c r="AG211" s="8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7"/>
      <c r="AC212" s="8"/>
      <c r="AD212" s="1"/>
      <c r="AE212" s="1"/>
      <c r="AF212" s="1"/>
      <c r="AG212" s="8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7"/>
      <c r="AC213" s="8"/>
      <c r="AD213" s="1"/>
      <c r="AE213" s="1"/>
      <c r="AF213" s="1"/>
      <c r="AG213" s="8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7"/>
      <c r="AC214" s="8"/>
      <c r="AD214" s="1"/>
      <c r="AE214" s="1"/>
      <c r="AF214" s="1"/>
      <c r="AG214" s="8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7"/>
      <c r="AC215" s="8"/>
      <c r="AD215" s="1"/>
      <c r="AE215" s="1"/>
      <c r="AF215" s="1"/>
      <c r="AG215" s="8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7"/>
      <c r="AC216" s="8"/>
      <c r="AD216" s="1"/>
      <c r="AE216" s="1"/>
      <c r="AF216" s="1"/>
      <c r="AG216" s="8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7"/>
      <c r="AC217" s="8"/>
      <c r="AD217" s="1"/>
      <c r="AE217" s="1"/>
      <c r="AF217" s="1"/>
      <c r="AG217" s="8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7"/>
      <c r="AC218" s="8"/>
      <c r="AD218" s="1"/>
      <c r="AE218" s="1"/>
      <c r="AF218" s="1"/>
      <c r="AG218" s="8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7"/>
      <c r="AC219" s="8"/>
      <c r="AD219" s="1"/>
      <c r="AE219" s="1"/>
      <c r="AF219" s="1"/>
      <c r="AG219" s="8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7"/>
      <c r="AC220" s="8"/>
      <c r="AD220" s="1"/>
      <c r="AE220" s="1"/>
      <c r="AF220" s="1"/>
      <c r="AG220" s="8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7"/>
      <c r="AC221" s="8"/>
      <c r="AD221" s="1"/>
      <c r="AE221" s="1"/>
      <c r="AF221" s="1"/>
      <c r="AG221" s="8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7"/>
      <c r="AC222" s="8"/>
      <c r="AD222" s="1"/>
      <c r="AE222" s="1"/>
      <c r="AF222" s="1"/>
      <c r="AG222" s="8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7"/>
      <c r="AC223" s="8"/>
      <c r="AD223" s="1"/>
      <c r="AE223" s="1"/>
      <c r="AF223" s="1"/>
      <c r="AG223" s="8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7"/>
      <c r="AC224" s="8"/>
      <c r="AD224" s="1"/>
      <c r="AE224" s="1"/>
      <c r="AF224" s="1"/>
      <c r="AG224" s="8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7"/>
      <c r="AC225" s="8"/>
      <c r="AD225" s="1"/>
      <c r="AE225" s="1"/>
      <c r="AF225" s="1"/>
      <c r="AG225" s="8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7"/>
      <c r="AC226" s="8"/>
      <c r="AD226" s="1"/>
      <c r="AE226" s="1"/>
      <c r="AF226" s="1"/>
      <c r="AG226" s="8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7"/>
      <c r="AC227" s="8"/>
      <c r="AD227" s="1"/>
      <c r="AE227" s="1"/>
      <c r="AF227" s="1"/>
      <c r="AG227" s="8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7"/>
      <c r="AC228" s="8"/>
      <c r="AD228" s="1"/>
      <c r="AE228" s="1"/>
      <c r="AF228" s="1"/>
      <c r="AG228" s="8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7"/>
      <c r="AC229" s="8"/>
      <c r="AD229" s="1"/>
      <c r="AE229" s="1"/>
      <c r="AF229" s="1"/>
      <c r="AG229" s="8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7"/>
      <c r="AC230" s="8"/>
      <c r="AD230" s="1"/>
      <c r="AE230" s="1"/>
      <c r="AF230" s="1"/>
      <c r="AG230" s="8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7"/>
      <c r="AC231" s="8"/>
      <c r="AD231" s="1"/>
      <c r="AE231" s="1"/>
      <c r="AF231" s="1"/>
      <c r="AG231" s="8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7"/>
      <c r="AC232" s="8"/>
      <c r="AD232" s="1"/>
      <c r="AE232" s="1"/>
      <c r="AF232" s="1"/>
      <c r="AG232" s="8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7"/>
      <c r="AC233" s="8"/>
      <c r="AD233" s="1"/>
      <c r="AE233" s="1"/>
      <c r="AF233" s="1"/>
      <c r="AG233" s="8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7"/>
      <c r="AC234" s="8"/>
      <c r="AD234" s="1"/>
      <c r="AE234" s="1"/>
      <c r="AF234" s="1"/>
      <c r="AG234" s="8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7"/>
      <c r="AC235" s="8"/>
      <c r="AD235" s="1"/>
      <c r="AE235" s="1"/>
      <c r="AF235" s="1"/>
      <c r="AG235" s="8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7"/>
      <c r="AC236" s="8"/>
      <c r="AD236" s="1"/>
      <c r="AE236" s="1"/>
      <c r="AF236" s="1"/>
      <c r="AG236" s="8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7"/>
      <c r="AC237" s="8"/>
      <c r="AD237" s="1"/>
      <c r="AE237" s="1"/>
      <c r="AF237" s="1"/>
      <c r="AG237" s="8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7"/>
      <c r="AC238" s="8"/>
      <c r="AD238" s="1"/>
      <c r="AE238" s="1"/>
      <c r="AF238" s="1"/>
      <c r="AG238" s="8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7"/>
      <c r="AC239" s="8"/>
      <c r="AD239" s="1"/>
      <c r="AE239" s="1"/>
      <c r="AF239" s="1"/>
      <c r="AG239" s="8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7"/>
      <c r="AC240" s="8"/>
      <c r="AD240" s="1"/>
      <c r="AE240" s="1"/>
      <c r="AF240" s="1"/>
      <c r="AG240" s="8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7"/>
      <c r="AC241" s="8"/>
      <c r="AD241" s="1"/>
      <c r="AE241" s="1"/>
      <c r="AF241" s="1"/>
      <c r="AG241" s="8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7"/>
      <c r="AC242" s="8"/>
      <c r="AD242" s="1"/>
      <c r="AE242" s="1"/>
      <c r="AF242" s="1"/>
      <c r="AG242" s="8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7"/>
      <c r="AC243" s="8"/>
      <c r="AD243" s="1"/>
      <c r="AE243" s="1"/>
      <c r="AF243" s="1"/>
      <c r="AG243" s="8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7"/>
      <c r="AC244" s="8"/>
      <c r="AD244" s="1"/>
      <c r="AE244" s="1"/>
      <c r="AF244" s="1"/>
      <c r="AG244" s="8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7"/>
      <c r="AC245" s="8"/>
      <c r="AD245" s="1"/>
      <c r="AE245" s="1"/>
      <c r="AF245" s="1"/>
      <c r="AG245" s="8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7"/>
      <c r="AC246" s="8"/>
      <c r="AD246" s="1"/>
      <c r="AE246" s="1"/>
      <c r="AF246" s="1"/>
      <c r="AG246" s="8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7"/>
      <c r="AC247" s="8"/>
      <c r="AD247" s="1"/>
      <c r="AE247" s="1"/>
      <c r="AF247" s="1"/>
      <c r="AG247" s="8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7"/>
      <c r="AC248" s="8"/>
      <c r="AD248" s="1"/>
      <c r="AE248" s="1"/>
      <c r="AF248" s="1"/>
      <c r="AG248" s="8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7"/>
      <c r="AC249" s="8"/>
      <c r="AD249" s="1"/>
      <c r="AE249" s="1"/>
      <c r="AF249" s="1"/>
      <c r="AG249" s="8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7"/>
      <c r="AC250" s="8"/>
      <c r="AD250" s="1"/>
      <c r="AE250" s="1"/>
      <c r="AF250" s="1"/>
      <c r="AG250" s="8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7"/>
      <c r="AC251" s="8"/>
      <c r="AD251" s="1"/>
      <c r="AE251" s="1"/>
      <c r="AF251" s="1"/>
      <c r="AG251" s="8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7"/>
      <c r="AC252" s="8"/>
      <c r="AD252" s="1"/>
      <c r="AE252" s="1"/>
      <c r="AF252" s="1"/>
      <c r="AG252" s="8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7"/>
      <c r="AC253" s="8"/>
      <c r="AD253" s="1"/>
      <c r="AE253" s="1"/>
      <c r="AF253" s="1"/>
      <c r="AG253" s="8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7"/>
      <c r="AC254" s="8"/>
      <c r="AD254" s="1"/>
      <c r="AE254" s="1"/>
      <c r="AF254" s="1"/>
      <c r="AG254" s="8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7"/>
      <c r="AC255" s="8"/>
      <c r="AD255" s="1"/>
      <c r="AE255" s="1"/>
      <c r="AF255" s="1"/>
      <c r="AG255" s="8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7"/>
      <c r="AC256" s="8"/>
      <c r="AD256" s="1"/>
      <c r="AE256" s="1"/>
      <c r="AF256" s="1"/>
      <c r="AG256" s="8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7"/>
      <c r="AC257" s="8"/>
      <c r="AD257" s="1"/>
      <c r="AE257" s="1"/>
      <c r="AF257" s="1"/>
      <c r="AG257" s="8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7"/>
      <c r="AC258" s="8"/>
      <c r="AD258" s="1"/>
      <c r="AE258" s="1"/>
      <c r="AF258" s="1"/>
      <c r="AG258" s="8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7"/>
      <c r="AC259" s="8"/>
      <c r="AD259" s="1"/>
      <c r="AE259" s="1"/>
      <c r="AF259" s="1"/>
      <c r="AG259" s="8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7"/>
      <c r="AC260" s="8"/>
      <c r="AD260" s="1"/>
      <c r="AE260" s="1"/>
      <c r="AF260" s="1"/>
      <c r="AG260" s="8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7"/>
      <c r="AC261" s="8"/>
      <c r="AD261" s="1"/>
      <c r="AE261" s="1"/>
      <c r="AF261" s="1"/>
      <c r="AG261" s="8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7"/>
      <c r="AC262" s="8"/>
      <c r="AD262" s="1"/>
      <c r="AE262" s="1"/>
      <c r="AF262" s="1"/>
      <c r="AG262" s="8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7"/>
      <c r="AC263" s="8"/>
      <c r="AD263" s="1"/>
      <c r="AE263" s="1"/>
      <c r="AF263" s="1"/>
      <c r="AG263" s="8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7"/>
      <c r="AC264" s="8"/>
      <c r="AD264" s="1"/>
      <c r="AE264" s="1"/>
      <c r="AF264" s="1"/>
      <c r="AG264" s="8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7"/>
      <c r="AC265" s="8"/>
      <c r="AD265" s="1"/>
      <c r="AE265" s="1"/>
      <c r="AF265" s="1"/>
      <c r="AG265" s="8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7"/>
      <c r="AC266" s="8"/>
      <c r="AD266" s="1"/>
      <c r="AE266" s="1"/>
      <c r="AF266" s="1"/>
      <c r="AG266" s="8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7"/>
      <c r="AC267" s="8"/>
      <c r="AD267" s="1"/>
      <c r="AE267" s="1"/>
      <c r="AF267" s="1"/>
      <c r="AG267" s="8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7"/>
      <c r="AC268" s="8"/>
      <c r="AD268" s="1"/>
      <c r="AE268" s="1"/>
      <c r="AF268" s="1"/>
      <c r="AG268" s="8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7"/>
      <c r="AC269" s="8"/>
      <c r="AD269" s="1"/>
      <c r="AE269" s="1"/>
      <c r="AF269" s="1"/>
      <c r="AG269" s="8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7"/>
      <c r="AC270" s="8"/>
      <c r="AD270" s="1"/>
      <c r="AE270" s="1"/>
      <c r="AF270" s="1"/>
      <c r="AG270" s="8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7"/>
      <c r="AC271" s="8"/>
      <c r="AD271" s="1"/>
      <c r="AE271" s="1"/>
      <c r="AF271" s="1"/>
      <c r="AG271" s="8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7"/>
      <c r="AC272" s="8"/>
      <c r="AD272" s="1"/>
      <c r="AE272" s="1"/>
      <c r="AF272" s="1"/>
      <c r="AG272" s="8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7"/>
      <c r="AC273" s="8"/>
      <c r="AD273" s="1"/>
      <c r="AE273" s="1"/>
      <c r="AF273" s="1"/>
      <c r="AG273" s="8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7"/>
      <c r="AC274" s="8"/>
      <c r="AD274" s="1"/>
      <c r="AE274" s="1"/>
      <c r="AF274" s="1"/>
      <c r="AG274" s="8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7"/>
      <c r="AC275" s="8"/>
      <c r="AD275" s="1"/>
      <c r="AE275" s="1"/>
      <c r="AF275" s="1"/>
      <c r="AG275" s="8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7"/>
      <c r="AC276" s="8"/>
      <c r="AD276" s="1"/>
      <c r="AE276" s="1"/>
      <c r="AF276" s="1"/>
      <c r="AG276" s="8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7"/>
      <c r="AC277" s="8"/>
      <c r="AD277" s="1"/>
      <c r="AE277" s="1"/>
      <c r="AF277" s="1"/>
      <c r="AG277" s="8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7"/>
      <c r="AC278" s="8"/>
      <c r="AD278" s="1"/>
      <c r="AE278" s="1"/>
      <c r="AF278" s="1"/>
      <c r="AG278" s="8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7"/>
      <c r="AC279" s="8"/>
      <c r="AD279" s="1"/>
      <c r="AE279" s="1"/>
      <c r="AF279" s="1"/>
      <c r="AG279" s="8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7"/>
      <c r="AC280" s="8"/>
      <c r="AD280" s="1"/>
      <c r="AE280" s="1"/>
      <c r="AF280" s="1"/>
      <c r="AG280" s="8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7"/>
      <c r="AC281" s="8"/>
      <c r="AD281" s="1"/>
      <c r="AE281" s="1"/>
      <c r="AF281" s="1"/>
      <c r="AG281" s="8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7"/>
      <c r="AC282" s="8"/>
      <c r="AD282" s="1"/>
      <c r="AE282" s="1"/>
      <c r="AF282" s="1"/>
      <c r="AG282" s="8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7"/>
      <c r="AC283" s="8"/>
      <c r="AD283" s="1"/>
      <c r="AE283" s="1"/>
      <c r="AF283" s="1"/>
      <c r="AG283" s="8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7"/>
      <c r="AC284" s="8"/>
      <c r="AD284" s="1"/>
      <c r="AE284" s="1"/>
      <c r="AF284" s="1"/>
      <c r="AG284" s="8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7"/>
      <c r="AC285" s="8"/>
      <c r="AD285" s="1"/>
      <c r="AE285" s="1"/>
      <c r="AF285" s="1"/>
      <c r="AG285" s="8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7"/>
      <c r="AC286" s="8"/>
      <c r="AD286" s="1"/>
      <c r="AE286" s="1"/>
      <c r="AF286" s="1"/>
      <c r="AG286" s="8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7"/>
      <c r="AC287" s="8"/>
      <c r="AD287" s="1"/>
      <c r="AE287" s="1"/>
      <c r="AF287" s="1"/>
      <c r="AG287" s="8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7"/>
      <c r="AC288" s="8"/>
      <c r="AD288" s="1"/>
      <c r="AE288" s="1"/>
      <c r="AF288" s="1"/>
      <c r="AG288" s="8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7"/>
      <c r="AC289" s="8"/>
      <c r="AD289" s="1"/>
      <c r="AE289" s="1"/>
      <c r="AF289" s="1"/>
      <c r="AG289" s="8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7"/>
      <c r="AC290" s="8"/>
      <c r="AD290" s="1"/>
      <c r="AE290" s="1"/>
      <c r="AF290" s="1"/>
      <c r="AG290" s="8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7"/>
      <c r="AC291" s="8"/>
      <c r="AD291" s="1"/>
      <c r="AE291" s="1"/>
      <c r="AF291" s="1"/>
      <c r="AG291" s="8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7"/>
      <c r="AC292" s="8"/>
      <c r="AD292" s="1"/>
      <c r="AE292" s="1"/>
      <c r="AF292" s="1"/>
      <c r="AG292" s="8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7"/>
      <c r="AC293" s="8"/>
      <c r="AD293" s="1"/>
      <c r="AE293" s="1"/>
      <c r="AF293" s="1"/>
      <c r="AG293" s="8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7"/>
      <c r="AC294" s="8"/>
      <c r="AD294" s="1"/>
      <c r="AE294" s="1"/>
      <c r="AF294" s="1"/>
      <c r="AG294" s="8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7"/>
      <c r="AC295" s="8"/>
      <c r="AD295" s="1"/>
      <c r="AE295" s="1"/>
      <c r="AF295" s="1"/>
      <c r="AG295" s="8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7"/>
      <c r="AC296" s="8"/>
      <c r="AD296" s="1"/>
      <c r="AE296" s="1"/>
      <c r="AF296" s="1"/>
      <c r="AG296" s="8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7"/>
      <c r="AC297" s="8"/>
      <c r="AD297" s="1"/>
      <c r="AE297" s="1"/>
      <c r="AF297" s="1"/>
      <c r="AG297" s="8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7"/>
      <c r="AC298" s="8"/>
      <c r="AD298" s="1"/>
      <c r="AE298" s="1"/>
      <c r="AF298" s="1"/>
      <c r="AG298" s="8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7"/>
      <c r="AC299" s="8"/>
      <c r="AD299" s="1"/>
      <c r="AE299" s="1"/>
      <c r="AF299" s="1"/>
      <c r="AG299" s="8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7"/>
      <c r="AC300" s="8"/>
      <c r="AD300" s="1"/>
      <c r="AE300" s="1"/>
      <c r="AF300" s="1"/>
      <c r="AG300" s="8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7"/>
      <c r="AC301" s="8"/>
      <c r="AD301" s="1"/>
      <c r="AE301" s="1"/>
      <c r="AF301" s="1"/>
      <c r="AG301" s="8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7"/>
      <c r="AC302" s="8"/>
      <c r="AD302" s="1"/>
      <c r="AE302" s="1"/>
      <c r="AF302" s="1"/>
      <c r="AG302" s="8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7"/>
      <c r="AC303" s="8"/>
      <c r="AD303" s="1"/>
      <c r="AE303" s="1"/>
      <c r="AF303" s="1"/>
      <c r="AG303" s="8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7"/>
      <c r="AC304" s="8"/>
      <c r="AD304" s="1"/>
      <c r="AE304" s="1"/>
      <c r="AF304" s="1"/>
      <c r="AG304" s="8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7"/>
      <c r="AC305" s="8"/>
      <c r="AD305" s="1"/>
      <c r="AE305" s="1"/>
      <c r="AF305" s="1"/>
      <c r="AG305" s="8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7"/>
      <c r="AC306" s="8"/>
      <c r="AD306" s="1"/>
      <c r="AE306" s="1"/>
      <c r="AF306" s="1"/>
      <c r="AG306" s="8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7"/>
      <c r="AC307" s="8"/>
      <c r="AD307" s="1"/>
      <c r="AE307" s="1"/>
      <c r="AF307" s="1"/>
      <c r="AG307" s="8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7"/>
      <c r="AC308" s="8"/>
      <c r="AD308" s="1"/>
      <c r="AE308" s="1"/>
      <c r="AF308" s="1"/>
      <c r="AG308" s="8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7"/>
      <c r="AC309" s="8"/>
      <c r="AD309" s="1"/>
      <c r="AE309" s="1"/>
      <c r="AF309" s="1"/>
      <c r="AG309" s="8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7"/>
      <c r="AC310" s="8"/>
      <c r="AD310" s="1"/>
      <c r="AE310" s="1"/>
      <c r="AF310" s="1"/>
      <c r="AG310" s="8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7"/>
      <c r="AC311" s="8"/>
      <c r="AD311" s="1"/>
      <c r="AE311" s="1"/>
      <c r="AF311" s="1"/>
      <c r="AG311" s="8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7"/>
      <c r="AC312" s="8"/>
      <c r="AD312" s="1"/>
      <c r="AE312" s="1"/>
      <c r="AF312" s="1"/>
      <c r="AG312" s="8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7"/>
      <c r="AC313" s="8"/>
      <c r="AD313" s="1"/>
      <c r="AE313" s="1"/>
      <c r="AF313" s="1"/>
      <c r="AG313" s="8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7"/>
      <c r="AC314" s="8"/>
      <c r="AD314" s="1"/>
      <c r="AE314" s="1"/>
      <c r="AF314" s="1"/>
      <c r="AG314" s="8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7"/>
      <c r="AC315" s="8"/>
      <c r="AD315" s="1"/>
      <c r="AE315" s="1"/>
      <c r="AF315" s="1"/>
      <c r="AG315" s="8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7"/>
      <c r="AC316" s="8"/>
      <c r="AD316" s="1"/>
      <c r="AE316" s="1"/>
      <c r="AF316" s="1"/>
      <c r="AG316" s="8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7"/>
      <c r="AC317" s="8"/>
      <c r="AD317" s="1"/>
      <c r="AE317" s="1"/>
      <c r="AF317" s="1"/>
      <c r="AG317" s="8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7"/>
      <c r="AC318" s="8"/>
      <c r="AD318" s="1"/>
      <c r="AE318" s="1"/>
      <c r="AF318" s="1"/>
      <c r="AG318" s="8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7"/>
      <c r="AC319" s="8"/>
      <c r="AD319" s="1"/>
      <c r="AE319" s="1"/>
      <c r="AF319" s="1"/>
      <c r="AG319" s="8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7"/>
      <c r="AC320" s="8"/>
      <c r="AD320" s="1"/>
      <c r="AE320" s="1"/>
      <c r="AF320" s="1"/>
      <c r="AG320" s="8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7"/>
      <c r="AC321" s="8"/>
      <c r="AD321" s="1"/>
      <c r="AE321" s="1"/>
      <c r="AF321" s="1"/>
      <c r="AG321" s="8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7"/>
      <c r="AC322" s="8"/>
      <c r="AD322" s="1"/>
      <c r="AE322" s="1"/>
      <c r="AF322" s="1"/>
      <c r="AG322" s="8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7"/>
      <c r="AC323" s="8"/>
      <c r="AD323" s="1"/>
      <c r="AE323" s="1"/>
      <c r="AF323" s="1"/>
      <c r="AG323" s="8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7"/>
      <c r="AC324" s="8"/>
      <c r="AD324" s="1"/>
      <c r="AE324" s="1"/>
      <c r="AF324" s="1"/>
      <c r="AG324" s="8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7"/>
      <c r="AC325" s="8"/>
      <c r="AD325" s="1"/>
      <c r="AE325" s="1"/>
      <c r="AF325" s="1"/>
      <c r="AG325" s="8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7"/>
      <c r="AC326" s="8"/>
      <c r="AD326" s="1"/>
      <c r="AE326" s="1"/>
      <c r="AF326" s="1"/>
      <c r="AG326" s="8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7"/>
      <c r="AC327" s="8"/>
      <c r="AD327" s="1"/>
      <c r="AE327" s="1"/>
      <c r="AF327" s="1"/>
      <c r="AG327" s="8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7"/>
      <c r="AC328" s="8"/>
      <c r="AD328" s="1"/>
      <c r="AE328" s="1"/>
      <c r="AF328" s="1"/>
      <c r="AG328" s="8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7"/>
      <c r="AC329" s="8"/>
      <c r="AD329" s="1"/>
      <c r="AE329" s="1"/>
      <c r="AF329" s="1"/>
      <c r="AG329" s="8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7"/>
      <c r="AC330" s="8"/>
      <c r="AD330" s="1"/>
      <c r="AE330" s="1"/>
      <c r="AF330" s="1"/>
      <c r="AG330" s="8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7"/>
      <c r="AC331" s="8"/>
      <c r="AD331" s="1"/>
      <c r="AE331" s="1"/>
      <c r="AF331" s="1"/>
      <c r="AG331" s="8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7"/>
      <c r="AC332" s="8"/>
      <c r="AD332" s="1"/>
      <c r="AE332" s="1"/>
      <c r="AF332" s="1"/>
      <c r="AG332" s="8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7"/>
      <c r="AC333" s="8"/>
      <c r="AD333" s="1"/>
      <c r="AE333" s="1"/>
      <c r="AF333" s="1"/>
      <c r="AG333" s="8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7"/>
      <c r="AC334" s="8"/>
      <c r="AD334" s="1"/>
      <c r="AE334" s="1"/>
      <c r="AF334" s="1"/>
      <c r="AG334" s="8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7"/>
      <c r="AC335" s="8"/>
      <c r="AD335" s="1"/>
      <c r="AE335" s="1"/>
      <c r="AF335" s="1"/>
      <c r="AG335" s="8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7"/>
      <c r="AC336" s="8"/>
      <c r="AD336" s="1"/>
      <c r="AE336" s="1"/>
      <c r="AF336" s="1"/>
      <c r="AG336" s="8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7"/>
      <c r="AC337" s="8"/>
      <c r="AD337" s="1"/>
      <c r="AE337" s="1"/>
      <c r="AF337" s="1"/>
      <c r="AG337" s="8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7"/>
      <c r="AC338" s="8"/>
      <c r="AD338" s="1"/>
      <c r="AE338" s="1"/>
      <c r="AF338" s="1"/>
      <c r="AG338" s="8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7"/>
      <c r="AC339" s="8"/>
      <c r="AD339" s="1"/>
      <c r="AE339" s="1"/>
      <c r="AF339" s="1"/>
      <c r="AG339" s="8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7"/>
      <c r="AC340" s="8"/>
      <c r="AD340" s="1"/>
      <c r="AE340" s="1"/>
      <c r="AF340" s="1"/>
      <c r="AG340" s="8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7"/>
      <c r="AC341" s="8"/>
      <c r="AD341" s="1"/>
      <c r="AE341" s="1"/>
      <c r="AF341" s="1"/>
      <c r="AG341" s="8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7"/>
      <c r="AC342" s="8"/>
      <c r="AD342" s="1"/>
      <c r="AE342" s="1"/>
      <c r="AF342" s="1"/>
      <c r="AG342" s="8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7"/>
      <c r="AC343" s="8"/>
      <c r="AD343" s="1"/>
      <c r="AE343" s="1"/>
      <c r="AF343" s="1"/>
      <c r="AG343" s="8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7"/>
      <c r="AC344" s="8"/>
      <c r="AD344" s="1"/>
      <c r="AE344" s="1"/>
      <c r="AF344" s="1"/>
      <c r="AG344" s="8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7"/>
      <c r="AC345" s="8"/>
      <c r="AD345" s="1"/>
      <c r="AE345" s="1"/>
      <c r="AF345" s="1"/>
      <c r="AG345" s="8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7"/>
      <c r="AC346" s="8"/>
      <c r="AD346" s="1"/>
      <c r="AE346" s="1"/>
      <c r="AF346" s="1"/>
      <c r="AG346" s="8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7"/>
      <c r="AC347" s="8"/>
      <c r="AD347" s="1"/>
      <c r="AE347" s="1"/>
      <c r="AF347" s="1"/>
      <c r="AG347" s="8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7"/>
      <c r="AC348" s="8"/>
      <c r="AD348" s="1"/>
      <c r="AE348" s="1"/>
      <c r="AF348" s="1"/>
      <c r="AG348" s="8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7"/>
      <c r="AC349" s="8"/>
      <c r="AD349" s="1"/>
      <c r="AE349" s="1"/>
      <c r="AF349" s="1"/>
      <c r="AG349" s="8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7"/>
      <c r="AC350" s="8"/>
      <c r="AD350" s="1"/>
      <c r="AE350" s="1"/>
      <c r="AF350" s="1"/>
      <c r="AG350" s="8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7"/>
      <c r="AC351" s="8"/>
      <c r="AD351" s="1"/>
      <c r="AE351" s="1"/>
      <c r="AF351" s="1"/>
      <c r="AG351" s="8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7"/>
      <c r="AC352" s="8"/>
      <c r="AD352" s="1"/>
      <c r="AE352" s="1"/>
      <c r="AF352" s="1"/>
      <c r="AG352" s="8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7"/>
      <c r="AC353" s="8"/>
      <c r="AD353" s="1"/>
      <c r="AE353" s="1"/>
      <c r="AF353" s="1"/>
      <c r="AG353" s="8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7"/>
      <c r="AC354" s="8"/>
      <c r="AD354" s="1"/>
      <c r="AE354" s="1"/>
      <c r="AF354" s="1"/>
      <c r="AG354" s="8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7"/>
      <c r="AC355" s="8"/>
      <c r="AD355" s="1"/>
      <c r="AE355" s="1"/>
      <c r="AF355" s="1"/>
      <c r="AG355" s="8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7"/>
      <c r="AC356" s="8"/>
      <c r="AD356" s="1"/>
      <c r="AE356" s="1"/>
      <c r="AF356" s="1"/>
      <c r="AG356" s="8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7"/>
      <c r="AC357" s="8"/>
      <c r="AD357" s="1"/>
      <c r="AE357" s="1"/>
      <c r="AF357" s="1"/>
      <c r="AG357" s="8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7"/>
      <c r="AC358" s="8"/>
      <c r="AD358" s="1"/>
      <c r="AE358" s="1"/>
      <c r="AF358" s="1"/>
      <c r="AG358" s="8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7"/>
      <c r="AC359" s="8"/>
      <c r="AD359" s="1"/>
      <c r="AE359" s="1"/>
      <c r="AF359" s="1"/>
      <c r="AG359" s="8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7"/>
      <c r="AC360" s="8"/>
      <c r="AD360" s="1"/>
      <c r="AE360" s="1"/>
      <c r="AF360" s="1"/>
      <c r="AG360" s="8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7"/>
      <c r="AC361" s="8"/>
      <c r="AD361" s="1"/>
      <c r="AE361" s="1"/>
      <c r="AF361" s="1"/>
      <c r="AG361" s="8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7"/>
      <c r="AC362" s="8"/>
      <c r="AD362" s="1"/>
      <c r="AE362" s="1"/>
      <c r="AF362" s="1"/>
      <c r="AG362" s="8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7"/>
      <c r="AC363" s="8"/>
      <c r="AD363" s="1"/>
      <c r="AE363" s="1"/>
      <c r="AF363" s="1"/>
      <c r="AG363" s="8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7"/>
      <c r="AC364" s="8"/>
      <c r="AD364" s="1"/>
      <c r="AE364" s="1"/>
      <c r="AF364" s="1"/>
      <c r="AG364" s="8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7"/>
      <c r="AC365" s="8"/>
      <c r="AD365" s="1"/>
      <c r="AE365" s="1"/>
      <c r="AF365" s="1"/>
      <c r="AG365" s="8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7"/>
      <c r="AC366" s="8"/>
      <c r="AD366" s="1"/>
      <c r="AE366" s="1"/>
      <c r="AF366" s="1"/>
      <c r="AG366" s="8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7"/>
      <c r="AC367" s="8"/>
      <c r="AD367" s="1"/>
      <c r="AE367" s="1"/>
      <c r="AF367" s="1"/>
      <c r="AG367" s="8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7"/>
      <c r="AC368" s="8"/>
      <c r="AD368" s="1"/>
      <c r="AE368" s="1"/>
      <c r="AF368" s="1"/>
      <c r="AG368" s="8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7"/>
      <c r="AC369" s="8"/>
      <c r="AD369" s="1"/>
      <c r="AE369" s="1"/>
      <c r="AF369" s="1"/>
      <c r="AG369" s="8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7"/>
      <c r="AC370" s="8"/>
      <c r="AD370" s="1"/>
      <c r="AE370" s="1"/>
      <c r="AF370" s="1"/>
      <c r="AG370" s="8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7"/>
      <c r="AC371" s="8"/>
      <c r="AD371" s="1"/>
      <c r="AE371" s="1"/>
      <c r="AF371" s="1"/>
      <c r="AG371" s="8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7"/>
      <c r="AC372" s="8"/>
      <c r="AD372" s="1"/>
      <c r="AE372" s="1"/>
      <c r="AF372" s="1"/>
      <c r="AG372" s="8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7"/>
      <c r="AC373" s="8"/>
      <c r="AD373" s="1"/>
      <c r="AE373" s="1"/>
      <c r="AF373" s="1"/>
      <c r="AG373" s="8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7"/>
      <c r="AC374" s="8"/>
      <c r="AD374" s="1"/>
      <c r="AE374" s="1"/>
      <c r="AF374" s="1"/>
      <c r="AG374" s="8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7"/>
      <c r="AC375" s="8"/>
      <c r="AD375" s="1"/>
      <c r="AE375" s="1"/>
      <c r="AF375" s="1"/>
      <c r="AG375" s="8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7"/>
      <c r="AC376" s="8"/>
      <c r="AD376" s="1"/>
      <c r="AE376" s="1"/>
      <c r="AF376" s="1"/>
      <c r="AG376" s="8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7"/>
      <c r="AC377" s="8"/>
      <c r="AD377" s="1"/>
      <c r="AE377" s="1"/>
      <c r="AF377" s="1"/>
      <c r="AG377" s="8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7"/>
      <c r="AC378" s="8"/>
      <c r="AD378" s="1"/>
      <c r="AE378" s="1"/>
      <c r="AF378" s="1"/>
      <c r="AG378" s="8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7"/>
      <c r="AC379" s="8"/>
      <c r="AD379" s="1"/>
      <c r="AE379" s="1"/>
      <c r="AF379" s="1"/>
      <c r="AG379" s="8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7"/>
      <c r="AC380" s="8"/>
      <c r="AD380" s="1"/>
      <c r="AE380" s="1"/>
      <c r="AF380" s="1"/>
      <c r="AG380" s="8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7"/>
      <c r="AC381" s="8"/>
      <c r="AD381" s="1"/>
      <c r="AE381" s="1"/>
      <c r="AF381" s="1"/>
      <c r="AG381" s="8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7"/>
      <c r="AC382" s="8"/>
      <c r="AD382" s="1"/>
      <c r="AE382" s="1"/>
      <c r="AF382" s="1"/>
      <c r="AG382" s="8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7"/>
      <c r="AC383" s="8"/>
      <c r="AD383" s="1"/>
      <c r="AE383" s="1"/>
      <c r="AF383" s="1"/>
      <c r="AG383" s="8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7"/>
      <c r="AC384" s="8"/>
      <c r="AD384" s="1"/>
      <c r="AE384" s="1"/>
      <c r="AF384" s="1"/>
      <c r="AG384" s="8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7"/>
      <c r="AC385" s="8"/>
      <c r="AD385" s="1"/>
      <c r="AE385" s="1"/>
      <c r="AF385" s="1"/>
      <c r="AG385" s="8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7"/>
      <c r="AC386" s="8"/>
      <c r="AD386" s="1"/>
      <c r="AE386" s="1"/>
      <c r="AF386" s="1"/>
      <c r="AG386" s="8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7"/>
      <c r="AC387" s="8"/>
      <c r="AD387" s="1"/>
      <c r="AE387" s="1"/>
      <c r="AF387" s="1"/>
      <c r="AG387" s="8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7"/>
      <c r="AC388" s="8"/>
      <c r="AD388" s="1"/>
      <c r="AE388" s="1"/>
      <c r="AF388" s="1"/>
      <c r="AG388" s="8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7"/>
      <c r="AC389" s="8"/>
      <c r="AD389" s="1"/>
      <c r="AE389" s="1"/>
      <c r="AF389" s="1"/>
      <c r="AG389" s="8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7"/>
      <c r="AC390" s="8"/>
      <c r="AD390" s="1"/>
      <c r="AE390" s="1"/>
      <c r="AF390" s="1"/>
      <c r="AG390" s="8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7"/>
      <c r="AC391" s="8"/>
      <c r="AD391" s="1"/>
      <c r="AE391" s="1"/>
      <c r="AF391" s="1"/>
      <c r="AG391" s="8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7"/>
      <c r="AC392" s="8"/>
      <c r="AD392" s="1"/>
      <c r="AE392" s="1"/>
      <c r="AF392" s="1"/>
      <c r="AG392" s="8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7"/>
      <c r="AC393" s="8"/>
      <c r="AD393" s="1"/>
      <c r="AE393" s="1"/>
      <c r="AF393" s="1"/>
      <c r="AG393" s="8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7"/>
      <c r="AC394" s="8"/>
      <c r="AD394" s="1"/>
      <c r="AE394" s="1"/>
      <c r="AF394" s="1"/>
      <c r="AG394" s="8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7"/>
      <c r="AC395" s="8"/>
      <c r="AD395" s="1"/>
      <c r="AE395" s="1"/>
      <c r="AF395" s="1"/>
      <c r="AG395" s="8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7"/>
      <c r="AC396" s="8"/>
      <c r="AD396" s="1"/>
      <c r="AE396" s="1"/>
      <c r="AF396" s="1"/>
      <c r="AG396" s="8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7"/>
      <c r="AC397" s="8"/>
      <c r="AD397" s="1"/>
      <c r="AE397" s="1"/>
      <c r="AF397" s="1"/>
      <c r="AG397" s="8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7"/>
      <c r="AC398" s="8"/>
      <c r="AD398" s="1"/>
      <c r="AE398" s="1"/>
      <c r="AF398" s="1"/>
      <c r="AG398" s="8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7"/>
      <c r="AC399" s="8"/>
      <c r="AD399" s="1"/>
      <c r="AE399" s="1"/>
      <c r="AF399" s="1"/>
      <c r="AG399" s="8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7"/>
      <c r="AC400" s="8"/>
      <c r="AD400" s="1"/>
      <c r="AE400" s="1"/>
      <c r="AF400" s="1"/>
      <c r="AG400" s="8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7"/>
      <c r="AC401" s="8"/>
      <c r="AD401" s="1"/>
      <c r="AE401" s="1"/>
      <c r="AF401" s="1"/>
      <c r="AG401" s="8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7"/>
      <c r="AC402" s="8"/>
      <c r="AD402" s="1"/>
      <c r="AE402" s="1"/>
      <c r="AF402" s="1"/>
      <c r="AG402" s="8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7"/>
      <c r="AC403" s="8"/>
      <c r="AD403" s="1"/>
      <c r="AE403" s="1"/>
      <c r="AF403" s="1"/>
      <c r="AG403" s="8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7"/>
      <c r="AC404" s="8"/>
      <c r="AD404" s="1"/>
      <c r="AE404" s="1"/>
      <c r="AF404" s="1"/>
      <c r="AG404" s="8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7"/>
      <c r="AC405" s="8"/>
      <c r="AD405" s="1"/>
      <c r="AE405" s="1"/>
      <c r="AF405" s="1"/>
      <c r="AG405" s="8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7"/>
      <c r="AC406" s="8"/>
      <c r="AD406" s="1"/>
      <c r="AE406" s="1"/>
      <c r="AF406" s="1"/>
      <c r="AG406" s="8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7"/>
      <c r="AC407" s="8"/>
      <c r="AD407" s="1"/>
      <c r="AE407" s="1"/>
      <c r="AF407" s="1"/>
      <c r="AG407" s="8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7"/>
      <c r="AC408" s="8"/>
      <c r="AD408" s="1"/>
      <c r="AE408" s="1"/>
      <c r="AF408" s="1"/>
      <c r="AG408" s="8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7"/>
      <c r="AC409" s="8"/>
      <c r="AD409" s="1"/>
      <c r="AE409" s="1"/>
      <c r="AF409" s="1"/>
      <c r="AG409" s="8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7"/>
      <c r="AC410" s="8"/>
      <c r="AD410" s="1"/>
      <c r="AE410" s="1"/>
      <c r="AF410" s="1"/>
      <c r="AG410" s="8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7"/>
      <c r="AC411" s="8"/>
      <c r="AD411" s="1"/>
      <c r="AE411" s="1"/>
      <c r="AF411" s="1"/>
      <c r="AG411" s="8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7"/>
      <c r="AC412" s="8"/>
      <c r="AD412" s="1"/>
      <c r="AE412" s="1"/>
      <c r="AF412" s="1"/>
      <c r="AG412" s="8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7"/>
      <c r="AC413" s="8"/>
      <c r="AD413" s="1"/>
      <c r="AE413" s="1"/>
      <c r="AF413" s="1"/>
      <c r="AG413" s="8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7"/>
      <c r="AC414" s="8"/>
      <c r="AD414" s="1"/>
      <c r="AE414" s="1"/>
      <c r="AF414" s="1"/>
      <c r="AG414" s="8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7"/>
      <c r="AC415" s="8"/>
      <c r="AD415" s="1"/>
      <c r="AE415" s="1"/>
      <c r="AF415" s="1"/>
      <c r="AG415" s="8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7"/>
      <c r="AC416" s="8"/>
      <c r="AD416" s="1"/>
      <c r="AE416" s="1"/>
      <c r="AF416" s="1"/>
      <c r="AG416" s="8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7"/>
      <c r="AC417" s="8"/>
      <c r="AD417" s="1"/>
      <c r="AE417" s="1"/>
      <c r="AF417" s="1"/>
      <c r="AG417" s="8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7"/>
      <c r="AC418" s="8"/>
      <c r="AD418" s="1"/>
      <c r="AE418" s="1"/>
      <c r="AF418" s="1"/>
      <c r="AG418" s="8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7"/>
      <c r="AC419" s="8"/>
      <c r="AD419" s="1"/>
      <c r="AE419" s="1"/>
      <c r="AF419" s="1"/>
      <c r="AG419" s="8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7"/>
      <c r="AC420" s="8"/>
      <c r="AD420" s="1"/>
      <c r="AE420" s="1"/>
      <c r="AF420" s="1"/>
      <c r="AG420" s="8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7"/>
      <c r="AC421" s="8"/>
      <c r="AD421" s="1"/>
      <c r="AE421" s="1"/>
      <c r="AF421" s="1"/>
      <c r="AG421" s="8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7"/>
      <c r="AC422" s="8"/>
      <c r="AD422" s="1"/>
      <c r="AE422" s="1"/>
      <c r="AF422" s="1"/>
      <c r="AG422" s="8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7"/>
      <c r="AC423" s="8"/>
      <c r="AD423" s="1"/>
      <c r="AE423" s="1"/>
      <c r="AF423" s="1"/>
      <c r="AG423" s="8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7"/>
      <c r="AC424" s="8"/>
      <c r="AD424" s="1"/>
      <c r="AE424" s="1"/>
      <c r="AF424" s="1"/>
      <c r="AG424" s="8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7"/>
      <c r="AC425" s="8"/>
      <c r="AD425" s="1"/>
      <c r="AE425" s="1"/>
      <c r="AF425" s="1"/>
      <c r="AG425" s="8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7"/>
      <c r="AC426" s="8"/>
      <c r="AD426" s="1"/>
      <c r="AE426" s="1"/>
      <c r="AF426" s="1"/>
      <c r="AG426" s="8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7"/>
      <c r="AC427" s="8"/>
      <c r="AD427" s="1"/>
      <c r="AE427" s="1"/>
      <c r="AF427" s="1"/>
      <c r="AG427" s="8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7"/>
      <c r="AC428" s="8"/>
      <c r="AD428" s="1"/>
      <c r="AE428" s="1"/>
      <c r="AF428" s="1"/>
      <c r="AG428" s="8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7"/>
      <c r="AC429" s="8"/>
      <c r="AD429" s="1"/>
      <c r="AE429" s="1"/>
      <c r="AF429" s="1"/>
      <c r="AG429" s="8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7"/>
      <c r="AC430" s="8"/>
      <c r="AD430" s="1"/>
      <c r="AE430" s="1"/>
      <c r="AF430" s="1"/>
      <c r="AG430" s="8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7"/>
      <c r="AC431" s="8"/>
      <c r="AD431" s="1"/>
      <c r="AE431" s="1"/>
      <c r="AF431" s="1"/>
      <c r="AG431" s="8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7"/>
      <c r="AC432" s="8"/>
      <c r="AD432" s="1"/>
      <c r="AE432" s="1"/>
      <c r="AF432" s="1"/>
      <c r="AG432" s="8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7"/>
      <c r="AC433" s="8"/>
      <c r="AD433" s="1"/>
      <c r="AE433" s="1"/>
      <c r="AF433" s="1"/>
      <c r="AG433" s="8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7"/>
      <c r="AC434" s="8"/>
      <c r="AD434" s="1"/>
      <c r="AE434" s="1"/>
      <c r="AF434" s="1"/>
      <c r="AG434" s="8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7"/>
      <c r="AC435" s="8"/>
      <c r="AD435" s="1"/>
      <c r="AE435" s="1"/>
      <c r="AF435" s="1"/>
      <c r="AG435" s="8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7"/>
      <c r="AC436" s="8"/>
      <c r="AD436" s="1"/>
      <c r="AE436" s="1"/>
      <c r="AF436" s="1"/>
      <c r="AG436" s="8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7"/>
      <c r="AC437" s="8"/>
      <c r="AD437" s="1"/>
      <c r="AE437" s="1"/>
      <c r="AF437" s="1"/>
      <c r="AG437" s="8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7"/>
      <c r="AC438" s="8"/>
      <c r="AD438" s="1"/>
      <c r="AE438" s="1"/>
      <c r="AF438" s="1"/>
      <c r="AG438" s="8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7"/>
      <c r="AC439" s="8"/>
      <c r="AD439" s="1"/>
      <c r="AE439" s="1"/>
      <c r="AF439" s="1"/>
      <c r="AG439" s="8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7"/>
      <c r="AC440" s="8"/>
      <c r="AD440" s="1"/>
      <c r="AE440" s="1"/>
      <c r="AF440" s="1"/>
      <c r="AG440" s="8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7"/>
      <c r="AC441" s="8"/>
      <c r="AD441" s="1"/>
      <c r="AE441" s="1"/>
      <c r="AF441" s="1"/>
      <c r="AG441" s="8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7"/>
      <c r="AC442" s="8"/>
      <c r="AD442" s="1"/>
      <c r="AE442" s="1"/>
      <c r="AF442" s="1"/>
      <c r="AG442" s="8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7"/>
      <c r="AC443" s="8"/>
      <c r="AD443" s="1"/>
      <c r="AE443" s="1"/>
      <c r="AF443" s="1"/>
      <c r="AG443" s="8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7"/>
      <c r="AC444" s="8"/>
      <c r="AD444" s="1"/>
      <c r="AE444" s="1"/>
      <c r="AF444" s="1"/>
      <c r="AG444" s="8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7"/>
      <c r="AC445" s="8"/>
      <c r="AD445" s="1"/>
      <c r="AE445" s="1"/>
      <c r="AF445" s="1"/>
      <c r="AG445" s="8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7"/>
      <c r="AC446" s="8"/>
      <c r="AD446" s="1"/>
      <c r="AE446" s="1"/>
      <c r="AF446" s="1"/>
      <c r="AG446" s="8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7"/>
      <c r="AC447" s="8"/>
      <c r="AD447" s="1"/>
      <c r="AE447" s="1"/>
      <c r="AF447" s="1"/>
      <c r="AG447" s="8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7"/>
      <c r="AC448" s="8"/>
      <c r="AD448" s="1"/>
      <c r="AE448" s="1"/>
      <c r="AF448" s="1"/>
      <c r="AG448" s="8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7"/>
      <c r="AC449" s="8"/>
      <c r="AD449" s="1"/>
      <c r="AE449" s="1"/>
      <c r="AF449" s="1"/>
      <c r="AG449" s="8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7"/>
      <c r="AC450" s="8"/>
      <c r="AD450" s="1"/>
      <c r="AE450" s="1"/>
      <c r="AF450" s="1"/>
      <c r="AG450" s="8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7"/>
      <c r="AC451" s="8"/>
      <c r="AD451" s="1"/>
      <c r="AE451" s="1"/>
      <c r="AF451" s="1"/>
      <c r="AG451" s="8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7"/>
      <c r="AC452" s="8"/>
      <c r="AD452" s="1"/>
      <c r="AE452" s="1"/>
      <c r="AF452" s="1"/>
      <c r="AG452" s="8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7"/>
      <c r="AC453" s="8"/>
      <c r="AD453" s="1"/>
      <c r="AE453" s="1"/>
      <c r="AF453" s="1"/>
      <c r="AG453" s="8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7"/>
      <c r="AC454" s="8"/>
      <c r="AD454" s="1"/>
      <c r="AE454" s="1"/>
      <c r="AF454" s="1"/>
      <c r="AG454" s="8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7"/>
      <c r="AC455" s="8"/>
      <c r="AD455" s="1"/>
      <c r="AE455" s="1"/>
      <c r="AF455" s="1"/>
      <c r="AG455" s="8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7"/>
      <c r="AC456" s="8"/>
      <c r="AD456" s="1"/>
      <c r="AE456" s="1"/>
      <c r="AF456" s="1"/>
      <c r="AG456" s="8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7"/>
      <c r="AC457" s="8"/>
      <c r="AD457" s="1"/>
      <c r="AE457" s="1"/>
      <c r="AF457" s="1"/>
      <c r="AG457" s="8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7"/>
      <c r="AC458" s="8"/>
      <c r="AD458" s="1"/>
      <c r="AE458" s="1"/>
      <c r="AF458" s="1"/>
      <c r="AG458" s="8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7"/>
      <c r="AC459" s="8"/>
      <c r="AD459" s="1"/>
      <c r="AE459" s="1"/>
      <c r="AF459" s="1"/>
      <c r="AG459" s="8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7"/>
      <c r="AC460" s="8"/>
      <c r="AD460" s="1"/>
      <c r="AE460" s="1"/>
      <c r="AF460" s="1"/>
      <c r="AG460" s="8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7"/>
      <c r="AC461" s="8"/>
      <c r="AD461" s="1"/>
      <c r="AE461" s="1"/>
      <c r="AF461" s="1"/>
      <c r="AG461" s="8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7"/>
      <c r="AC462" s="8"/>
      <c r="AD462" s="1"/>
      <c r="AE462" s="1"/>
      <c r="AF462" s="1"/>
      <c r="AG462" s="8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7"/>
      <c r="AC463" s="8"/>
      <c r="AD463" s="1"/>
      <c r="AE463" s="1"/>
      <c r="AF463" s="1"/>
      <c r="AG463" s="8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7"/>
      <c r="AC464" s="8"/>
      <c r="AD464" s="1"/>
      <c r="AE464" s="1"/>
      <c r="AF464" s="1"/>
      <c r="AG464" s="8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7"/>
      <c r="AC465" s="8"/>
      <c r="AD465" s="1"/>
      <c r="AE465" s="1"/>
      <c r="AF465" s="1"/>
      <c r="AG465" s="8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7"/>
      <c r="AC466" s="8"/>
      <c r="AD466" s="1"/>
      <c r="AE466" s="1"/>
      <c r="AF466" s="1"/>
      <c r="AG466" s="8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7"/>
      <c r="AC467" s="8"/>
      <c r="AD467" s="1"/>
      <c r="AE467" s="1"/>
      <c r="AF467" s="1"/>
      <c r="AG467" s="8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7"/>
      <c r="AC468" s="8"/>
      <c r="AD468" s="1"/>
      <c r="AE468" s="1"/>
      <c r="AF468" s="1"/>
      <c r="AG468" s="8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7"/>
      <c r="AC469" s="8"/>
      <c r="AD469" s="1"/>
      <c r="AE469" s="1"/>
      <c r="AF469" s="1"/>
      <c r="AG469" s="8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7"/>
      <c r="AC470" s="8"/>
      <c r="AD470" s="1"/>
      <c r="AE470" s="1"/>
      <c r="AF470" s="1"/>
      <c r="AG470" s="8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7"/>
      <c r="AC471" s="8"/>
      <c r="AD471" s="1"/>
      <c r="AE471" s="1"/>
      <c r="AF471" s="1"/>
      <c r="AG471" s="8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7"/>
      <c r="AC472" s="8"/>
      <c r="AD472" s="1"/>
      <c r="AE472" s="1"/>
      <c r="AF472" s="1"/>
      <c r="AG472" s="8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7"/>
      <c r="AC473" s="8"/>
      <c r="AD473" s="1"/>
      <c r="AE473" s="1"/>
      <c r="AF473" s="1"/>
      <c r="AG473" s="8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7"/>
      <c r="AC474" s="8"/>
      <c r="AD474" s="1"/>
      <c r="AE474" s="1"/>
      <c r="AF474" s="1"/>
      <c r="AG474" s="8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7"/>
      <c r="AC475" s="8"/>
      <c r="AD475" s="1"/>
      <c r="AE475" s="1"/>
      <c r="AF475" s="1"/>
      <c r="AG475" s="8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7"/>
      <c r="AC476" s="8"/>
      <c r="AD476" s="1"/>
      <c r="AE476" s="1"/>
      <c r="AF476" s="1"/>
      <c r="AG476" s="8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7"/>
      <c r="AC477" s="8"/>
      <c r="AD477" s="1"/>
      <c r="AE477" s="1"/>
      <c r="AF477" s="1"/>
      <c r="AG477" s="8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7"/>
      <c r="AC478" s="8"/>
      <c r="AD478" s="1"/>
      <c r="AE478" s="1"/>
      <c r="AF478" s="1"/>
      <c r="AG478" s="8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7"/>
      <c r="AC479" s="8"/>
      <c r="AD479" s="1"/>
      <c r="AE479" s="1"/>
      <c r="AF479" s="1"/>
      <c r="AG479" s="8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7"/>
      <c r="AC480" s="8"/>
      <c r="AD480" s="1"/>
      <c r="AE480" s="1"/>
      <c r="AF480" s="1"/>
      <c r="AG480" s="8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7"/>
      <c r="AC481" s="8"/>
      <c r="AD481" s="1"/>
      <c r="AE481" s="1"/>
      <c r="AF481" s="1"/>
      <c r="AG481" s="8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7"/>
      <c r="AC482" s="8"/>
      <c r="AD482" s="1"/>
      <c r="AE482" s="1"/>
      <c r="AF482" s="1"/>
      <c r="AG482" s="8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7"/>
      <c r="AC483" s="8"/>
      <c r="AD483" s="1"/>
      <c r="AE483" s="1"/>
      <c r="AF483" s="1"/>
      <c r="AG483" s="8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7"/>
      <c r="AC484" s="8"/>
      <c r="AD484" s="1"/>
      <c r="AE484" s="1"/>
      <c r="AF484" s="1"/>
      <c r="AG484" s="8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7"/>
      <c r="AC485" s="8"/>
      <c r="AD485" s="1"/>
      <c r="AE485" s="1"/>
      <c r="AF485" s="1"/>
      <c r="AG485" s="8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7"/>
      <c r="AC486" s="8"/>
      <c r="AD486" s="1"/>
      <c r="AE486" s="1"/>
      <c r="AF486" s="1"/>
      <c r="AG486" s="8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7"/>
      <c r="AC487" s="8"/>
      <c r="AD487" s="1"/>
      <c r="AE487" s="1"/>
      <c r="AF487" s="1"/>
      <c r="AG487" s="8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7"/>
      <c r="AC488" s="8"/>
      <c r="AD488" s="1"/>
      <c r="AE488" s="1"/>
      <c r="AF488" s="1"/>
      <c r="AG488" s="8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</sheetData>
  <autoFilter ref="A3:AG75" xr:uid="{64260CD2-A25C-4E27-AEAD-398938BD6B6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2025-06-16T11:50:39Z</dcterms:created>
  <dcterms:modified xsi:type="dcterms:W3CDTF">2025-06-16T12:43:03Z</dcterms:modified>
</cp:coreProperties>
</file>