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820BBB98-268A-4928-81DC-BA9AE301D3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Z504" i="1" s="1"/>
  <c r="Y502" i="1"/>
  <c r="Y505" i="1" s="1"/>
  <c r="X500" i="1"/>
  <c r="X499" i="1"/>
  <c r="BO498" i="1"/>
  <c r="BM498" i="1"/>
  <c r="Y498" i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Z482" i="1" s="1"/>
  <c r="Y478" i="1"/>
  <c r="Y483" i="1" s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Z414" i="1" s="1"/>
  <c r="Y413" i="1"/>
  <c r="Y415" i="1" s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69" i="1"/>
  <c r="Y368" i="1"/>
  <c r="X368" i="1"/>
  <c r="BP367" i="1"/>
  <c r="BO367" i="1"/>
  <c r="BN367" i="1"/>
  <c r="BM367" i="1"/>
  <c r="Z367" i="1"/>
  <c r="Z368" i="1" s="1"/>
  <c r="Y367" i="1"/>
  <c r="Y369" i="1" s="1"/>
  <c r="P367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S521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0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N91" i="1"/>
  <c r="BM91" i="1"/>
  <c r="Z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5" i="1" s="1"/>
  <c r="BO22" i="1"/>
  <c r="X513" i="1" s="1"/>
  <c r="BM22" i="1"/>
  <c r="X512" i="1" s="1"/>
  <c r="X514" i="1" s="1"/>
  <c r="Y22" i="1"/>
  <c r="B521" i="1" s="1"/>
  <c r="H10" i="1"/>
  <c r="F10" i="1"/>
  <c r="J9" i="1"/>
  <c r="F9" i="1"/>
  <c r="A9" i="1"/>
  <c r="A10" i="1" s="1"/>
  <c r="D7" i="1"/>
  <c r="Q6" i="1"/>
  <c r="P2" i="1"/>
  <c r="Z221" i="1" l="1"/>
  <c r="Z92" i="1"/>
  <c r="Z122" i="1"/>
  <c r="Y24" i="1"/>
  <c r="Y32" i="1"/>
  <c r="Y44" i="1"/>
  <c r="Y59" i="1"/>
  <c r="Y65" i="1"/>
  <c r="Y71" i="1"/>
  <c r="Y81" i="1"/>
  <c r="Y85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Z216" i="1" s="1"/>
  <c r="BP212" i="1"/>
  <c r="BN212" i="1"/>
  <c r="Z212" i="1"/>
  <c r="Y216" i="1"/>
  <c r="BP220" i="1"/>
  <c r="BN220" i="1"/>
  <c r="Z220" i="1"/>
  <c r="Y222" i="1"/>
  <c r="K521" i="1"/>
  <c r="Y233" i="1"/>
  <c r="BP225" i="1"/>
  <c r="BN225" i="1"/>
  <c r="Z225" i="1"/>
  <c r="Z354" i="1"/>
  <c r="BP348" i="1"/>
  <c r="BN348" i="1"/>
  <c r="Z348" i="1"/>
  <c r="Y354" i="1"/>
  <c r="BP352" i="1"/>
  <c r="BN352" i="1"/>
  <c r="Z352" i="1"/>
  <c r="F521" i="1"/>
  <c r="H9" i="1"/>
  <c r="Z22" i="1"/>
  <c r="Z23" i="1" s="1"/>
  <c r="BN22" i="1"/>
  <c r="BP22" i="1"/>
  <c r="Y23" i="1"/>
  <c r="X511" i="1"/>
  <c r="Z26" i="1"/>
  <c r="Z32" i="1" s="1"/>
  <c r="BN26" i="1"/>
  <c r="BP26" i="1"/>
  <c r="Z28" i="1"/>
  <c r="BN28" i="1"/>
  <c r="Z30" i="1"/>
  <c r="BN30" i="1"/>
  <c r="C521" i="1"/>
  <c r="Z42" i="1"/>
  <c r="Z44" i="1" s="1"/>
  <c r="BN42" i="1"/>
  <c r="Y45" i="1"/>
  <c r="D52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1" i="1"/>
  <c r="Y92" i="1"/>
  <c r="Z90" i="1"/>
  <c r="BN90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Y221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49" i="1" s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23" i="1"/>
  <c r="Z335" i="1"/>
  <c r="BP333" i="1"/>
  <c r="BN333" i="1"/>
  <c r="Z333" i="1"/>
  <c r="Y335" i="1"/>
  <c r="BP373" i="1"/>
  <c r="BN373" i="1"/>
  <c r="Z373" i="1"/>
  <c r="Z376" i="1" s="1"/>
  <c r="Y377" i="1"/>
  <c r="BP397" i="1"/>
  <c r="BN397" i="1"/>
  <c r="Z397" i="1"/>
  <c r="BP401" i="1"/>
  <c r="BN401" i="1"/>
  <c r="Z401" i="1"/>
  <c r="Z42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Z266" i="1" s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Z308" i="1" s="1"/>
  <c r="BP305" i="1"/>
  <c r="BN305" i="1"/>
  <c r="Z305" i="1"/>
  <c r="BP313" i="1"/>
  <c r="BN313" i="1"/>
  <c r="Z313" i="1"/>
  <c r="BP321" i="1"/>
  <c r="BN321" i="1"/>
  <c r="Z321" i="1"/>
  <c r="Z329" i="1"/>
  <c r="BP327" i="1"/>
  <c r="BN327" i="1"/>
  <c r="Z327" i="1"/>
  <c r="Y336" i="1"/>
  <c r="BP340" i="1"/>
  <c r="BN340" i="1"/>
  <c r="Z340" i="1"/>
  <c r="Z342" i="1" s="1"/>
  <c r="BP350" i="1"/>
  <c r="BN350" i="1"/>
  <c r="Z350" i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343" i="1"/>
  <c r="T521" i="1"/>
  <c r="Y355" i="1"/>
  <c r="U521" i="1"/>
  <c r="Y376" i="1"/>
  <c r="BP395" i="1"/>
  <c r="BN395" i="1"/>
  <c r="Z395" i="1"/>
  <c r="Z404" i="1" s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89" i="1" l="1"/>
  <c r="Z467" i="1"/>
  <c r="Z316" i="1"/>
  <c r="Y515" i="1"/>
  <c r="Y512" i="1"/>
  <c r="Z204" i="1"/>
  <c r="Z178" i="1"/>
  <c r="Z499" i="1"/>
  <c r="Z451" i="1"/>
  <c r="Z258" i="1"/>
  <c r="Z298" i="1"/>
  <c r="Z154" i="1"/>
  <c r="Z65" i="1"/>
  <c r="Y513" i="1"/>
  <c r="Z232" i="1"/>
  <c r="Z172" i="1"/>
  <c r="Z516" i="1" s="1"/>
  <c r="Y511" i="1"/>
  <c r="Y514" i="1" l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<sst xmlns="http://schemas.openxmlformats.org/spreadsheetml/2006/main" count="2289" uniqueCount="817">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</sst>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8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0" t="s">
        <v>0</v>
      </c>
      <c r="E1" s="605"/>
      <c r="F1" s="605"/>
      <c r="G1" s="12" t="s">
        <v>1</v>
      </c>
      <c r="H1" s="640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5" t="s">
        <v>8</v>
      </c>
      <c r="B5" s="577"/>
      <c r="C5" s="578"/>
      <c r="D5" s="645"/>
      <c r="E5" s="646"/>
      <c r="F5" s="866" t="s">
        <v>9</v>
      </c>
      <c r="G5" s="578"/>
      <c r="H5" s="645"/>
      <c r="I5" s="805"/>
      <c r="J5" s="805"/>
      <c r="K5" s="805"/>
      <c r="L5" s="805"/>
      <c r="M5" s="646"/>
      <c r="N5" s="58"/>
      <c r="P5" s="24" t="s">
        <v>10</v>
      </c>
      <c r="Q5" s="879">
        <v>45869</v>
      </c>
      <c r="R5" s="694"/>
      <c r="T5" s="738" t="s">
        <v>11</v>
      </c>
      <c r="U5" s="739"/>
      <c r="V5" s="743" t="s">
        <v>12</v>
      </c>
      <c r="W5" s="694"/>
      <c r="AB5" s="51"/>
      <c r="AC5" s="51"/>
      <c r="AD5" s="51"/>
      <c r="AE5" s="51"/>
    </row>
    <row r="6" spans="1:32" s="563" customFormat="1" ht="24" customHeight="1" x14ac:dyDescent="0.2">
      <c r="A6" s="695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94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8" t="s">
        <v>16</v>
      </c>
      <c r="U6" s="739"/>
      <c r="V6" s="793" t="s">
        <v>17</v>
      </c>
      <c r="W6" s="616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25"/>
      <c r="L7" s="625"/>
      <c r="M7" s="626"/>
      <c r="N7" s="60"/>
      <c r="P7" s="24"/>
      <c r="Q7" s="42"/>
      <c r="R7" s="42"/>
      <c r="T7" s="587"/>
      <c r="U7" s="739"/>
      <c r="V7" s="794"/>
      <c r="W7" s="795"/>
      <c r="AB7" s="51"/>
      <c r="AC7" s="51"/>
      <c r="AD7" s="51"/>
      <c r="AE7" s="51"/>
    </row>
    <row r="8" spans="1:32" s="563" customFormat="1" ht="25.5" customHeight="1" x14ac:dyDescent="0.2">
      <c r="A8" s="901" t="s">
        <v>18</v>
      </c>
      <c r="B8" s="589"/>
      <c r="C8" s="590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2">
        <v>0.41666666666666669</v>
      </c>
      <c r="R8" s="626"/>
      <c r="T8" s="587"/>
      <c r="U8" s="739"/>
      <c r="V8" s="794"/>
      <c r="W8" s="795"/>
      <c r="AB8" s="51"/>
      <c r="AC8" s="51"/>
      <c r="AD8" s="51"/>
      <c r="AE8" s="51"/>
    </row>
    <row r="9" spans="1:32" s="563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2"/>
      <c r="E9" s="592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1"/>
      <c r="P9" s="26" t="s">
        <v>21</v>
      </c>
      <c r="Q9" s="689"/>
      <c r="R9" s="690"/>
      <c r="T9" s="587"/>
      <c r="U9" s="739"/>
      <c r="V9" s="796"/>
      <c r="W9" s="79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2"/>
      <c r="E10" s="592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83" t="str">
        <f>IFERROR(VLOOKUP($D$10,Proxy,2,FALSE),"")</f>
        <v/>
      </c>
      <c r="I10" s="587"/>
      <c r="J10" s="587"/>
      <c r="K10" s="587"/>
      <c r="L10" s="587"/>
      <c r="M10" s="587"/>
      <c r="N10" s="562"/>
      <c r="P10" s="26" t="s">
        <v>22</v>
      </c>
      <c r="Q10" s="749"/>
      <c r="R10" s="750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30" t="s">
        <v>28</v>
      </c>
      <c r="W11" s="69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2"/>
      <c r="R12" s="626"/>
      <c r="S12" s="23"/>
      <c r="U12" s="24"/>
      <c r="V12" s="605"/>
      <c r="W12" s="58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5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6"/>
      <c r="Q16" s="726"/>
      <c r="R16" s="726"/>
      <c r="S16" s="726"/>
      <c r="T16" s="7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09" t="s">
        <v>38</v>
      </c>
      <c r="D17" s="612" t="s">
        <v>39</v>
      </c>
      <c r="E17" s="670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69"/>
      <c r="R17" s="669"/>
      <c r="S17" s="669"/>
      <c r="T17" s="670"/>
      <c r="U17" s="900" t="s">
        <v>51</v>
      </c>
      <c r="V17" s="578"/>
      <c r="W17" s="612" t="s">
        <v>52</v>
      </c>
      <c r="X17" s="612" t="s">
        <v>53</v>
      </c>
      <c r="Y17" s="898" t="s">
        <v>54</v>
      </c>
      <c r="Z17" s="80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1"/>
      <c r="E18" s="673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3"/>
      <c r="X18" s="613"/>
      <c r="Y18" s="899"/>
      <c r="Z18" s="804"/>
      <c r="AA18" s="786"/>
      <c r="AB18" s="786"/>
      <c r="AC18" s="786"/>
      <c r="AD18" s="863"/>
      <c r="AE18" s="864"/>
      <c r="AF18" s="865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96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64"/>
      <c r="AB20" s="564"/>
      <c r="AC20" s="564"/>
    </row>
    <row r="21" spans="1:68" ht="14.25" customHeight="1" x14ac:dyDescent="0.25">
      <c r="A21" s="586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8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99"/>
      <c r="P23" s="588" t="s">
        <v>72</v>
      </c>
      <c r="Q23" s="589"/>
      <c r="R23" s="589"/>
      <c r="S23" s="589"/>
      <c r="T23" s="589"/>
      <c r="U23" s="589"/>
      <c r="V23" s="590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99"/>
      <c r="P24" s="588" t="s">
        <v>72</v>
      </c>
      <c r="Q24" s="589"/>
      <c r="R24" s="589"/>
      <c r="S24" s="589"/>
      <c r="T24" s="589"/>
      <c r="U24" s="589"/>
      <c r="V24" s="590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86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8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99"/>
      <c r="P32" s="588" t="s">
        <v>72</v>
      </c>
      <c r="Q32" s="589"/>
      <c r="R32" s="589"/>
      <c r="S32" s="589"/>
      <c r="T32" s="589"/>
      <c r="U32" s="589"/>
      <c r="V32" s="590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99"/>
      <c r="P33" s="588" t="s">
        <v>72</v>
      </c>
      <c r="Q33" s="589"/>
      <c r="R33" s="589"/>
      <c r="S33" s="589"/>
      <c r="T33" s="589"/>
      <c r="U33" s="589"/>
      <c r="V33" s="590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customHeight="1" x14ac:dyDescent="0.25">
      <c r="A34" s="586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8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99"/>
      <c r="P36" s="588" t="s">
        <v>72</v>
      </c>
      <c r="Q36" s="589"/>
      <c r="R36" s="589"/>
      <c r="S36" s="589"/>
      <c r="T36" s="589"/>
      <c r="U36" s="589"/>
      <c r="V36" s="590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99"/>
      <c r="P37" s="588" t="s">
        <v>72</v>
      </c>
      <c r="Q37" s="589"/>
      <c r="R37" s="589"/>
      <c r="S37" s="589"/>
      <c r="T37" s="589"/>
      <c r="U37" s="589"/>
      <c r="V37" s="590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96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64"/>
      <c r="AB39" s="564"/>
      <c r="AC39" s="564"/>
    </row>
    <row r="40" spans="1:68" ht="14.25" customHeight="1" x14ac:dyDescent="0.25">
      <c r="A40" s="586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546</v>
      </c>
      <c r="Y41" s="570">
        <f>IFERROR(IF(X41="",0,CEILING((X41/$H41),1)*$H41),"")</f>
        <v>550.80000000000007</v>
      </c>
      <c r="Z41" s="36">
        <f>IFERROR(IF(Y41=0,"",ROUNDUP(Y41/H41,0)*0.01898),"")</f>
        <v>0.96798000000000006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567.99166666666656</v>
      </c>
      <c r="BN41" s="64">
        <f>IFERROR(Y41*I41/H41,"0")</f>
        <v>572.98500000000001</v>
      </c>
      <c r="BO41" s="64">
        <f>IFERROR(1/J41*(X41/H41),"0")</f>
        <v>0.78993055555555547</v>
      </c>
      <c r="BP41" s="64">
        <f>IFERROR(1/J41*(Y41/H41),"0")</f>
        <v>0.796875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527</v>
      </c>
      <c r="Y42" s="570">
        <f>IFERROR(IF(X42="",0,CEILING((X42/$H42),1)*$H42),"")</f>
        <v>528</v>
      </c>
      <c r="Z42" s="36">
        <f>IFERROR(IF(Y42=0,"",ROUNDUP(Y42/H42,0)*0.00902),"")</f>
        <v>1.1906400000000001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554.66750000000002</v>
      </c>
      <c r="BN42" s="64">
        <f>IFERROR(Y42*I42/H42,"0")</f>
        <v>555.72</v>
      </c>
      <c r="BO42" s="64">
        <f>IFERROR(1/J42*(X42/H42),"0")</f>
        <v>0.99810606060606066</v>
      </c>
      <c r="BP42" s="64">
        <f>IFERROR(1/J42*(Y42/H42),"0")</f>
        <v>1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7"/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99"/>
      <c r="P44" s="588" t="s">
        <v>72</v>
      </c>
      <c r="Q44" s="589"/>
      <c r="R44" s="589"/>
      <c r="S44" s="589"/>
      <c r="T44" s="589"/>
      <c r="U44" s="589"/>
      <c r="V44" s="590"/>
      <c r="W44" s="37" t="s">
        <v>73</v>
      </c>
      <c r="X44" s="571">
        <f>IFERROR(X41/H41,"0")+IFERROR(X42/H42,"0")+IFERROR(X43/H43,"0")</f>
        <v>182.30555555555554</v>
      </c>
      <c r="Y44" s="571">
        <f>IFERROR(Y41/H41,"0")+IFERROR(Y42/H42,"0")+IFERROR(Y43/H43,"0")</f>
        <v>183</v>
      </c>
      <c r="Z44" s="571">
        <f>IFERROR(IF(Z41="",0,Z41),"0")+IFERROR(IF(Z42="",0,Z42),"0")+IFERROR(IF(Z43="",0,Z43),"0")</f>
        <v>2.15862</v>
      </c>
      <c r="AA44" s="572"/>
      <c r="AB44" s="572"/>
      <c r="AC44" s="572"/>
    </row>
    <row r="45" spans="1:68" x14ac:dyDescent="0.2">
      <c r="A45" s="587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99"/>
      <c r="P45" s="588" t="s">
        <v>72</v>
      </c>
      <c r="Q45" s="589"/>
      <c r="R45" s="589"/>
      <c r="S45" s="589"/>
      <c r="T45" s="589"/>
      <c r="U45" s="589"/>
      <c r="V45" s="590"/>
      <c r="W45" s="37" t="s">
        <v>70</v>
      </c>
      <c r="X45" s="571">
        <f>IFERROR(SUM(X41:X43),"0")</f>
        <v>1073</v>
      </c>
      <c r="Y45" s="571">
        <f>IFERROR(SUM(Y41:Y43),"0")</f>
        <v>1078.8000000000002</v>
      </c>
      <c r="Z45" s="37"/>
      <c r="AA45" s="572"/>
      <c r="AB45" s="572"/>
      <c r="AC45" s="572"/>
    </row>
    <row r="46" spans="1:68" ht="14.25" customHeight="1" x14ac:dyDescent="0.25">
      <c r="A46" s="586" t="s">
        <v>74</v>
      </c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8"/>
      <c r="B48" s="587"/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99"/>
      <c r="P48" s="588" t="s">
        <v>72</v>
      </c>
      <c r="Q48" s="589"/>
      <c r="R48" s="589"/>
      <c r="S48" s="589"/>
      <c r="T48" s="589"/>
      <c r="U48" s="589"/>
      <c r="V48" s="590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x14ac:dyDescent="0.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99"/>
      <c r="P49" s="588" t="s">
        <v>72</v>
      </c>
      <c r="Q49" s="589"/>
      <c r="R49" s="589"/>
      <c r="S49" s="589"/>
      <c r="T49" s="589"/>
      <c r="U49" s="589"/>
      <c r="V49" s="590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customHeight="1" x14ac:dyDescent="0.25">
      <c r="A50" s="596" t="s">
        <v>119</v>
      </c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64"/>
      <c r="AB50" s="564"/>
      <c r="AC50" s="564"/>
    </row>
    <row r="51" spans="1:68" ht="14.25" customHeight="1" x14ac:dyDescent="0.25">
      <c r="A51" s="586" t="s">
        <v>103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429</v>
      </c>
      <c r="Y53" s="570">
        <f t="shared" si="6"/>
        <v>432</v>
      </c>
      <c r="Z53" s="36">
        <f>IFERROR(IF(Y53=0,"",ROUNDUP(Y53/H53,0)*0.01898),"")</f>
        <v>0.75919999999999999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446.27916666666658</v>
      </c>
      <c r="BN53" s="64">
        <f t="shared" si="8"/>
        <v>449.39999999999992</v>
      </c>
      <c r="BO53" s="64">
        <f t="shared" si="9"/>
        <v>0.62065972222222221</v>
      </c>
      <c r="BP53" s="64">
        <f t="shared" si="10"/>
        <v>0.625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770</v>
      </c>
      <c r="Y57" s="570">
        <f t="shared" si="6"/>
        <v>774</v>
      </c>
      <c r="Z57" s="36">
        <f>IFERROR(IF(Y57=0,"",ROUNDUP(Y57/H57,0)*0.00902),"")</f>
        <v>1.5514399999999999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805.93333333333328</v>
      </c>
      <c r="BN57" s="64">
        <f t="shared" si="8"/>
        <v>810.12</v>
      </c>
      <c r="BO57" s="64">
        <f t="shared" si="9"/>
        <v>1.2962962962962963</v>
      </c>
      <c r="BP57" s="64">
        <f t="shared" si="10"/>
        <v>1.303030303030303</v>
      </c>
    </row>
    <row r="58" spans="1:68" x14ac:dyDescent="0.2">
      <c r="A58" s="598"/>
      <c r="B58" s="587"/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99"/>
      <c r="P58" s="588" t="s">
        <v>72</v>
      </c>
      <c r="Q58" s="589"/>
      <c r="R58" s="589"/>
      <c r="S58" s="589"/>
      <c r="T58" s="589"/>
      <c r="U58" s="589"/>
      <c r="V58" s="590"/>
      <c r="W58" s="37" t="s">
        <v>73</v>
      </c>
      <c r="X58" s="571">
        <f>IFERROR(X52/H52,"0")+IFERROR(X53/H53,"0")+IFERROR(X54/H54,"0")+IFERROR(X55/H55,"0")+IFERROR(X56/H56,"0")+IFERROR(X57/H57,"0")</f>
        <v>210.83333333333334</v>
      </c>
      <c r="Y58" s="571">
        <f>IFERROR(Y52/H52,"0")+IFERROR(Y53/H53,"0")+IFERROR(Y54/H54,"0")+IFERROR(Y55/H55,"0")+IFERROR(Y56/H56,"0")+IFERROR(Y57/H57,"0")</f>
        <v>212</v>
      </c>
      <c r="Z58" s="571">
        <f>IFERROR(IF(Z52="",0,Z52),"0")+IFERROR(IF(Z53="",0,Z53),"0")+IFERROR(IF(Z54="",0,Z54),"0")+IFERROR(IF(Z55="",0,Z55),"0")+IFERROR(IF(Z56="",0,Z56),"0")+IFERROR(IF(Z57="",0,Z57),"0")</f>
        <v>2.3106399999999998</v>
      </c>
      <c r="AA58" s="572"/>
      <c r="AB58" s="572"/>
      <c r="AC58" s="572"/>
    </row>
    <row r="59" spans="1:68" x14ac:dyDescent="0.2">
      <c r="A59" s="587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99"/>
      <c r="P59" s="588" t="s">
        <v>72</v>
      </c>
      <c r="Q59" s="589"/>
      <c r="R59" s="589"/>
      <c r="S59" s="589"/>
      <c r="T59" s="589"/>
      <c r="U59" s="589"/>
      <c r="V59" s="590"/>
      <c r="W59" s="37" t="s">
        <v>70</v>
      </c>
      <c r="X59" s="571">
        <f>IFERROR(SUM(X52:X57),"0")</f>
        <v>1199</v>
      </c>
      <c r="Y59" s="571">
        <f>IFERROR(SUM(Y52:Y57),"0")</f>
        <v>1206</v>
      </c>
      <c r="Z59" s="37"/>
      <c r="AA59" s="572"/>
      <c r="AB59" s="572"/>
      <c r="AC59" s="572"/>
    </row>
    <row r="60" spans="1:68" ht="14.25" customHeight="1" x14ac:dyDescent="0.25">
      <c r="A60" s="586" t="s">
        <v>139</v>
      </c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1263</v>
      </c>
      <c r="Y61" s="570">
        <f>IFERROR(IF(X61="",0,CEILING((X61/$H61),1)*$H61),"")</f>
        <v>1263.6000000000001</v>
      </c>
      <c r="Z61" s="36">
        <f>IFERROR(IF(Y61=0,"",ROUNDUP(Y61/H61,0)*0.01898),"")</f>
        <v>2.2206600000000001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1313.8708333333332</v>
      </c>
      <c r="BN61" s="64">
        <f>IFERROR(Y61*I61/H61,"0")</f>
        <v>1314.4949999999999</v>
      </c>
      <c r="BO61" s="64">
        <f>IFERROR(1/J61*(X61/H61),"0")</f>
        <v>1.8272569444444444</v>
      </c>
      <c r="BP61" s="64">
        <f>IFERROR(1/J61*(Y61/H61),"0")</f>
        <v>1.828125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215</v>
      </c>
      <c r="Y64" s="570">
        <f>IFERROR(IF(X64="",0,CEILING((X64/$H64),1)*$H64),"")</f>
        <v>216</v>
      </c>
      <c r="Z64" s="36">
        <f>IFERROR(IF(Y64=0,"",ROUNDUP(Y64/H64,0)*0.00651),"")</f>
        <v>0.52080000000000004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229.33333333333329</v>
      </c>
      <c r="BN64" s="64">
        <f>IFERROR(Y64*I64/H64,"0")</f>
        <v>230.39999999999995</v>
      </c>
      <c r="BO64" s="64">
        <f>IFERROR(1/J64*(X64/H64),"0")</f>
        <v>0.43752543752543749</v>
      </c>
      <c r="BP64" s="64">
        <f>IFERROR(1/J64*(Y64/H64),"0")</f>
        <v>0.43956043956043961</v>
      </c>
    </row>
    <row r="65" spans="1:68" x14ac:dyDescent="0.2">
      <c r="A65" s="598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99"/>
      <c r="P65" s="588" t="s">
        <v>72</v>
      </c>
      <c r="Q65" s="589"/>
      <c r="R65" s="589"/>
      <c r="S65" s="589"/>
      <c r="T65" s="589"/>
      <c r="U65" s="589"/>
      <c r="V65" s="590"/>
      <c r="W65" s="37" t="s">
        <v>73</v>
      </c>
      <c r="X65" s="571">
        <f>IFERROR(X61/H61,"0")+IFERROR(X62/H62,"0")+IFERROR(X63/H63,"0")+IFERROR(X64/H64,"0")</f>
        <v>196.57407407407408</v>
      </c>
      <c r="Y65" s="571">
        <f>IFERROR(Y61/H61,"0")+IFERROR(Y62/H62,"0")+IFERROR(Y63/H63,"0")+IFERROR(Y64/H64,"0")</f>
        <v>197</v>
      </c>
      <c r="Z65" s="571">
        <f>IFERROR(IF(Z61="",0,Z61),"0")+IFERROR(IF(Z62="",0,Z62),"0")+IFERROR(IF(Z63="",0,Z63),"0")+IFERROR(IF(Z64="",0,Z64),"0")</f>
        <v>2.74146</v>
      </c>
      <c r="AA65" s="572"/>
      <c r="AB65" s="572"/>
      <c r="AC65" s="572"/>
    </row>
    <row r="66" spans="1:68" x14ac:dyDescent="0.2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99"/>
      <c r="P66" s="588" t="s">
        <v>72</v>
      </c>
      <c r="Q66" s="589"/>
      <c r="R66" s="589"/>
      <c r="S66" s="589"/>
      <c r="T66" s="589"/>
      <c r="U66" s="589"/>
      <c r="V66" s="590"/>
      <c r="W66" s="37" t="s">
        <v>70</v>
      </c>
      <c r="X66" s="571">
        <f>IFERROR(SUM(X61:X64),"0")</f>
        <v>1478</v>
      </c>
      <c r="Y66" s="571">
        <f>IFERROR(SUM(Y61:Y64),"0")</f>
        <v>1479.6000000000001</v>
      </c>
      <c r="Z66" s="37"/>
      <c r="AA66" s="572"/>
      <c r="AB66" s="572"/>
      <c r="AC66" s="572"/>
    </row>
    <row r="67" spans="1:68" ht="14.25" customHeight="1" x14ac:dyDescent="0.25">
      <c r="A67" s="586" t="s">
        <v>64</v>
      </c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8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99"/>
      <c r="P71" s="588" t="s">
        <v>72</v>
      </c>
      <c r="Q71" s="589"/>
      <c r="R71" s="589"/>
      <c r="S71" s="589"/>
      <c r="T71" s="589"/>
      <c r="U71" s="589"/>
      <c r="V71" s="590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99"/>
      <c r="P72" s="588" t="s">
        <v>72</v>
      </c>
      <c r="Q72" s="589"/>
      <c r="R72" s="589"/>
      <c r="S72" s="589"/>
      <c r="T72" s="589"/>
      <c r="U72" s="589"/>
      <c r="V72" s="590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86" t="s">
        <v>74</v>
      </c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8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99"/>
      <c r="P80" s="588" t="s">
        <v>72</v>
      </c>
      <c r="Q80" s="589"/>
      <c r="R80" s="589"/>
      <c r="S80" s="589"/>
      <c r="T80" s="589"/>
      <c r="U80" s="589"/>
      <c r="V80" s="590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x14ac:dyDescent="0.2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99"/>
      <c r="P81" s="588" t="s">
        <v>72</v>
      </c>
      <c r="Q81" s="589"/>
      <c r="R81" s="589"/>
      <c r="S81" s="589"/>
      <c r="T81" s="589"/>
      <c r="U81" s="589"/>
      <c r="V81" s="590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customHeight="1" x14ac:dyDescent="0.25">
      <c r="A82" s="586" t="s">
        <v>174</v>
      </c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8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99"/>
      <c r="P85" s="588" t="s">
        <v>72</v>
      </c>
      <c r="Q85" s="589"/>
      <c r="R85" s="589"/>
      <c r="S85" s="589"/>
      <c r="T85" s="589"/>
      <c r="U85" s="589"/>
      <c r="V85" s="590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x14ac:dyDescent="0.2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99"/>
      <c r="P86" s="588" t="s">
        <v>72</v>
      </c>
      <c r="Q86" s="589"/>
      <c r="R86" s="589"/>
      <c r="S86" s="589"/>
      <c r="T86" s="589"/>
      <c r="U86" s="589"/>
      <c r="V86" s="590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customHeight="1" x14ac:dyDescent="0.25">
      <c r="A87" s="596" t="s">
        <v>181</v>
      </c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7"/>
      <c r="P87" s="587"/>
      <c r="Q87" s="587"/>
      <c r="R87" s="587"/>
      <c r="S87" s="587"/>
      <c r="T87" s="587"/>
      <c r="U87" s="587"/>
      <c r="V87" s="587"/>
      <c r="W87" s="587"/>
      <c r="X87" s="587"/>
      <c r="Y87" s="587"/>
      <c r="Z87" s="587"/>
      <c r="AA87" s="564"/>
      <c r="AB87" s="564"/>
      <c r="AC87" s="564"/>
    </row>
    <row r="88" spans="1:68" ht="14.25" customHeight="1" x14ac:dyDescent="0.25">
      <c r="A88" s="586" t="s">
        <v>103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306</v>
      </c>
      <c r="Y89" s="570">
        <f>IFERROR(IF(X89="",0,CEILING((X89/$H89),1)*$H89),"")</f>
        <v>313.20000000000005</v>
      </c>
      <c r="Z89" s="36">
        <f>IFERROR(IF(Y89=0,"",ROUNDUP(Y89/H89,0)*0.01898),"")</f>
        <v>0.55042000000000002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318.32499999999999</v>
      </c>
      <c r="BN89" s="64">
        <f>IFERROR(Y89*I89/H89,"0")</f>
        <v>325.815</v>
      </c>
      <c r="BO89" s="64">
        <f>IFERROR(1/J89*(X89/H89),"0")</f>
        <v>0.44270833333333331</v>
      </c>
      <c r="BP89" s="64">
        <f>IFERROR(1/J89*(Y89/H89),"0")</f>
        <v>0.45312500000000006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443</v>
      </c>
      <c r="Y91" s="570">
        <f>IFERROR(IF(X91="",0,CEILING((X91/$H91),1)*$H91),"")</f>
        <v>445.5</v>
      </c>
      <c r="Z91" s="36">
        <f>IFERROR(IF(Y91=0,"",ROUNDUP(Y91/H91,0)*0.00902),"")</f>
        <v>0.89298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463.6733333333334</v>
      </c>
      <c r="BN91" s="64">
        <f>IFERROR(Y91*I91/H91,"0")</f>
        <v>466.28999999999996</v>
      </c>
      <c r="BO91" s="64">
        <f>IFERROR(1/J91*(X91/H91),"0")</f>
        <v>0.74579124579124578</v>
      </c>
      <c r="BP91" s="64">
        <f>IFERROR(1/J91*(Y91/H91),"0")</f>
        <v>0.75</v>
      </c>
    </row>
    <row r="92" spans="1:68" x14ac:dyDescent="0.2">
      <c r="A92" s="598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99"/>
      <c r="P92" s="588" t="s">
        <v>72</v>
      </c>
      <c r="Q92" s="589"/>
      <c r="R92" s="589"/>
      <c r="S92" s="589"/>
      <c r="T92" s="589"/>
      <c r="U92" s="589"/>
      <c r="V92" s="590"/>
      <c r="W92" s="37" t="s">
        <v>73</v>
      </c>
      <c r="X92" s="571">
        <f>IFERROR(X89/H89,"0")+IFERROR(X90/H90,"0")+IFERROR(X91/H91,"0")</f>
        <v>126.77777777777777</v>
      </c>
      <c r="Y92" s="571">
        <f>IFERROR(Y89/H89,"0")+IFERROR(Y90/H90,"0")+IFERROR(Y91/H91,"0")</f>
        <v>128</v>
      </c>
      <c r="Z92" s="571">
        <f>IFERROR(IF(Z89="",0,Z89),"0")+IFERROR(IF(Z90="",0,Z90),"0")+IFERROR(IF(Z91="",0,Z91),"0")</f>
        <v>1.4434</v>
      </c>
      <c r="AA92" s="572"/>
      <c r="AB92" s="572"/>
      <c r="AC92" s="572"/>
    </row>
    <row r="93" spans="1:68" x14ac:dyDescent="0.2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99"/>
      <c r="P93" s="588" t="s">
        <v>72</v>
      </c>
      <c r="Q93" s="589"/>
      <c r="R93" s="589"/>
      <c r="S93" s="589"/>
      <c r="T93" s="589"/>
      <c r="U93" s="589"/>
      <c r="V93" s="590"/>
      <c r="W93" s="37" t="s">
        <v>70</v>
      </c>
      <c r="X93" s="571">
        <f>IFERROR(SUM(X89:X91),"0")</f>
        <v>749</v>
      </c>
      <c r="Y93" s="571">
        <f>IFERROR(SUM(Y89:Y91),"0")</f>
        <v>758.7</v>
      </c>
      <c r="Z93" s="37"/>
      <c r="AA93" s="572"/>
      <c r="AB93" s="572"/>
      <c r="AC93" s="572"/>
    </row>
    <row r="94" spans="1:68" ht="14.25" customHeight="1" x14ac:dyDescent="0.25">
      <c r="A94" s="586" t="s">
        <v>74</v>
      </c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7"/>
      <c r="P94" s="587"/>
      <c r="Q94" s="587"/>
      <c r="R94" s="587"/>
      <c r="S94" s="587"/>
      <c r="T94" s="587"/>
      <c r="U94" s="587"/>
      <c r="V94" s="587"/>
      <c r="W94" s="587"/>
      <c r="X94" s="587"/>
      <c r="Y94" s="587"/>
      <c r="Z94" s="587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308</v>
      </c>
      <c r="Y100" s="570">
        <f t="shared" si="16"/>
        <v>308.88</v>
      </c>
      <c r="Z100" s="36">
        <f>IFERROR(IF(Y100=0,"",ROUNDUP(Y100/H100,0)*0.00651),"")</f>
        <v>1.01556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348.13333333333333</v>
      </c>
      <c r="BN100" s="64">
        <f t="shared" si="18"/>
        <v>349.12799999999999</v>
      </c>
      <c r="BO100" s="64">
        <f t="shared" si="19"/>
        <v>0.85470085470085466</v>
      </c>
      <c r="BP100" s="64">
        <f t="shared" si="20"/>
        <v>0.85714285714285721</v>
      </c>
    </row>
    <row r="101" spans="1:68" x14ac:dyDescent="0.2">
      <c r="A101" s="598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99"/>
      <c r="P101" s="588" t="s">
        <v>72</v>
      </c>
      <c r="Q101" s="589"/>
      <c r="R101" s="589"/>
      <c r="S101" s="589"/>
      <c r="T101" s="589"/>
      <c r="U101" s="589"/>
      <c r="V101" s="590"/>
      <c r="W101" s="37" t="s">
        <v>73</v>
      </c>
      <c r="X101" s="571">
        <f>IFERROR(X95/H95,"0")+IFERROR(X96/H96,"0")+IFERROR(X97/H97,"0")+IFERROR(X98/H98,"0")+IFERROR(X99/H99,"0")+IFERROR(X100/H100,"0")</f>
        <v>155.55555555555554</v>
      </c>
      <c r="Y101" s="571">
        <f>IFERROR(Y95/H95,"0")+IFERROR(Y96/H96,"0")+IFERROR(Y97/H97,"0")+IFERROR(Y98/H98,"0")+IFERROR(Y99/H99,"0")+IFERROR(Y100/H100,"0")</f>
        <v>156</v>
      </c>
      <c r="Z101" s="571">
        <f>IFERROR(IF(Z95="",0,Z95),"0")+IFERROR(IF(Z96="",0,Z96),"0")+IFERROR(IF(Z97="",0,Z97),"0")+IFERROR(IF(Z98="",0,Z98),"0")+IFERROR(IF(Z99="",0,Z99),"0")+IFERROR(IF(Z100="",0,Z100),"0")</f>
        <v>1.01556</v>
      </c>
      <c r="AA101" s="572"/>
      <c r="AB101" s="572"/>
      <c r="AC101" s="572"/>
    </row>
    <row r="102" spans="1:68" x14ac:dyDescent="0.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99"/>
      <c r="P102" s="588" t="s">
        <v>72</v>
      </c>
      <c r="Q102" s="589"/>
      <c r="R102" s="589"/>
      <c r="S102" s="589"/>
      <c r="T102" s="589"/>
      <c r="U102" s="589"/>
      <c r="V102" s="590"/>
      <c r="W102" s="37" t="s">
        <v>70</v>
      </c>
      <c r="X102" s="571">
        <f>IFERROR(SUM(X95:X100),"0")</f>
        <v>308</v>
      </c>
      <c r="Y102" s="571">
        <f>IFERROR(SUM(Y95:Y100),"0")</f>
        <v>308.88</v>
      </c>
      <c r="Z102" s="37"/>
      <c r="AA102" s="572"/>
      <c r="AB102" s="572"/>
      <c r="AC102" s="572"/>
    </row>
    <row r="103" spans="1:68" ht="16.5" customHeight="1" x14ac:dyDescent="0.25">
      <c r="A103" s="596" t="s">
        <v>204</v>
      </c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7"/>
      <c r="AA103" s="564"/>
      <c r="AB103" s="564"/>
      <c r="AC103" s="564"/>
    </row>
    <row r="104" spans="1:68" ht="14.25" customHeight="1" x14ac:dyDescent="0.25">
      <c r="A104" s="586" t="s">
        <v>103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30</v>
      </c>
      <c r="Y105" s="570">
        <f>IFERROR(IF(X105="",0,CEILING((X105/$H105),1)*$H105),"")</f>
        <v>32.400000000000006</v>
      </c>
      <c r="Z105" s="36">
        <f>IFERROR(IF(Y105=0,"",ROUNDUP(Y105/H105,0)*0.01898),"")</f>
        <v>5.6940000000000004E-2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31.208333333333329</v>
      </c>
      <c r="BN105" s="64">
        <f>IFERROR(Y105*I105/H105,"0")</f>
        <v>33.705000000000005</v>
      </c>
      <c r="BO105" s="64">
        <f>IFERROR(1/J105*(X105/H105),"0")</f>
        <v>4.3402777777777776E-2</v>
      </c>
      <c r="BP105" s="64">
        <f>IFERROR(1/J105*(Y105/H105),"0")</f>
        <v>4.6875000000000007E-2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321</v>
      </c>
      <c r="Y106" s="570">
        <f>IFERROR(IF(X106="",0,CEILING((X106/$H106),1)*$H106),"")</f>
        <v>322.5</v>
      </c>
      <c r="Z106" s="36">
        <f>IFERROR(IF(Y106=0,"",ROUNDUP(Y106/H106,0)*0.00902),"")</f>
        <v>0.77571999999999997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338.976</v>
      </c>
      <c r="BN106" s="64">
        <f>IFERROR(Y106*I106/H106,"0")</f>
        <v>340.56</v>
      </c>
      <c r="BO106" s="64">
        <f>IFERROR(1/J106*(X106/H106),"0")</f>
        <v>0.64848484848484844</v>
      </c>
      <c r="BP106" s="64">
        <f>IFERROR(1/J106*(Y106/H106),"0")</f>
        <v>0.65151515151515149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99"/>
      <c r="P109" s="588" t="s">
        <v>72</v>
      </c>
      <c r="Q109" s="589"/>
      <c r="R109" s="589"/>
      <c r="S109" s="589"/>
      <c r="T109" s="589"/>
      <c r="U109" s="589"/>
      <c r="V109" s="590"/>
      <c r="W109" s="37" t="s">
        <v>73</v>
      </c>
      <c r="X109" s="571">
        <f>IFERROR(X105/H105,"0")+IFERROR(X106/H106,"0")+IFERROR(X107/H107,"0")+IFERROR(X108/H108,"0")</f>
        <v>88.377777777777766</v>
      </c>
      <c r="Y109" s="571">
        <f>IFERROR(Y105/H105,"0")+IFERROR(Y106/H106,"0")+IFERROR(Y107/H107,"0")+IFERROR(Y108/H108,"0")</f>
        <v>89</v>
      </c>
      <c r="Z109" s="571">
        <f>IFERROR(IF(Z105="",0,Z105),"0")+IFERROR(IF(Z106="",0,Z106),"0")+IFERROR(IF(Z107="",0,Z107),"0")+IFERROR(IF(Z108="",0,Z108),"0")</f>
        <v>0.83265999999999996</v>
      </c>
      <c r="AA109" s="572"/>
      <c r="AB109" s="572"/>
      <c r="AC109" s="572"/>
    </row>
    <row r="110" spans="1:68" x14ac:dyDescent="0.2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99"/>
      <c r="P110" s="588" t="s">
        <v>72</v>
      </c>
      <c r="Q110" s="589"/>
      <c r="R110" s="589"/>
      <c r="S110" s="589"/>
      <c r="T110" s="589"/>
      <c r="U110" s="589"/>
      <c r="V110" s="590"/>
      <c r="W110" s="37" t="s">
        <v>70</v>
      </c>
      <c r="X110" s="571">
        <f>IFERROR(SUM(X105:X108),"0")</f>
        <v>351</v>
      </c>
      <c r="Y110" s="571">
        <f>IFERROR(SUM(Y105:Y108),"0")</f>
        <v>354.9</v>
      </c>
      <c r="Z110" s="37"/>
      <c r="AA110" s="572"/>
      <c r="AB110" s="572"/>
      <c r="AC110" s="572"/>
    </row>
    <row r="111" spans="1:68" ht="14.25" customHeight="1" x14ac:dyDescent="0.25">
      <c r="A111" s="586" t="s">
        <v>139</v>
      </c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7"/>
      <c r="P111" s="587"/>
      <c r="Q111" s="587"/>
      <c r="R111" s="587"/>
      <c r="S111" s="587"/>
      <c r="T111" s="587"/>
      <c r="U111" s="587"/>
      <c r="V111" s="587"/>
      <c r="W111" s="587"/>
      <c r="X111" s="587"/>
      <c r="Y111" s="587"/>
      <c r="Z111" s="587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8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99"/>
      <c r="P115" s="588" t="s">
        <v>72</v>
      </c>
      <c r="Q115" s="589"/>
      <c r="R115" s="589"/>
      <c r="S115" s="589"/>
      <c r="T115" s="589"/>
      <c r="U115" s="589"/>
      <c r="V115" s="590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x14ac:dyDescent="0.2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99"/>
      <c r="P116" s="588" t="s">
        <v>72</v>
      </c>
      <c r="Q116" s="589"/>
      <c r="R116" s="589"/>
      <c r="S116" s="589"/>
      <c r="T116" s="589"/>
      <c r="U116" s="589"/>
      <c r="V116" s="590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customHeight="1" x14ac:dyDescent="0.25">
      <c r="A117" s="586" t="s">
        <v>74</v>
      </c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587"/>
      <c r="T117" s="587"/>
      <c r="U117" s="587"/>
      <c r="V117" s="587"/>
      <c r="W117" s="587"/>
      <c r="X117" s="587"/>
      <c r="Y117" s="587"/>
      <c r="Z117" s="58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196</v>
      </c>
      <c r="Y118" s="570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208.41333333333333</v>
      </c>
      <c r="BN118" s="64">
        <f>IFERROR(Y118*I118/H118,"0")</f>
        <v>215.32499999999999</v>
      </c>
      <c r="BO118" s="64">
        <f>IFERROR(1/J118*(X118/H118),"0")</f>
        <v>0.37808641975308643</v>
      </c>
      <c r="BP118" s="64">
        <f>IFERROR(1/J118*(Y118/H118),"0")</f>
        <v>0.390625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2">
        <v>4607091383256</v>
      </c>
      <c r="E119" s="583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411</v>
      </c>
      <c r="Y119" s="570">
        <f>IFERROR(IF(X119="",0,CEILING((X119/$H119),1)*$H119),"")</f>
        <v>411.84</v>
      </c>
      <c r="Z119" s="36">
        <f>IFERROR(IF(Y119=0,"",ROUNDUP(Y119/H119,0)*0.00651),"")</f>
        <v>1.35408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462.06363636363636</v>
      </c>
      <c r="BN119" s="64">
        <f>IFERROR(Y119*I119/H119,"0")</f>
        <v>463.00799999999998</v>
      </c>
      <c r="BO119" s="64">
        <f>IFERROR(1/J119*(X119/H119),"0")</f>
        <v>1.1405261405261407</v>
      </c>
      <c r="BP119" s="64">
        <f>IFERROR(1/J119*(Y119/H119),"0")</f>
        <v>1.142857142857143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2">
        <v>4607091385748</v>
      </c>
      <c r="E120" s="583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2">
        <v>4680115884533</v>
      </c>
      <c r="E121" s="583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8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99"/>
      <c r="P122" s="588" t="s">
        <v>72</v>
      </c>
      <c r="Q122" s="589"/>
      <c r="R122" s="589"/>
      <c r="S122" s="589"/>
      <c r="T122" s="589"/>
      <c r="U122" s="589"/>
      <c r="V122" s="590"/>
      <c r="W122" s="37" t="s">
        <v>73</v>
      </c>
      <c r="X122" s="571">
        <f>IFERROR(X118/H118,"0")+IFERROR(X119/H119,"0")+IFERROR(X120/H120,"0")+IFERROR(X121/H121,"0")</f>
        <v>231.77328843995508</v>
      </c>
      <c r="Y122" s="571">
        <f>IFERROR(Y118/H118,"0")+IFERROR(Y119/H119,"0")+IFERROR(Y120/H120,"0")+IFERROR(Y121/H121,"0")</f>
        <v>233</v>
      </c>
      <c r="Z122" s="571">
        <f>IFERROR(IF(Z118="",0,Z118),"0")+IFERROR(IF(Z119="",0,Z119),"0")+IFERROR(IF(Z120="",0,Z120),"0")+IFERROR(IF(Z121="",0,Z121),"0")</f>
        <v>1.8285800000000001</v>
      </c>
      <c r="AA122" s="572"/>
      <c r="AB122" s="572"/>
      <c r="AC122" s="572"/>
    </row>
    <row r="123" spans="1:68" x14ac:dyDescent="0.2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99"/>
      <c r="P123" s="588" t="s">
        <v>72</v>
      </c>
      <c r="Q123" s="589"/>
      <c r="R123" s="589"/>
      <c r="S123" s="589"/>
      <c r="T123" s="589"/>
      <c r="U123" s="589"/>
      <c r="V123" s="590"/>
      <c r="W123" s="37" t="s">
        <v>70</v>
      </c>
      <c r="X123" s="571">
        <f>IFERROR(SUM(X118:X121),"0")</f>
        <v>607</v>
      </c>
      <c r="Y123" s="571">
        <f>IFERROR(SUM(Y118:Y121),"0")</f>
        <v>614.33999999999992</v>
      </c>
      <c r="Z123" s="37"/>
      <c r="AA123" s="572"/>
      <c r="AB123" s="572"/>
      <c r="AC123" s="572"/>
    </row>
    <row r="124" spans="1:68" ht="14.25" customHeight="1" x14ac:dyDescent="0.25">
      <c r="A124" s="586" t="s">
        <v>174</v>
      </c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7"/>
      <c r="P124" s="587"/>
      <c r="Q124" s="587"/>
      <c r="R124" s="587"/>
      <c r="S124" s="587"/>
      <c r="T124" s="587"/>
      <c r="U124" s="587"/>
      <c r="V124" s="587"/>
      <c r="W124" s="587"/>
      <c r="X124" s="587"/>
      <c r="Y124" s="587"/>
      <c r="Z124" s="587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2">
        <v>4680115882652</v>
      </c>
      <c r="E125" s="583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2">
        <v>4680115880238</v>
      </c>
      <c r="E126" s="583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8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99"/>
      <c r="P127" s="588" t="s">
        <v>72</v>
      </c>
      <c r="Q127" s="589"/>
      <c r="R127" s="589"/>
      <c r="S127" s="589"/>
      <c r="T127" s="589"/>
      <c r="U127" s="589"/>
      <c r="V127" s="590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x14ac:dyDescent="0.2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99"/>
      <c r="P128" s="588" t="s">
        <v>72</v>
      </c>
      <c r="Q128" s="589"/>
      <c r="R128" s="589"/>
      <c r="S128" s="589"/>
      <c r="T128" s="589"/>
      <c r="U128" s="589"/>
      <c r="V128" s="590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customHeight="1" x14ac:dyDescent="0.25">
      <c r="A129" s="596" t="s">
        <v>237</v>
      </c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7"/>
      <c r="P129" s="587"/>
      <c r="Q129" s="587"/>
      <c r="R129" s="587"/>
      <c r="S129" s="587"/>
      <c r="T129" s="587"/>
      <c r="U129" s="587"/>
      <c r="V129" s="587"/>
      <c r="W129" s="587"/>
      <c r="X129" s="587"/>
      <c r="Y129" s="587"/>
      <c r="Z129" s="587"/>
      <c r="AA129" s="564"/>
      <c r="AB129" s="564"/>
      <c r="AC129" s="564"/>
    </row>
    <row r="130" spans="1:68" ht="14.25" customHeight="1" x14ac:dyDescent="0.25">
      <c r="A130" s="586" t="s">
        <v>103</v>
      </c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7"/>
      <c r="P130" s="587"/>
      <c r="Q130" s="587"/>
      <c r="R130" s="587"/>
      <c r="S130" s="587"/>
      <c r="T130" s="587"/>
      <c r="U130" s="587"/>
      <c r="V130" s="587"/>
      <c r="W130" s="587"/>
      <c r="X130" s="587"/>
      <c r="Y130" s="587"/>
      <c r="Z130" s="587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2">
        <v>4680115882577</v>
      </c>
      <c r="E131" s="583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2">
        <v>4680115882577</v>
      </c>
      <c r="E132" s="583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24</v>
      </c>
      <c r="Y132" s="570">
        <f>IFERROR(IF(X132="",0,CEILING((X132/$H132),1)*$H132),"")</f>
        <v>25.6</v>
      </c>
      <c r="Z132" s="36">
        <f>IFERROR(IF(Y132=0,"",ROUNDUP(Y132/H132,0)*0.00651),"")</f>
        <v>5.2080000000000001E-2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25.35</v>
      </c>
      <c r="BN132" s="64">
        <f>IFERROR(Y132*I132/H132,"0")</f>
        <v>27.04</v>
      </c>
      <c r="BO132" s="64">
        <f>IFERROR(1/J132*(X132/H132),"0")</f>
        <v>4.1208791208791215E-2</v>
      </c>
      <c r="BP132" s="64">
        <f>IFERROR(1/J132*(Y132/H132),"0")</f>
        <v>4.3956043956043959E-2</v>
      </c>
    </row>
    <row r="133" spans="1:68" x14ac:dyDescent="0.2">
      <c r="A133" s="598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99"/>
      <c r="P133" s="588" t="s">
        <v>72</v>
      </c>
      <c r="Q133" s="589"/>
      <c r="R133" s="589"/>
      <c r="S133" s="589"/>
      <c r="T133" s="589"/>
      <c r="U133" s="589"/>
      <c r="V133" s="590"/>
      <c r="W133" s="37" t="s">
        <v>73</v>
      </c>
      <c r="X133" s="571">
        <f>IFERROR(X131/H131,"0")+IFERROR(X132/H132,"0")</f>
        <v>7.5</v>
      </c>
      <c r="Y133" s="571">
        <f>IFERROR(Y131/H131,"0")+IFERROR(Y132/H132,"0")</f>
        <v>8</v>
      </c>
      <c r="Z133" s="571">
        <f>IFERROR(IF(Z131="",0,Z131),"0")+IFERROR(IF(Z132="",0,Z132),"0")</f>
        <v>5.2080000000000001E-2</v>
      </c>
      <c r="AA133" s="572"/>
      <c r="AB133" s="572"/>
      <c r="AC133" s="572"/>
    </row>
    <row r="134" spans="1:68" x14ac:dyDescent="0.2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99"/>
      <c r="P134" s="588" t="s">
        <v>72</v>
      </c>
      <c r="Q134" s="589"/>
      <c r="R134" s="589"/>
      <c r="S134" s="589"/>
      <c r="T134" s="589"/>
      <c r="U134" s="589"/>
      <c r="V134" s="590"/>
      <c r="W134" s="37" t="s">
        <v>70</v>
      </c>
      <c r="X134" s="571">
        <f>IFERROR(SUM(X131:X132),"0")</f>
        <v>24</v>
      </c>
      <c r="Y134" s="571">
        <f>IFERROR(SUM(Y131:Y132),"0")</f>
        <v>25.6</v>
      </c>
      <c r="Z134" s="37"/>
      <c r="AA134" s="572"/>
      <c r="AB134" s="572"/>
      <c r="AC134" s="572"/>
    </row>
    <row r="135" spans="1:68" ht="14.25" customHeight="1" x14ac:dyDescent="0.25">
      <c r="A135" s="586" t="s">
        <v>64</v>
      </c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7"/>
      <c r="P135" s="587"/>
      <c r="Q135" s="587"/>
      <c r="R135" s="587"/>
      <c r="S135" s="587"/>
      <c r="T135" s="587"/>
      <c r="U135" s="587"/>
      <c r="V135" s="587"/>
      <c r="W135" s="587"/>
      <c r="X135" s="587"/>
      <c r="Y135" s="587"/>
      <c r="Z135" s="58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82">
        <v>4680115883444</v>
      </c>
      <c r="E136" s="583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67</v>
      </c>
      <c r="Y136" s="570">
        <f>IFERROR(IF(X136="",0,CEILING((X136/$H136),1)*$H136),"")</f>
        <v>67.199999999999989</v>
      </c>
      <c r="Z136" s="36">
        <f>IFERROR(IF(Y136=0,"",ROUNDUP(Y136/H136,0)*0.00651),"")</f>
        <v>0.15623999999999999</v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73.412857142857149</v>
      </c>
      <c r="BN136" s="64">
        <f>IFERROR(Y136*I136/H136,"0")</f>
        <v>73.631999999999991</v>
      </c>
      <c r="BO136" s="64">
        <f>IFERROR(1/J136*(X136/H136),"0")</f>
        <v>0.13147566718995293</v>
      </c>
      <c r="BP136" s="64">
        <f>IFERROR(1/J136*(Y136/H136),"0")</f>
        <v>0.13186813186813187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82">
        <v>4680115883444</v>
      </c>
      <c r="E137" s="583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8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99"/>
      <c r="P138" s="588" t="s">
        <v>72</v>
      </c>
      <c r="Q138" s="589"/>
      <c r="R138" s="589"/>
      <c r="S138" s="589"/>
      <c r="T138" s="589"/>
      <c r="U138" s="589"/>
      <c r="V138" s="590"/>
      <c r="W138" s="37" t="s">
        <v>73</v>
      </c>
      <c r="X138" s="571">
        <f>IFERROR(X136/H136,"0")+IFERROR(X137/H137,"0")</f>
        <v>23.928571428571431</v>
      </c>
      <c r="Y138" s="571">
        <f>IFERROR(Y136/H136,"0")+IFERROR(Y137/H137,"0")</f>
        <v>23.999999999999996</v>
      </c>
      <c r="Z138" s="571">
        <f>IFERROR(IF(Z136="",0,Z136),"0")+IFERROR(IF(Z137="",0,Z137),"0")</f>
        <v>0.15623999999999999</v>
      </c>
      <c r="AA138" s="572"/>
      <c r="AB138" s="572"/>
      <c r="AC138" s="572"/>
    </row>
    <row r="139" spans="1:68" x14ac:dyDescent="0.2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99"/>
      <c r="P139" s="588" t="s">
        <v>72</v>
      </c>
      <c r="Q139" s="589"/>
      <c r="R139" s="589"/>
      <c r="S139" s="589"/>
      <c r="T139" s="589"/>
      <c r="U139" s="589"/>
      <c r="V139" s="590"/>
      <c r="W139" s="37" t="s">
        <v>70</v>
      </c>
      <c r="X139" s="571">
        <f>IFERROR(SUM(X136:X137),"0")</f>
        <v>67</v>
      </c>
      <c r="Y139" s="571">
        <f>IFERROR(SUM(Y136:Y137),"0")</f>
        <v>67.199999999999989</v>
      </c>
      <c r="Z139" s="37"/>
      <c r="AA139" s="572"/>
      <c r="AB139" s="572"/>
      <c r="AC139" s="572"/>
    </row>
    <row r="140" spans="1:68" ht="14.25" customHeight="1" x14ac:dyDescent="0.25">
      <c r="A140" s="586" t="s">
        <v>74</v>
      </c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7"/>
      <c r="P140" s="587"/>
      <c r="Q140" s="587"/>
      <c r="R140" s="587"/>
      <c r="S140" s="587"/>
      <c r="T140" s="587"/>
      <c r="U140" s="587"/>
      <c r="V140" s="587"/>
      <c r="W140" s="587"/>
      <c r="X140" s="587"/>
      <c r="Y140" s="587"/>
      <c r="Z140" s="587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82">
        <v>4680115882584</v>
      </c>
      <c r="E141" s="583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2">
        <v>4680115882584</v>
      </c>
      <c r="E142" s="583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102</v>
      </c>
      <c r="Y142" s="570">
        <f>IFERROR(IF(X142="",0,CEILING((X142/$H142),1)*$H142),"")</f>
        <v>102.96000000000001</v>
      </c>
      <c r="Z142" s="36">
        <f>IFERROR(IF(Y142=0,"",ROUNDUP(Y142/H142,0)*0.00651),"")</f>
        <v>0.25389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112.35454545454544</v>
      </c>
      <c r="BN142" s="64">
        <f>IFERROR(Y142*I142/H142,"0")</f>
        <v>113.41200000000001</v>
      </c>
      <c r="BO142" s="64">
        <f>IFERROR(1/J142*(X142/H142),"0")</f>
        <v>0.21228771228771229</v>
      </c>
      <c r="BP142" s="64">
        <f>IFERROR(1/J142*(Y142/H142),"0")</f>
        <v>0.2142857142857143</v>
      </c>
    </row>
    <row r="143" spans="1:68" x14ac:dyDescent="0.2">
      <c r="A143" s="598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99"/>
      <c r="P143" s="588" t="s">
        <v>72</v>
      </c>
      <c r="Q143" s="589"/>
      <c r="R143" s="589"/>
      <c r="S143" s="589"/>
      <c r="T143" s="589"/>
      <c r="U143" s="589"/>
      <c r="V143" s="590"/>
      <c r="W143" s="37" t="s">
        <v>73</v>
      </c>
      <c r="X143" s="571">
        <f>IFERROR(X141/H141,"0")+IFERROR(X142/H142,"0")</f>
        <v>38.636363636363633</v>
      </c>
      <c r="Y143" s="571">
        <f>IFERROR(Y141/H141,"0")+IFERROR(Y142/H142,"0")</f>
        <v>39</v>
      </c>
      <c r="Z143" s="571">
        <f>IFERROR(IF(Z141="",0,Z141),"0")+IFERROR(IF(Z142="",0,Z142),"0")</f>
        <v>0.25389</v>
      </c>
      <c r="AA143" s="572"/>
      <c r="AB143" s="572"/>
      <c r="AC143" s="572"/>
    </row>
    <row r="144" spans="1:68" x14ac:dyDescent="0.2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99"/>
      <c r="P144" s="588" t="s">
        <v>72</v>
      </c>
      <c r="Q144" s="589"/>
      <c r="R144" s="589"/>
      <c r="S144" s="589"/>
      <c r="T144" s="589"/>
      <c r="U144" s="589"/>
      <c r="V144" s="590"/>
      <c r="W144" s="37" t="s">
        <v>70</v>
      </c>
      <c r="X144" s="571">
        <f>IFERROR(SUM(X141:X142),"0")</f>
        <v>102</v>
      </c>
      <c r="Y144" s="571">
        <f>IFERROR(SUM(Y141:Y142),"0")</f>
        <v>102.96000000000001</v>
      </c>
      <c r="Z144" s="37"/>
      <c r="AA144" s="572"/>
      <c r="AB144" s="572"/>
      <c r="AC144" s="572"/>
    </row>
    <row r="145" spans="1:68" ht="16.5" customHeight="1" x14ac:dyDescent="0.25">
      <c r="A145" s="596" t="s">
        <v>101</v>
      </c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7"/>
      <c r="P145" s="587"/>
      <c r="Q145" s="587"/>
      <c r="R145" s="587"/>
      <c r="S145" s="587"/>
      <c r="T145" s="587"/>
      <c r="U145" s="587"/>
      <c r="V145" s="587"/>
      <c r="W145" s="587"/>
      <c r="X145" s="587"/>
      <c r="Y145" s="587"/>
      <c r="Z145" s="587"/>
      <c r="AA145" s="564"/>
      <c r="AB145" s="564"/>
      <c r="AC145" s="564"/>
    </row>
    <row r="146" spans="1:68" ht="14.25" customHeight="1" x14ac:dyDescent="0.25">
      <c r="A146" s="586" t="s">
        <v>103</v>
      </c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7"/>
      <c r="S146" s="587"/>
      <c r="T146" s="587"/>
      <c r="U146" s="587"/>
      <c r="V146" s="587"/>
      <c r="W146" s="587"/>
      <c r="X146" s="587"/>
      <c r="Y146" s="587"/>
      <c r="Z146" s="58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82">
        <v>4607091384604</v>
      </c>
      <c r="E147" s="583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221</v>
      </c>
      <c r="Y147" s="570">
        <f>IFERROR(IF(X147="",0,CEILING((X147/$H147),1)*$H147),"")</f>
        <v>224</v>
      </c>
      <c r="Z147" s="36">
        <f>IFERROR(IF(Y147=0,"",ROUNDUP(Y147/H147,0)*0.00902),"")</f>
        <v>0.50512000000000001</v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232.60249999999999</v>
      </c>
      <c r="BN147" s="64">
        <f>IFERROR(Y147*I147/H147,"0")</f>
        <v>235.76</v>
      </c>
      <c r="BO147" s="64">
        <f>IFERROR(1/J147*(X147/H147),"0")</f>
        <v>0.41856060606060608</v>
      </c>
      <c r="BP147" s="64">
        <f>IFERROR(1/J147*(Y147/H147),"0")</f>
        <v>0.42424242424242425</v>
      </c>
    </row>
    <row r="148" spans="1:68" x14ac:dyDescent="0.2">
      <c r="A148" s="598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99"/>
      <c r="P148" s="588" t="s">
        <v>72</v>
      </c>
      <c r="Q148" s="589"/>
      <c r="R148" s="589"/>
      <c r="S148" s="589"/>
      <c r="T148" s="589"/>
      <c r="U148" s="589"/>
      <c r="V148" s="590"/>
      <c r="W148" s="37" t="s">
        <v>73</v>
      </c>
      <c r="X148" s="571">
        <f>IFERROR(X147/H147,"0")</f>
        <v>55.25</v>
      </c>
      <c r="Y148" s="571">
        <f>IFERROR(Y147/H147,"0")</f>
        <v>56</v>
      </c>
      <c r="Z148" s="571">
        <f>IFERROR(IF(Z147="",0,Z147),"0")</f>
        <v>0.50512000000000001</v>
      </c>
      <c r="AA148" s="572"/>
      <c r="AB148" s="572"/>
      <c r="AC148" s="572"/>
    </row>
    <row r="149" spans="1:68" x14ac:dyDescent="0.2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99"/>
      <c r="P149" s="588" t="s">
        <v>72</v>
      </c>
      <c r="Q149" s="589"/>
      <c r="R149" s="589"/>
      <c r="S149" s="589"/>
      <c r="T149" s="589"/>
      <c r="U149" s="589"/>
      <c r="V149" s="590"/>
      <c r="W149" s="37" t="s">
        <v>70</v>
      </c>
      <c r="X149" s="571">
        <f>IFERROR(SUM(X147:X147),"0")</f>
        <v>221</v>
      </c>
      <c r="Y149" s="571">
        <f>IFERROR(SUM(Y147:Y147),"0")</f>
        <v>224</v>
      </c>
      <c r="Z149" s="37"/>
      <c r="AA149" s="572"/>
      <c r="AB149" s="572"/>
      <c r="AC149" s="572"/>
    </row>
    <row r="150" spans="1:68" ht="14.25" customHeight="1" x14ac:dyDescent="0.25">
      <c r="A150" s="586" t="s">
        <v>64</v>
      </c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7"/>
      <c r="P150" s="587"/>
      <c r="Q150" s="587"/>
      <c r="R150" s="587"/>
      <c r="S150" s="587"/>
      <c r="T150" s="587"/>
      <c r="U150" s="587"/>
      <c r="V150" s="587"/>
      <c r="W150" s="587"/>
      <c r="X150" s="587"/>
      <c r="Y150" s="587"/>
      <c r="Z150" s="587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82">
        <v>4607091387667</v>
      </c>
      <c r="E151" s="583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82">
        <v>4607091387636</v>
      </c>
      <c r="E152" s="583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2">
        <v>4607091382426</v>
      </c>
      <c r="E153" s="583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8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99"/>
      <c r="P154" s="588" t="s">
        <v>72</v>
      </c>
      <c r="Q154" s="589"/>
      <c r="R154" s="589"/>
      <c r="S154" s="589"/>
      <c r="T154" s="589"/>
      <c r="U154" s="589"/>
      <c r="V154" s="590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x14ac:dyDescent="0.2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99"/>
      <c r="P155" s="588" t="s">
        <v>72</v>
      </c>
      <c r="Q155" s="589"/>
      <c r="R155" s="589"/>
      <c r="S155" s="589"/>
      <c r="T155" s="589"/>
      <c r="U155" s="589"/>
      <c r="V155" s="590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customHeight="1" x14ac:dyDescent="0.2">
      <c r="A156" s="650" t="s">
        <v>261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596" t="s">
        <v>262</v>
      </c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7"/>
      <c r="P157" s="587"/>
      <c r="Q157" s="587"/>
      <c r="R157" s="587"/>
      <c r="S157" s="587"/>
      <c r="T157" s="587"/>
      <c r="U157" s="587"/>
      <c r="V157" s="587"/>
      <c r="W157" s="587"/>
      <c r="X157" s="587"/>
      <c r="Y157" s="587"/>
      <c r="Z157" s="587"/>
      <c r="AA157" s="564"/>
      <c r="AB157" s="564"/>
      <c r="AC157" s="564"/>
    </row>
    <row r="158" spans="1:68" ht="14.25" customHeight="1" x14ac:dyDescent="0.25">
      <c r="A158" s="586" t="s">
        <v>139</v>
      </c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87"/>
      <c r="M158" s="587"/>
      <c r="N158" s="587"/>
      <c r="O158" s="587"/>
      <c r="P158" s="587"/>
      <c r="Q158" s="587"/>
      <c r="R158" s="587"/>
      <c r="S158" s="587"/>
      <c r="T158" s="587"/>
      <c r="U158" s="587"/>
      <c r="V158" s="587"/>
      <c r="W158" s="587"/>
      <c r="X158" s="587"/>
      <c r="Y158" s="587"/>
      <c r="Z158" s="587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82">
        <v>4680115886223</v>
      </c>
      <c r="E159" s="583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8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99"/>
      <c r="P160" s="588" t="s">
        <v>72</v>
      </c>
      <c r="Q160" s="589"/>
      <c r="R160" s="589"/>
      <c r="S160" s="589"/>
      <c r="T160" s="589"/>
      <c r="U160" s="589"/>
      <c r="V160" s="590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99"/>
      <c r="P161" s="588" t="s">
        <v>72</v>
      </c>
      <c r="Q161" s="589"/>
      <c r="R161" s="589"/>
      <c r="S161" s="589"/>
      <c r="T161" s="589"/>
      <c r="U161" s="589"/>
      <c r="V161" s="590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86" t="s">
        <v>64</v>
      </c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7"/>
      <c r="P162" s="587"/>
      <c r="Q162" s="587"/>
      <c r="R162" s="587"/>
      <c r="S162" s="587"/>
      <c r="T162" s="587"/>
      <c r="U162" s="587"/>
      <c r="V162" s="587"/>
      <c r="W162" s="587"/>
      <c r="X162" s="587"/>
      <c r="Y162" s="587"/>
      <c r="Z162" s="587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2">
        <v>4680115880993</v>
      </c>
      <c r="E163" s="583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82">
        <v>4680115881761</v>
      </c>
      <c r="E164" s="583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82">
        <v>4680115881563</v>
      </c>
      <c r="E165" s="583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2">
        <v>4680115880986</v>
      </c>
      <c r="E166" s="583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212</v>
      </c>
      <c r="Y166" s="570">
        <f t="shared" si="21"/>
        <v>212.10000000000002</v>
      </c>
      <c r="Z166" s="36">
        <f>IFERROR(IF(Y166=0,"",ROUNDUP(Y166/H166,0)*0.00502),"")</f>
        <v>0.50702000000000003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225.12380952380951</v>
      </c>
      <c r="BN166" s="64">
        <f t="shared" si="23"/>
        <v>225.23000000000002</v>
      </c>
      <c r="BO166" s="64">
        <f t="shared" si="24"/>
        <v>0.43142043142043146</v>
      </c>
      <c r="BP166" s="64">
        <f t="shared" si="25"/>
        <v>0.43162393162393164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82">
        <v>4680115881785</v>
      </c>
      <c r="E167" s="583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184</v>
      </c>
      <c r="Y167" s="570">
        <f t="shared" si="21"/>
        <v>184.8</v>
      </c>
      <c r="Z167" s="36">
        <f>IFERROR(IF(Y167=0,"",ROUNDUP(Y167/H167,0)*0.00502),"")</f>
        <v>0.44176000000000004</v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195.39047619047619</v>
      </c>
      <c r="BN167" s="64">
        <f t="shared" si="23"/>
        <v>196.24</v>
      </c>
      <c r="BO167" s="64">
        <f t="shared" si="24"/>
        <v>0.37444037444037448</v>
      </c>
      <c r="BP167" s="64">
        <f t="shared" si="25"/>
        <v>0.37606837606837612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82">
        <v>4680115886537</v>
      </c>
      <c r="E168" s="583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82">
        <v>4680115881679</v>
      </c>
      <c r="E169" s="583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225</v>
      </c>
      <c r="Y169" s="570">
        <f t="shared" si="21"/>
        <v>226.8</v>
      </c>
      <c r="Z169" s="36">
        <f>IFERROR(IF(Y169=0,"",ROUNDUP(Y169/H169,0)*0.00502),"")</f>
        <v>0.54215999999999998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235.71428571428572</v>
      </c>
      <c r="BN169" s="64">
        <f t="shared" si="23"/>
        <v>237.60000000000002</v>
      </c>
      <c r="BO169" s="64">
        <f t="shared" si="24"/>
        <v>0.45787545787545791</v>
      </c>
      <c r="BP169" s="64">
        <f t="shared" si="25"/>
        <v>0.46153846153846156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82">
        <v>4680115880191</v>
      </c>
      <c r="E170" s="583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82">
        <v>4680115883963</v>
      </c>
      <c r="E171" s="583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8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99"/>
      <c r="P172" s="588" t="s">
        <v>72</v>
      </c>
      <c r="Q172" s="589"/>
      <c r="R172" s="589"/>
      <c r="S172" s="589"/>
      <c r="T172" s="589"/>
      <c r="U172" s="589"/>
      <c r="V172" s="590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295.71428571428567</v>
      </c>
      <c r="Y172" s="571">
        <f>IFERROR(Y163/H163,"0")+IFERROR(Y164/H164,"0")+IFERROR(Y165/H165,"0")+IFERROR(Y166/H166,"0")+IFERROR(Y167/H167,"0")+IFERROR(Y168/H168,"0")+IFERROR(Y169/H169,"0")+IFERROR(Y170/H170,"0")+IFERROR(Y171/H171,"0")</f>
        <v>297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1.4909400000000002</v>
      </c>
      <c r="AA172" s="572"/>
      <c r="AB172" s="572"/>
      <c r="AC172" s="572"/>
    </row>
    <row r="173" spans="1:68" x14ac:dyDescent="0.2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99"/>
      <c r="P173" s="588" t="s">
        <v>72</v>
      </c>
      <c r="Q173" s="589"/>
      <c r="R173" s="589"/>
      <c r="S173" s="589"/>
      <c r="T173" s="589"/>
      <c r="U173" s="589"/>
      <c r="V173" s="590"/>
      <c r="W173" s="37" t="s">
        <v>70</v>
      </c>
      <c r="X173" s="571">
        <f>IFERROR(SUM(X163:X171),"0")</f>
        <v>621</v>
      </c>
      <c r="Y173" s="571">
        <f>IFERROR(SUM(Y163:Y171),"0")</f>
        <v>623.70000000000005</v>
      </c>
      <c r="Z173" s="37"/>
      <c r="AA173" s="572"/>
      <c r="AB173" s="572"/>
      <c r="AC173" s="572"/>
    </row>
    <row r="174" spans="1:68" ht="14.25" customHeight="1" x14ac:dyDescent="0.25">
      <c r="A174" s="586" t="s">
        <v>95</v>
      </c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82">
        <v>4680115886780</v>
      </c>
      <c r="E175" s="583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9</v>
      </c>
      <c r="Y175" s="570">
        <f>IFERROR(IF(X175="",0,CEILING((X175/$H175),1)*$H175),"")</f>
        <v>10.08</v>
      </c>
      <c r="Z175" s="36">
        <f>IFERROR(IF(Y175=0,"",ROUNDUP(Y175/H175,0)*0.0059),"")</f>
        <v>4.7199999999999999E-2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10.357142857142856</v>
      </c>
      <c r="BN175" s="64">
        <f>IFERROR(Y175*I175/H175,"0")</f>
        <v>11.6</v>
      </c>
      <c r="BO175" s="64">
        <f>IFERROR(1/J175*(X175/H175),"0")</f>
        <v>3.3068783068783067E-2</v>
      </c>
      <c r="BP175" s="64">
        <f>IFERROR(1/J175*(Y175/H175),"0")</f>
        <v>3.7037037037037035E-2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82">
        <v>4680115886742</v>
      </c>
      <c r="E176" s="583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24</v>
      </c>
      <c r="Y176" s="570">
        <f>IFERROR(IF(X176="",0,CEILING((X176/$H176),1)*$H176),"")</f>
        <v>25.2</v>
      </c>
      <c r="Z176" s="36">
        <f>IFERROR(IF(Y176=0,"",ROUNDUP(Y176/H176,0)*0.0059),"")</f>
        <v>0.11799999999999999</v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27.619047619047617</v>
      </c>
      <c r="BN176" s="64">
        <f>IFERROR(Y176*I176/H176,"0")</f>
        <v>29</v>
      </c>
      <c r="BO176" s="64">
        <f>IFERROR(1/J176*(X176/H176),"0")</f>
        <v>8.8183421516754845E-2</v>
      </c>
      <c r="BP176" s="64">
        <f>IFERROR(1/J176*(Y176/H176),"0")</f>
        <v>9.2592592592592587E-2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82">
        <v>4680115886766</v>
      </c>
      <c r="E177" s="583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1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26</v>
      </c>
      <c r="Y177" s="570">
        <f>IFERROR(IF(X177="",0,CEILING((X177/$H177),1)*$H177),"")</f>
        <v>26.46</v>
      </c>
      <c r="Z177" s="36">
        <f>IFERROR(IF(Y177=0,"",ROUNDUP(Y177/H177,0)*0.0059),"")</f>
        <v>0.1239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29.920634920634917</v>
      </c>
      <c r="BN177" s="64">
        <f>IFERROR(Y177*I177/H177,"0")</f>
        <v>30.45</v>
      </c>
      <c r="BO177" s="64">
        <f>IFERROR(1/J177*(X177/H177),"0")</f>
        <v>9.553203997648442E-2</v>
      </c>
      <c r="BP177" s="64">
        <f>IFERROR(1/J177*(Y177/H177),"0")</f>
        <v>9.722222222222221E-2</v>
      </c>
    </row>
    <row r="178" spans="1:68" x14ac:dyDescent="0.2">
      <c r="A178" s="598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99"/>
      <c r="P178" s="588" t="s">
        <v>72</v>
      </c>
      <c r="Q178" s="589"/>
      <c r="R178" s="589"/>
      <c r="S178" s="589"/>
      <c r="T178" s="589"/>
      <c r="U178" s="589"/>
      <c r="V178" s="590"/>
      <c r="W178" s="37" t="s">
        <v>73</v>
      </c>
      <c r="X178" s="571">
        <f>IFERROR(X175/H175,"0")+IFERROR(X176/H176,"0")+IFERROR(X177/H177,"0")</f>
        <v>46.825396825396822</v>
      </c>
      <c r="Y178" s="571">
        <f>IFERROR(Y175/H175,"0")+IFERROR(Y176/H176,"0")+IFERROR(Y177/H177,"0")</f>
        <v>49</v>
      </c>
      <c r="Z178" s="571">
        <f>IFERROR(IF(Z175="",0,Z175),"0")+IFERROR(IF(Z176="",0,Z176),"0")+IFERROR(IF(Z177="",0,Z177),"0")</f>
        <v>0.28909999999999997</v>
      </c>
      <c r="AA178" s="572"/>
      <c r="AB178" s="572"/>
      <c r="AC178" s="572"/>
    </row>
    <row r="179" spans="1:68" x14ac:dyDescent="0.2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99"/>
      <c r="P179" s="588" t="s">
        <v>72</v>
      </c>
      <c r="Q179" s="589"/>
      <c r="R179" s="589"/>
      <c r="S179" s="589"/>
      <c r="T179" s="589"/>
      <c r="U179" s="589"/>
      <c r="V179" s="590"/>
      <c r="W179" s="37" t="s">
        <v>70</v>
      </c>
      <c r="X179" s="571">
        <f>IFERROR(SUM(X175:X177),"0")</f>
        <v>59</v>
      </c>
      <c r="Y179" s="571">
        <f>IFERROR(SUM(Y175:Y177),"0")</f>
        <v>61.74</v>
      </c>
      <c r="Z179" s="37"/>
      <c r="AA179" s="572"/>
      <c r="AB179" s="572"/>
      <c r="AC179" s="572"/>
    </row>
    <row r="180" spans="1:68" ht="14.25" customHeight="1" x14ac:dyDescent="0.25">
      <c r="A180" s="586" t="s">
        <v>299</v>
      </c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82">
        <v>4680115886797</v>
      </c>
      <c r="E181" s="583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17</v>
      </c>
      <c r="Y181" s="570">
        <f>IFERROR(IF(X181="",0,CEILING((X181/$H181),1)*$H181),"")</f>
        <v>17.64</v>
      </c>
      <c r="Z181" s="36">
        <f>IFERROR(IF(Y181=0,"",ROUNDUP(Y181/H181,0)*0.0059),"")</f>
        <v>8.2599999999999993E-2</v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19.563492063492063</v>
      </c>
      <c r="BN181" s="64">
        <f>IFERROR(Y181*I181/H181,"0")</f>
        <v>20.3</v>
      </c>
      <c r="BO181" s="64">
        <f>IFERROR(1/J181*(X181/H181),"0")</f>
        <v>6.2463256907701346E-2</v>
      </c>
      <c r="BP181" s="64">
        <f>IFERROR(1/J181*(Y181/H181),"0")</f>
        <v>6.4814814814814811E-2</v>
      </c>
    </row>
    <row r="182" spans="1:68" x14ac:dyDescent="0.2">
      <c r="A182" s="598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99"/>
      <c r="P182" s="588" t="s">
        <v>72</v>
      </c>
      <c r="Q182" s="589"/>
      <c r="R182" s="589"/>
      <c r="S182" s="589"/>
      <c r="T182" s="589"/>
      <c r="U182" s="589"/>
      <c r="V182" s="590"/>
      <c r="W182" s="37" t="s">
        <v>73</v>
      </c>
      <c r="X182" s="571">
        <f>IFERROR(X181/H181,"0")</f>
        <v>13.492063492063492</v>
      </c>
      <c r="Y182" s="571">
        <f>IFERROR(Y181/H181,"0")</f>
        <v>14</v>
      </c>
      <c r="Z182" s="571">
        <f>IFERROR(IF(Z181="",0,Z181),"0")</f>
        <v>8.2599999999999993E-2</v>
      </c>
      <c r="AA182" s="572"/>
      <c r="AB182" s="572"/>
      <c r="AC182" s="572"/>
    </row>
    <row r="183" spans="1:68" x14ac:dyDescent="0.2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99"/>
      <c r="P183" s="588" t="s">
        <v>72</v>
      </c>
      <c r="Q183" s="589"/>
      <c r="R183" s="589"/>
      <c r="S183" s="589"/>
      <c r="T183" s="589"/>
      <c r="U183" s="589"/>
      <c r="V183" s="590"/>
      <c r="W183" s="37" t="s">
        <v>70</v>
      </c>
      <c r="X183" s="571">
        <f>IFERROR(SUM(X181:X181),"0")</f>
        <v>17</v>
      </c>
      <c r="Y183" s="571">
        <f>IFERROR(SUM(Y181:Y181),"0")</f>
        <v>17.64</v>
      </c>
      <c r="Z183" s="37"/>
      <c r="AA183" s="572"/>
      <c r="AB183" s="572"/>
      <c r="AC183" s="572"/>
    </row>
    <row r="184" spans="1:68" ht="16.5" customHeight="1" x14ac:dyDescent="0.25">
      <c r="A184" s="596" t="s">
        <v>302</v>
      </c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7"/>
      <c r="P184" s="587"/>
      <c r="Q184" s="587"/>
      <c r="R184" s="587"/>
      <c r="S184" s="587"/>
      <c r="T184" s="587"/>
      <c r="U184" s="587"/>
      <c r="V184" s="587"/>
      <c r="W184" s="587"/>
      <c r="X184" s="587"/>
      <c r="Y184" s="587"/>
      <c r="Z184" s="587"/>
      <c r="AA184" s="564"/>
      <c r="AB184" s="564"/>
      <c r="AC184" s="564"/>
    </row>
    <row r="185" spans="1:68" ht="14.25" customHeight="1" x14ac:dyDescent="0.25">
      <c r="A185" s="586" t="s">
        <v>103</v>
      </c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82">
        <v>4680115881402</v>
      </c>
      <c r="E186" s="583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82">
        <v>4680115881396</v>
      </c>
      <c r="E187" s="583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8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99"/>
      <c r="P188" s="588" t="s">
        <v>72</v>
      </c>
      <c r="Q188" s="589"/>
      <c r="R188" s="589"/>
      <c r="S188" s="589"/>
      <c r="T188" s="589"/>
      <c r="U188" s="589"/>
      <c r="V188" s="590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99"/>
      <c r="P189" s="588" t="s">
        <v>72</v>
      </c>
      <c r="Q189" s="589"/>
      <c r="R189" s="589"/>
      <c r="S189" s="589"/>
      <c r="T189" s="589"/>
      <c r="U189" s="589"/>
      <c r="V189" s="590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86" t="s">
        <v>139</v>
      </c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7"/>
      <c r="P190" s="587"/>
      <c r="Q190" s="587"/>
      <c r="R190" s="587"/>
      <c r="S190" s="587"/>
      <c r="T190" s="587"/>
      <c r="U190" s="587"/>
      <c r="V190" s="587"/>
      <c r="W190" s="587"/>
      <c r="X190" s="587"/>
      <c r="Y190" s="587"/>
      <c r="Z190" s="587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82">
        <v>4680115882935</v>
      </c>
      <c r="E191" s="583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82">
        <v>4680115880764</v>
      </c>
      <c r="E192" s="583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8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99"/>
      <c r="P193" s="588" t="s">
        <v>72</v>
      </c>
      <c r="Q193" s="589"/>
      <c r="R193" s="589"/>
      <c r="S193" s="589"/>
      <c r="T193" s="589"/>
      <c r="U193" s="589"/>
      <c r="V193" s="590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99"/>
      <c r="P194" s="588" t="s">
        <v>72</v>
      </c>
      <c r="Q194" s="589"/>
      <c r="R194" s="589"/>
      <c r="S194" s="589"/>
      <c r="T194" s="589"/>
      <c r="U194" s="589"/>
      <c r="V194" s="590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86" t="s">
        <v>64</v>
      </c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7"/>
      <c r="P195" s="587"/>
      <c r="Q195" s="587"/>
      <c r="R195" s="587"/>
      <c r="S195" s="587"/>
      <c r="T195" s="587"/>
      <c r="U195" s="587"/>
      <c r="V195" s="587"/>
      <c r="W195" s="587"/>
      <c r="X195" s="587"/>
      <c r="Y195" s="587"/>
      <c r="Z195" s="587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2">
        <v>4680115882683</v>
      </c>
      <c r="E196" s="583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2">
        <v>4680115882690</v>
      </c>
      <c r="E197" s="583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2">
        <v>4680115882669</v>
      </c>
      <c r="E198" s="583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2">
        <v>4680115882676</v>
      </c>
      <c r="E199" s="583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2">
        <v>4680115884014</v>
      </c>
      <c r="E200" s="583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169</v>
      </c>
      <c r="Y200" s="570">
        <f t="shared" si="26"/>
        <v>169.20000000000002</v>
      </c>
      <c r="Z200" s="36">
        <f>IFERROR(IF(Y200=0,"",ROUNDUP(Y200/H200,0)*0.00502),"")</f>
        <v>0.47188000000000002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181.20555555555555</v>
      </c>
      <c r="BN200" s="64">
        <f t="shared" si="28"/>
        <v>181.42000000000002</v>
      </c>
      <c r="BO200" s="64">
        <f t="shared" si="29"/>
        <v>0.40123456790123457</v>
      </c>
      <c r="BP200" s="64">
        <f t="shared" si="30"/>
        <v>0.40170940170940184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82">
        <v>4680115884007</v>
      </c>
      <c r="E201" s="583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122</v>
      </c>
      <c r="Y201" s="570">
        <f t="shared" si="26"/>
        <v>122.4</v>
      </c>
      <c r="Z201" s="36">
        <f>IFERROR(IF(Y201=0,"",ROUNDUP(Y201/H201,0)*0.00502),"")</f>
        <v>0.34136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128.77777777777777</v>
      </c>
      <c r="BN201" s="64">
        <f t="shared" si="28"/>
        <v>129.19999999999999</v>
      </c>
      <c r="BO201" s="64">
        <f t="shared" si="29"/>
        <v>0.28964862298195632</v>
      </c>
      <c r="BP201" s="64">
        <f t="shared" si="30"/>
        <v>0.29059829059829062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2">
        <v>4680115884038</v>
      </c>
      <c r="E202" s="583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82">
        <v>4680115884021</v>
      </c>
      <c r="E203" s="583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79</v>
      </c>
      <c r="Y203" s="570">
        <f t="shared" si="26"/>
        <v>79.2</v>
      </c>
      <c r="Z203" s="36">
        <f>IFERROR(IF(Y203=0,"",ROUNDUP(Y203/H203,0)*0.00502),"")</f>
        <v>0.22088000000000002</v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83.388888888888886</v>
      </c>
      <c r="BN203" s="64">
        <f t="shared" si="28"/>
        <v>83.6</v>
      </c>
      <c r="BO203" s="64">
        <f t="shared" si="29"/>
        <v>0.18755935422602091</v>
      </c>
      <c r="BP203" s="64">
        <f t="shared" si="30"/>
        <v>0.18803418803418806</v>
      </c>
    </row>
    <row r="204" spans="1:68" x14ac:dyDescent="0.2">
      <c r="A204" s="598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99"/>
      <c r="P204" s="588" t="s">
        <v>72</v>
      </c>
      <c r="Q204" s="589"/>
      <c r="R204" s="589"/>
      <c r="S204" s="589"/>
      <c r="T204" s="589"/>
      <c r="U204" s="589"/>
      <c r="V204" s="590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205.55555555555554</v>
      </c>
      <c r="Y204" s="571">
        <f>IFERROR(Y196/H196,"0")+IFERROR(Y197/H197,"0")+IFERROR(Y198/H198,"0")+IFERROR(Y199/H199,"0")+IFERROR(Y200/H200,"0")+IFERROR(Y201/H201,"0")+IFERROR(Y202/H202,"0")+IFERROR(Y203/H203,"0")</f>
        <v>206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1.0341199999999999</v>
      </c>
      <c r="AA204" s="572"/>
      <c r="AB204" s="572"/>
      <c r="AC204" s="572"/>
    </row>
    <row r="205" spans="1:68" x14ac:dyDescent="0.2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99"/>
      <c r="P205" s="588" t="s">
        <v>72</v>
      </c>
      <c r="Q205" s="589"/>
      <c r="R205" s="589"/>
      <c r="S205" s="589"/>
      <c r="T205" s="589"/>
      <c r="U205" s="589"/>
      <c r="V205" s="590"/>
      <c r="W205" s="37" t="s">
        <v>70</v>
      </c>
      <c r="X205" s="571">
        <f>IFERROR(SUM(X196:X203),"0")</f>
        <v>370</v>
      </c>
      <c r="Y205" s="571">
        <f>IFERROR(SUM(Y196:Y203),"0")</f>
        <v>370.8</v>
      </c>
      <c r="Z205" s="37"/>
      <c r="AA205" s="572"/>
      <c r="AB205" s="572"/>
      <c r="AC205" s="572"/>
    </row>
    <row r="206" spans="1:68" ht="14.25" customHeight="1" x14ac:dyDescent="0.25">
      <c r="A206" s="586" t="s">
        <v>74</v>
      </c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7"/>
      <c r="P206" s="587"/>
      <c r="Q206" s="587"/>
      <c r="R206" s="587"/>
      <c r="S206" s="587"/>
      <c r="T206" s="587"/>
      <c r="U206" s="587"/>
      <c r="V206" s="587"/>
      <c r="W206" s="587"/>
      <c r="X206" s="587"/>
      <c r="Y206" s="587"/>
      <c r="Z206" s="587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82">
        <v>4680115881594</v>
      </c>
      <c r="E207" s="583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82">
        <v>4680115881617</v>
      </c>
      <c r="E208" s="583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2">
        <v>4680115880573</v>
      </c>
      <c r="E209" s="583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2">
        <v>4680115882195</v>
      </c>
      <c r="E210" s="583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278</v>
      </c>
      <c r="Y210" s="570">
        <f t="shared" si="31"/>
        <v>278.39999999999998</v>
      </c>
      <c r="Z210" s="36">
        <f t="shared" ref="Z210:Z215" si="36">IFERROR(IF(Y210=0,"",ROUNDUP(Y210/H210,0)*0.00651),"")</f>
        <v>0.75516000000000005</v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309.27500000000003</v>
      </c>
      <c r="BN210" s="64">
        <f t="shared" si="33"/>
        <v>309.72000000000003</v>
      </c>
      <c r="BO210" s="64">
        <f t="shared" si="34"/>
        <v>0.63644688644688652</v>
      </c>
      <c r="BP210" s="64">
        <f t="shared" si="35"/>
        <v>0.63736263736263743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82">
        <v>4680115882607</v>
      </c>
      <c r="E211" s="583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2">
        <v>4680115880092</v>
      </c>
      <c r="E212" s="583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439</v>
      </c>
      <c r="Y212" s="570">
        <f t="shared" si="31"/>
        <v>439.2</v>
      </c>
      <c r="Z212" s="36">
        <f t="shared" si="36"/>
        <v>1.19133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485.09500000000003</v>
      </c>
      <c r="BN212" s="64">
        <f t="shared" si="33"/>
        <v>485.31599999999997</v>
      </c>
      <c r="BO212" s="64">
        <f t="shared" si="34"/>
        <v>1.0050366300366302</v>
      </c>
      <c r="BP212" s="64">
        <f t="shared" si="35"/>
        <v>1.0054945054945055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82">
        <v>4680115880221</v>
      </c>
      <c r="E213" s="583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379</v>
      </c>
      <c r="Y213" s="570">
        <f t="shared" si="31"/>
        <v>379.2</v>
      </c>
      <c r="Z213" s="36">
        <f t="shared" si="36"/>
        <v>1.02858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418.79500000000002</v>
      </c>
      <c r="BN213" s="64">
        <f t="shared" si="33"/>
        <v>419.01600000000002</v>
      </c>
      <c r="BO213" s="64">
        <f t="shared" si="34"/>
        <v>0.86767399267399281</v>
      </c>
      <c r="BP213" s="64">
        <f t="shared" si="35"/>
        <v>0.86813186813186816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82">
        <v>4680115880504</v>
      </c>
      <c r="E214" s="583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82">
        <v>4680115882164</v>
      </c>
      <c r="E215" s="583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244</v>
      </c>
      <c r="Y215" s="570">
        <f t="shared" si="31"/>
        <v>244.79999999999998</v>
      </c>
      <c r="Z215" s="36">
        <f t="shared" si="36"/>
        <v>0.66402000000000005</v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270.23</v>
      </c>
      <c r="BN215" s="64">
        <f t="shared" si="33"/>
        <v>271.11599999999999</v>
      </c>
      <c r="BO215" s="64">
        <f t="shared" si="34"/>
        <v>0.55860805860805873</v>
      </c>
      <c r="BP215" s="64">
        <f t="shared" si="35"/>
        <v>0.56043956043956045</v>
      </c>
    </row>
    <row r="216" spans="1:68" x14ac:dyDescent="0.2">
      <c r="A216" s="598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99"/>
      <c r="P216" s="588" t="s">
        <v>72</v>
      </c>
      <c r="Q216" s="589"/>
      <c r="R216" s="589"/>
      <c r="S216" s="589"/>
      <c r="T216" s="589"/>
      <c r="U216" s="589"/>
      <c r="V216" s="590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558.33333333333337</v>
      </c>
      <c r="Y216" s="571">
        <f>IFERROR(Y207/H207,"0")+IFERROR(Y208/H208,"0")+IFERROR(Y209/H209,"0")+IFERROR(Y210/H210,"0")+IFERROR(Y211/H211,"0")+IFERROR(Y212/H212,"0")+IFERROR(Y213/H213,"0")+IFERROR(Y214/H214,"0")+IFERROR(Y215/H215,"0")</f>
        <v>559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3.6390900000000004</v>
      </c>
      <c r="AA216" s="572"/>
      <c r="AB216" s="572"/>
      <c r="AC216" s="572"/>
    </row>
    <row r="217" spans="1:68" x14ac:dyDescent="0.2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99"/>
      <c r="P217" s="588" t="s">
        <v>72</v>
      </c>
      <c r="Q217" s="589"/>
      <c r="R217" s="589"/>
      <c r="S217" s="589"/>
      <c r="T217" s="589"/>
      <c r="U217" s="589"/>
      <c r="V217" s="590"/>
      <c r="W217" s="37" t="s">
        <v>70</v>
      </c>
      <c r="X217" s="571">
        <f>IFERROR(SUM(X207:X215),"0")</f>
        <v>1340</v>
      </c>
      <c r="Y217" s="571">
        <f>IFERROR(SUM(Y207:Y215),"0")</f>
        <v>1341.6</v>
      </c>
      <c r="Z217" s="37"/>
      <c r="AA217" s="572"/>
      <c r="AB217" s="572"/>
      <c r="AC217" s="572"/>
    </row>
    <row r="218" spans="1:68" ht="14.25" customHeight="1" x14ac:dyDescent="0.25">
      <c r="A218" s="586" t="s">
        <v>174</v>
      </c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7"/>
      <c r="S218" s="587"/>
      <c r="T218" s="587"/>
      <c r="U218" s="587"/>
      <c r="V218" s="587"/>
      <c r="W218" s="587"/>
      <c r="X218" s="587"/>
      <c r="Y218" s="587"/>
      <c r="Z218" s="587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82">
        <v>4680115880818</v>
      </c>
      <c r="E219" s="583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82">
        <v>4680115880801</v>
      </c>
      <c r="E220" s="583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8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99"/>
      <c r="P221" s="588" t="s">
        <v>72</v>
      </c>
      <c r="Q221" s="589"/>
      <c r="R221" s="589"/>
      <c r="S221" s="589"/>
      <c r="T221" s="589"/>
      <c r="U221" s="589"/>
      <c r="V221" s="590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x14ac:dyDescent="0.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99"/>
      <c r="P222" s="588" t="s">
        <v>72</v>
      </c>
      <c r="Q222" s="589"/>
      <c r="R222" s="589"/>
      <c r="S222" s="589"/>
      <c r="T222" s="589"/>
      <c r="U222" s="589"/>
      <c r="V222" s="590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customHeight="1" x14ac:dyDescent="0.25">
      <c r="A223" s="596" t="s">
        <v>363</v>
      </c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7"/>
      <c r="P223" s="587"/>
      <c r="Q223" s="587"/>
      <c r="R223" s="587"/>
      <c r="S223" s="587"/>
      <c r="T223" s="587"/>
      <c r="U223" s="587"/>
      <c r="V223" s="587"/>
      <c r="W223" s="587"/>
      <c r="X223" s="587"/>
      <c r="Y223" s="587"/>
      <c r="Z223" s="587"/>
      <c r="AA223" s="564"/>
      <c r="AB223" s="564"/>
      <c r="AC223" s="564"/>
    </row>
    <row r="224" spans="1:68" ht="14.25" customHeight="1" x14ac:dyDescent="0.25">
      <c r="A224" s="586" t="s">
        <v>103</v>
      </c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7"/>
      <c r="P224" s="587"/>
      <c r="Q224" s="587"/>
      <c r="R224" s="587"/>
      <c r="S224" s="587"/>
      <c r="T224" s="587"/>
      <c r="U224" s="587"/>
      <c r="V224" s="587"/>
      <c r="W224" s="587"/>
      <c r="X224" s="587"/>
      <c r="Y224" s="587"/>
      <c r="Z224" s="587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82">
        <v>4680115884137</v>
      </c>
      <c r="E225" s="583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82">
        <v>4680115884236</v>
      </c>
      <c r="E226" s="583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82">
        <v>4680115884175</v>
      </c>
      <c r="E227" s="583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82">
        <v>4680115884144</v>
      </c>
      <c r="E228" s="583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82">
        <v>4680115886551</v>
      </c>
      <c r="E229" s="583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82">
        <v>4680115884182</v>
      </c>
      <c r="E230" s="583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82">
        <v>4680115884205</v>
      </c>
      <c r="E231" s="583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8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99"/>
      <c r="P232" s="588" t="s">
        <v>72</v>
      </c>
      <c r="Q232" s="589"/>
      <c r="R232" s="589"/>
      <c r="S232" s="589"/>
      <c r="T232" s="589"/>
      <c r="U232" s="589"/>
      <c r="V232" s="590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x14ac:dyDescent="0.2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99"/>
      <c r="P233" s="588" t="s">
        <v>72</v>
      </c>
      <c r="Q233" s="589"/>
      <c r="R233" s="589"/>
      <c r="S233" s="589"/>
      <c r="T233" s="589"/>
      <c r="U233" s="589"/>
      <c r="V233" s="590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customHeight="1" x14ac:dyDescent="0.25">
      <c r="A234" s="586" t="s">
        <v>139</v>
      </c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7"/>
      <c r="P234" s="587"/>
      <c r="Q234" s="587"/>
      <c r="R234" s="587"/>
      <c r="S234" s="587"/>
      <c r="T234" s="587"/>
      <c r="U234" s="587"/>
      <c r="V234" s="587"/>
      <c r="W234" s="587"/>
      <c r="X234" s="587"/>
      <c r="Y234" s="587"/>
      <c r="Z234" s="587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82">
        <v>4680115885721</v>
      </c>
      <c r="E235" s="583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82">
        <v>4680115885981</v>
      </c>
      <c r="E236" s="583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8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99"/>
      <c r="P237" s="588" t="s">
        <v>72</v>
      </c>
      <c r="Q237" s="589"/>
      <c r="R237" s="589"/>
      <c r="S237" s="589"/>
      <c r="T237" s="589"/>
      <c r="U237" s="589"/>
      <c r="V237" s="590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99"/>
      <c r="P238" s="588" t="s">
        <v>72</v>
      </c>
      <c r="Q238" s="589"/>
      <c r="R238" s="589"/>
      <c r="S238" s="589"/>
      <c r="T238" s="589"/>
      <c r="U238" s="589"/>
      <c r="V238" s="590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86" t="s">
        <v>386</v>
      </c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7"/>
      <c r="P239" s="587"/>
      <c r="Q239" s="587"/>
      <c r="R239" s="587"/>
      <c r="S239" s="587"/>
      <c r="T239" s="587"/>
      <c r="U239" s="587"/>
      <c r="V239" s="587"/>
      <c r="W239" s="587"/>
      <c r="X239" s="587"/>
      <c r="Y239" s="587"/>
      <c r="Z239" s="587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82">
        <v>4680115886803</v>
      </c>
      <c r="E240" s="583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49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17</v>
      </c>
      <c r="Y240" s="570">
        <f>IFERROR(IF(X240="",0,CEILING((X240/$H240),1)*$H240),"")</f>
        <v>18</v>
      </c>
      <c r="Z240" s="36">
        <f>IFERROR(IF(Y240=0,"",ROUNDUP(Y240/H240,0)*0.0059),"")</f>
        <v>5.8999999999999997E-2</v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18.652777777777779</v>
      </c>
      <c r="BN240" s="64">
        <f>IFERROR(Y240*I240/H240,"0")</f>
        <v>19.750000000000004</v>
      </c>
      <c r="BO240" s="64">
        <f>IFERROR(1/J240*(X240/H240),"0")</f>
        <v>4.3724279835390942E-2</v>
      </c>
      <c r="BP240" s="64">
        <f>IFERROR(1/J240*(Y240/H240),"0")</f>
        <v>4.6296296296296294E-2</v>
      </c>
    </row>
    <row r="241" spans="1:68" x14ac:dyDescent="0.2">
      <c r="A241" s="598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99"/>
      <c r="P241" s="588" t="s">
        <v>72</v>
      </c>
      <c r="Q241" s="589"/>
      <c r="R241" s="589"/>
      <c r="S241" s="589"/>
      <c r="T241" s="589"/>
      <c r="U241" s="589"/>
      <c r="V241" s="590"/>
      <c r="W241" s="37" t="s">
        <v>73</v>
      </c>
      <c r="X241" s="571">
        <f>IFERROR(X240/H240,"0")</f>
        <v>9.4444444444444446</v>
      </c>
      <c r="Y241" s="571">
        <f>IFERROR(Y240/H240,"0")</f>
        <v>10</v>
      </c>
      <c r="Z241" s="571">
        <f>IFERROR(IF(Z240="",0,Z240),"0")</f>
        <v>5.8999999999999997E-2</v>
      </c>
      <c r="AA241" s="572"/>
      <c r="AB241" s="572"/>
      <c r="AC241" s="572"/>
    </row>
    <row r="242" spans="1:68" x14ac:dyDescent="0.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99"/>
      <c r="P242" s="588" t="s">
        <v>72</v>
      </c>
      <c r="Q242" s="589"/>
      <c r="R242" s="589"/>
      <c r="S242" s="589"/>
      <c r="T242" s="589"/>
      <c r="U242" s="589"/>
      <c r="V242" s="590"/>
      <c r="W242" s="37" t="s">
        <v>70</v>
      </c>
      <c r="X242" s="571">
        <f>IFERROR(SUM(X240:X240),"0")</f>
        <v>17</v>
      </c>
      <c r="Y242" s="571">
        <f>IFERROR(SUM(Y240:Y240),"0")</f>
        <v>18</v>
      </c>
      <c r="Z242" s="37"/>
      <c r="AA242" s="572"/>
      <c r="AB242" s="572"/>
      <c r="AC242" s="572"/>
    </row>
    <row r="243" spans="1:68" ht="14.25" customHeight="1" x14ac:dyDescent="0.25">
      <c r="A243" s="586" t="s">
        <v>391</v>
      </c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7"/>
      <c r="P243" s="587"/>
      <c r="Q243" s="587"/>
      <c r="R243" s="587"/>
      <c r="S243" s="587"/>
      <c r="T243" s="587"/>
      <c r="U243" s="587"/>
      <c r="V243" s="587"/>
      <c r="W243" s="587"/>
      <c r="X243" s="587"/>
      <c r="Y243" s="587"/>
      <c r="Z243" s="58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82">
        <v>4680115886704</v>
      </c>
      <c r="E244" s="583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6</v>
      </c>
      <c r="Y244" s="570">
        <f>IFERROR(IF(X244="",0,CEILING((X244/$H244),1)*$H244),"")</f>
        <v>6.93</v>
      </c>
      <c r="Z244" s="36">
        <f>IFERROR(IF(Y244=0,"",ROUNDUP(Y244/H244,0)*0.0059),"")</f>
        <v>4.1299999999999996E-2</v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7.1515151515151514</v>
      </c>
      <c r="BN244" s="64">
        <f>IFERROR(Y244*I244/H244,"0")</f>
        <v>8.259999999999998</v>
      </c>
      <c r="BO244" s="64">
        <f>IFERROR(1/J244*(X244/H244),"0")</f>
        <v>2.8058361391694722E-2</v>
      </c>
      <c r="BP244" s="64">
        <f>IFERROR(1/J244*(Y244/H244),"0")</f>
        <v>3.2407407407407406E-2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82">
        <v>4680115886681</v>
      </c>
      <c r="E245" s="583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2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4</v>
      </c>
      <c r="Y245" s="570">
        <f>IFERROR(IF(X245="",0,CEILING((X245/$H245),1)*$H245),"")</f>
        <v>5.4</v>
      </c>
      <c r="Z245" s="36">
        <f>IFERROR(IF(Y245=0,"",ROUNDUP(Y245/H245,0)*0.0059),"")</f>
        <v>1.77E-2</v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4.3888888888888893</v>
      </c>
      <c r="BN245" s="64">
        <f>IFERROR(Y245*I245/H245,"0")</f>
        <v>5.9250000000000007</v>
      </c>
      <c r="BO245" s="64">
        <f>IFERROR(1/J245*(X245/H245),"0")</f>
        <v>1.0288065843621399E-2</v>
      </c>
      <c r="BP245" s="64">
        <f>IFERROR(1/J245*(Y245/H245),"0")</f>
        <v>1.3888888888888888E-2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82">
        <v>4680115886735</v>
      </c>
      <c r="E246" s="583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6</v>
      </c>
      <c r="Y246" s="570">
        <f>IFERROR(IF(X246="",0,CEILING((X246/$H246),1)*$H246),"")</f>
        <v>6.3</v>
      </c>
      <c r="Z246" s="36">
        <f>IFERROR(IF(Y246=0,"",ROUNDUP(Y246/H246,0)*0.0059),"")</f>
        <v>4.1299999999999996E-2</v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7.2666666666666675</v>
      </c>
      <c r="BN246" s="64">
        <f>IFERROR(Y246*I246/H246,"0")</f>
        <v>7.63</v>
      </c>
      <c r="BO246" s="64">
        <f>IFERROR(1/J246*(X246/H246),"0")</f>
        <v>3.0864197530864192E-2</v>
      </c>
      <c r="BP246" s="64">
        <f>IFERROR(1/J246*(Y246/H246),"0")</f>
        <v>3.2407407407407406E-2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82">
        <v>4680115886728</v>
      </c>
      <c r="E247" s="583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16</v>
      </c>
      <c r="Y247" s="570">
        <f>IFERROR(IF(X247="",0,CEILING((X247/$H247),1)*$H247),"")</f>
        <v>16.829999999999998</v>
      </c>
      <c r="Z247" s="36">
        <f>IFERROR(IF(Y247=0,"",ROUNDUP(Y247/H247,0)*0.0059),"")</f>
        <v>0.1003</v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19.070707070707069</v>
      </c>
      <c r="BN247" s="64">
        <f>IFERROR(Y247*I247/H247,"0")</f>
        <v>20.059999999999999</v>
      </c>
      <c r="BO247" s="64">
        <f>IFERROR(1/J247*(X247/H247),"0")</f>
        <v>7.4822297044519273E-2</v>
      </c>
      <c r="BP247" s="64">
        <f>IFERROR(1/J247*(Y247/H247),"0")</f>
        <v>7.8703703703703692E-2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82">
        <v>4680115886711</v>
      </c>
      <c r="E248" s="583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2</v>
      </c>
      <c r="Y248" s="570">
        <f>IFERROR(IF(X248="",0,CEILING((X248/$H248),1)*$H248),"")</f>
        <v>2.9699999999999998</v>
      </c>
      <c r="Z248" s="36">
        <f>IFERROR(IF(Y248=0,"",ROUNDUP(Y248/H248,0)*0.0059),"")</f>
        <v>1.77E-2</v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2.3838383838383836</v>
      </c>
      <c r="BN248" s="64">
        <f>IFERROR(Y248*I248/H248,"0")</f>
        <v>3.5399999999999996</v>
      </c>
      <c r="BO248" s="64">
        <f>IFERROR(1/J248*(X248/H248),"0")</f>
        <v>9.3527871305649091E-3</v>
      </c>
      <c r="BP248" s="64">
        <f>IFERROR(1/J248*(Y248/H248),"0")</f>
        <v>1.3888888888888886E-2</v>
      </c>
    </row>
    <row r="249" spans="1:68" x14ac:dyDescent="0.2">
      <c r="A249" s="598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99"/>
      <c r="P249" s="588" t="s">
        <v>72</v>
      </c>
      <c r="Q249" s="589"/>
      <c r="R249" s="589"/>
      <c r="S249" s="589"/>
      <c r="T249" s="589"/>
      <c r="U249" s="589"/>
      <c r="V249" s="590"/>
      <c r="W249" s="37" t="s">
        <v>73</v>
      </c>
      <c r="X249" s="571">
        <f>IFERROR(X244/H244,"0")+IFERROR(X245/H245,"0")+IFERROR(X246/H246,"0")+IFERROR(X247/H247,"0")+IFERROR(X248/H248,"0")</f>
        <v>33.131313131313135</v>
      </c>
      <c r="Y249" s="571">
        <f>IFERROR(Y244/H244,"0")+IFERROR(Y245/H245,"0")+IFERROR(Y246/H246,"0")+IFERROR(Y247/H247,"0")+IFERROR(Y248/H248,"0")</f>
        <v>37</v>
      </c>
      <c r="Z249" s="571">
        <f>IFERROR(IF(Z244="",0,Z244),"0")+IFERROR(IF(Z245="",0,Z245),"0")+IFERROR(IF(Z246="",0,Z246),"0")+IFERROR(IF(Z247="",0,Z247),"0")+IFERROR(IF(Z248="",0,Z248),"0")</f>
        <v>0.21829999999999999</v>
      </c>
      <c r="AA249" s="572"/>
      <c r="AB249" s="572"/>
      <c r="AC249" s="572"/>
    </row>
    <row r="250" spans="1:68" x14ac:dyDescent="0.2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99"/>
      <c r="P250" s="588" t="s">
        <v>72</v>
      </c>
      <c r="Q250" s="589"/>
      <c r="R250" s="589"/>
      <c r="S250" s="589"/>
      <c r="T250" s="589"/>
      <c r="U250" s="589"/>
      <c r="V250" s="590"/>
      <c r="W250" s="37" t="s">
        <v>70</v>
      </c>
      <c r="X250" s="571">
        <f>IFERROR(SUM(X244:X248),"0")</f>
        <v>34</v>
      </c>
      <c r="Y250" s="571">
        <f>IFERROR(SUM(Y244:Y248),"0")</f>
        <v>38.429999999999993</v>
      </c>
      <c r="Z250" s="37"/>
      <c r="AA250" s="572"/>
      <c r="AB250" s="572"/>
      <c r="AC250" s="572"/>
    </row>
    <row r="251" spans="1:68" ht="16.5" customHeight="1" x14ac:dyDescent="0.25">
      <c r="A251" s="596" t="s">
        <v>404</v>
      </c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7"/>
      <c r="P251" s="587"/>
      <c r="Q251" s="587"/>
      <c r="R251" s="587"/>
      <c r="S251" s="587"/>
      <c r="T251" s="587"/>
      <c r="U251" s="587"/>
      <c r="V251" s="587"/>
      <c r="W251" s="587"/>
      <c r="X251" s="587"/>
      <c r="Y251" s="587"/>
      <c r="Z251" s="587"/>
      <c r="AA251" s="564"/>
      <c r="AB251" s="564"/>
      <c r="AC251" s="564"/>
    </row>
    <row r="252" spans="1:68" ht="14.25" customHeight="1" x14ac:dyDescent="0.25">
      <c r="A252" s="586" t="s">
        <v>103</v>
      </c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7"/>
      <c r="P252" s="587"/>
      <c r="Q252" s="587"/>
      <c r="R252" s="587"/>
      <c r="S252" s="587"/>
      <c r="T252" s="587"/>
      <c r="U252" s="587"/>
      <c r="V252" s="587"/>
      <c r="W252" s="587"/>
      <c r="X252" s="587"/>
      <c r="Y252" s="587"/>
      <c r="Z252" s="587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82">
        <v>4680115885837</v>
      </c>
      <c r="E253" s="583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82">
        <v>4680115885806</v>
      </c>
      <c r="E254" s="583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660</v>
      </c>
      <c r="Y254" s="570">
        <f>IFERROR(IF(X254="",0,CEILING((X254/$H254),1)*$H254),"")</f>
        <v>669.6</v>
      </c>
      <c r="Z254" s="36">
        <f>IFERROR(IF(Y254=0,"",ROUNDUP(Y254/H254,0)*0.01898),"")</f>
        <v>1.17676</v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686.58333333333326</v>
      </c>
      <c r="BN254" s="64">
        <f>IFERROR(Y254*I254/H254,"0")</f>
        <v>696.56999999999994</v>
      </c>
      <c r="BO254" s="64">
        <f>IFERROR(1/J254*(X254/H254),"0")</f>
        <v>0.95486111111111105</v>
      </c>
      <c r="BP254" s="64">
        <f>IFERROR(1/J254*(Y254/H254),"0")</f>
        <v>0.96875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82">
        <v>4680115885851</v>
      </c>
      <c r="E255" s="583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82">
        <v>4680115885844</v>
      </c>
      <c r="E256" s="583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82">
        <v>4680115885820</v>
      </c>
      <c r="E257" s="583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8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99"/>
      <c r="P258" s="588" t="s">
        <v>72</v>
      </c>
      <c r="Q258" s="589"/>
      <c r="R258" s="589"/>
      <c r="S258" s="589"/>
      <c r="T258" s="589"/>
      <c r="U258" s="589"/>
      <c r="V258" s="590"/>
      <c r="W258" s="37" t="s">
        <v>73</v>
      </c>
      <c r="X258" s="571">
        <f>IFERROR(X253/H253,"0")+IFERROR(X254/H254,"0")+IFERROR(X255/H255,"0")+IFERROR(X256/H256,"0")+IFERROR(X257/H257,"0")</f>
        <v>61.111111111111107</v>
      </c>
      <c r="Y258" s="571">
        <f>IFERROR(Y253/H253,"0")+IFERROR(Y254/H254,"0")+IFERROR(Y255/H255,"0")+IFERROR(Y256/H256,"0")+IFERROR(Y257/H257,"0")</f>
        <v>62</v>
      </c>
      <c r="Z258" s="571">
        <f>IFERROR(IF(Z253="",0,Z253),"0")+IFERROR(IF(Z254="",0,Z254),"0")+IFERROR(IF(Z255="",0,Z255),"0")+IFERROR(IF(Z256="",0,Z256),"0")+IFERROR(IF(Z257="",0,Z257),"0")</f>
        <v>1.17676</v>
      </c>
      <c r="AA258" s="572"/>
      <c r="AB258" s="572"/>
      <c r="AC258" s="572"/>
    </row>
    <row r="259" spans="1:68" x14ac:dyDescent="0.2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99"/>
      <c r="P259" s="588" t="s">
        <v>72</v>
      </c>
      <c r="Q259" s="589"/>
      <c r="R259" s="589"/>
      <c r="S259" s="589"/>
      <c r="T259" s="589"/>
      <c r="U259" s="589"/>
      <c r="V259" s="590"/>
      <c r="W259" s="37" t="s">
        <v>70</v>
      </c>
      <c r="X259" s="571">
        <f>IFERROR(SUM(X253:X257),"0")</f>
        <v>660</v>
      </c>
      <c r="Y259" s="571">
        <f>IFERROR(SUM(Y253:Y257),"0")</f>
        <v>669.6</v>
      </c>
      <c r="Z259" s="37"/>
      <c r="AA259" s="572"/>
      <c r="AB259" s="572"/>
      <c r="AC259" s="572"/>
    </row>
    <row r="260" spans="1:68" ht="16.5" customHeight="1" x14ac:dyDescent="0.25">
      <c r="A260" s="596" t="s">
        <v>420</v>
      </c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7"/>
      <c r="P260" s="587"/>
      <c r="Q260" s="587"/>
      <c r="R260" s="587"/>
      <c r="S260" s="587"/>
      <c r="T260" s="587"/>
      <c r="U260" s="587"/>
      <c r="V260" s="587"/>
      <c r="W260" s="587"/>
      <c r="X260" s="587"/>
      <c r="Y260" s="587"/>
      <c r="Z260" s="587"/>
      <c r="AA260" s="564"/>
      <c r="AB260" s="564"/>
      <c r="AC260" s="564"/>
    </row>
    <row r="261" spans="1:68" ht="14.25" customHeight="1" x14ac:dyDescent="0.25">
      <c r="A261" s="586" t="s">
        <v>103</v>
      </c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7"/>
      <c r="P261" s="587"/>
      <c r="Q261" s="587"/>
      <c r="R261" s="587"/>
      <c r="S261" s="587"/>
      <c r="T261" s="587"/>
      <c r="U261" s="587"/>
      <c r="V261" s="587"/>
      <c r="W261" s="587"/>
      <c r="X261" s="587"/>
      <c r="Y261" s="587"/>
      <c r="Z261" s="587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82">
        <v>4607091383423</v>
      </c>
      <c r="E262" s="583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82">
        <v>4680115885691</v>
      </c>
      <c r="E263" s="583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82">
        <v>4680115885660</v>
      </c>
      <c r="E264" s="583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82">
        <v>4680115886773</v>
      </c>
      <c r="E265" s="583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3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8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99"/>
      <c r="P266" s="588" t="s">
        <v>72</v>
      </c>
      <c r="Q266" s="589"/>
      <c r="R266" s="589"/>
      <c r="S266" s="589"/>
      <c r="T266" s="589"/>
      <c r="U266" s="589"/>
      <c r="V266" s="590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99"/>
      <c r="P267" s="588" t="s">
        <v>72</v>
      </c>
      <c r="Q267" s="589"/>
      <c r="R267" s="589"/>
      <c r="S267" s="589"/>
      <c r="T267" s="589"/>
      <c r="U267" s="589"/>
      <c r="V267" s="590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6" t="s">
        <v>433</v>
      </c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7"/>
      <c r="P268" s="587"/>
      <c r="Q268" s="587"/>
      <c r="R268" s="587"/>
      <c r="S268" s="587"/>
      <c r="T268" s="587"/>
      <c r="U268" s="587"/>
      <c r="V268" s="587"/>
      <c r="W268" s="587"/>
      <c r="X268" s="587"/>
      <c r="Y268" s="587"/>
      <c r="Z268" s="587"/>
      <c r="AA268" s="564"/>
      <c r="AB268" s="564"/>
      <c r="AC268" s="564"/>
    </row>
    <row r="269" spans="1:68" ht="14.25" customHeight="1" x14ac:dyDescent="0.25">
      <c r="A269" s="586" t="s">
        <v>74</v>
      </c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7"/>
      <c r="P269" s="587"/>
      <c r="Q269" s="587"/>
      <c r="R269" s="587"/>
      <c r="S269" s="587"/>
      <c r="T269" s="587"/>
      <c r="U269" s="587"/>
      <c r="V269" s="587"/>
      <c r="W269" s="587"/>
      <c r="X269" s="587"/>
      <c r="Y269" s="587"/>
      <c r="Z269" s="587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82">
        <v>4680115886186</v>
      </c>
      <c r="E270" s="583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82">
        <v>4680115881228</v>
      </c>
      <c r="E271" s="583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82">
        <v>4680115881211</v>
      </c>
      <c r="E272" s="583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8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99"/>
      <c r="P273" s="588" t="s">
        <v>72</v>
      </c>
      <c r="Q273" s="589"/>
      <c r="R273" s="589"/>
      <c r="S273" s="589"/>
      <c r="T273" s="589"/>
      <c r="U273" s="589"/>
      <c r="V273" s="590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x14ac:dyDescent="0.2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99"/>
      <c r="P274" s="588" t="s">
        <v>72</v>
      </c>
      <c r="Q274" s="589"/>
      <c r="R274" s="589"/>
      <c r="S274" s="589"/>
      <c r="T274" s="589"/>
      <c r="U274" s="589"/>
      <c r="V274" s="590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customHeight="1" x14ac:dyDescent="0.25">
      <c r="A275" s="596" t="s">
        <v>443</v>
      </c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7"/>
      <c r="P275" s="587"/>
      <c r="Q275" s="587"/>
      <c r="R275" s="587"/>
      <c r="S275" s="587"/>
      <c r="T275" s="587"/>
      <c r="U275" s="587"/>
      <c r="V275" s="587"/>
      <c r="W275" s="587"/>
      <c r="X275" s="587"/>
      <c r="Y275" s="587"/>
      <c r="Z275" s="587"/>
      <c r="AA275" s="564"/>
      <c r="AB275" s="564"/>
      <c r="AC275" s="564"/>
    </row>
    <row r="276" spans="1:68" ht="14.25" customHeight="1" x14ac:dyDescent="0.25">
      <c r="A276" s="586" t="s">
        <v>64</v>
      </c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7"/>
      <c r="P276" s="587"/>
      <c r="Q276" s="587"/>
      <c r="R276" s="587"/>
      <c r="S276" s="587"/>
      <c r="T276" s="587"/>
      <c r="U276" s="587"/>
      <c r="V276" s="587"/>
      <c r="W276" s="587"/>
      <c r="X276" s="587"/>
      <c r="Y276" s="587"/>
      <c r="Z276" s="587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82">
        <v>4680115880344</v>
      </c>
      <c r="E277" s="583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8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99"/>
      <c r="P278" s="588" t="s">
        <v>72</v>
      </c>
      <c r="Q278" s="589"/>
      <c r="R278" s="589"/>
      <c r="S278" s="589"/>
      <c r="T278" s="589"/>
      <c r="U278" s="589"/>
      <c r="V278" s="590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99"/>
      <c r="P279" s="588" t="s">
        <v>72</v>
      </c>
      <c r="Q279" s="589"/>
      <c r="R279" s="589"/>
      <c r="S279" s="589"/>
      <c r="T279" s="589"/>
      <c r="U279" s="589"/>
      <c r="V279" s="590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86" t="s">
        <v>74</v>
      </c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7"/>
      <c r="P280" s="587"/>
      <c r="Q280" s="587"/>
      <c r="R280" s="587"/>
      <c r="S280" s="587"/>
      <c r="T280" s="587"/>
      <c r="U280" s="587"/>
      <c r="V280" s="587"/>
      <c r="W280" s="587"/>
      <c r="X280" s="587"/>
      <c r="Y280" s="587"/>
      <c r="Z280" s="587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82">
        <v>4680115884618</v>
      </c>
      <c r="E281" s="583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8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99"/>
      <c r="P282" s="588" t="s">
        <v>72</v>
      </c>
      <c r="Q282" s="589"/>
      <c r="R282" s="589"/>
      <c r="S282" s="589"/>
      <c r="T282" s="589"/>
      <c r="U282" s="589"/>
      <c r="V282" s="590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x14ac:dyDescent="0.2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99"/>
      <c r="P283" s="588" t="s">
        <v>72</v>
      </c>
      <c r="Q283" s="589"/>
      <c r="R283" s="589"/>
      <c r="S283" s="589"/>
      <c r="T283" s="589"/>
      <c r="U283" s="589"/>
      <c r="V283" s="590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customHeight="1" x14ac:dyDescent="0.25">
      <c r="A284" s="596" t="s">
        <v>450</v>
      </c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7"/>
      <c r="P284" s="587"/>
      <c r="Q284" s="587"/>
      <c r="R284" s="587"/>
      <c r="S284" s="587"/>
      <c r="T284" s="587"/>
      <c r="U284" s="587"/>
      <c r="V284" s="587"/>
      <c r="W284" s="587"/>
      <c r="X284" s="587"/>
      <c r="Y284" s="587"/>
      <c r="Z284" s="587"/>
      <c r="AA284" s="564"/>
      <c r="AB284" s="564"/>
      <c r="AC284" s="564"/>
    </row>
    <row r="285" spans="1:68" ht="14.25" customHeight="1" x14ac:dyDescent="0.25">
      <c r="A285" s="586" t="s">
        <v>103</v>
      </c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7"/>
      <c r="P285" s="587"/>
      <c r="Q285" s="587"/>
      <c r="R285" s="587"/>
      <c r="S285" s="587"/>
      <c r="T285" s="587"/>
      <c r="U285" s="587"/>
      <c r="V285" s="587"/>
      <c r="W285" s="587"/>
      <c r="X285" s="587"/>
      <c r="Y285" s="587"/>
      <c r="Z285" s="587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82">
        <v>4680115883703</v>
      </c>
      <c r="E286" s="583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8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99"/>
      <c r="P287" s="588" t="s">
        <v>72</v>
      </c>
      <c r="Q287" s="589"/>
      <c r="R287" s="589"/>
      <c r="S287" s="589"/>
      <c r="T287" s="589"/>
      <c r="U287" s="589"/>
      <c r="V287" s="590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99"/>
      <c r="P288" s="588" t="s">
        <v>72</v>
      </c>
      <c r="Q288" s="589"/>
      <c r="R288" s="589"/>
      <c r="S288" s="589"/>
      <c r="T288" s="589"/>
      <c r="U288" s="589"/>
      <c r="V288" s="590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6" t="s">
        <v>455</v>
      </c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7"/>
      <c r="P289" s="587"/>
      <c r="Q289" s="587"/>
      <c r="R289" s="587"/>
      <c r="S289" s="587"/>
      <c r="T289" s="587"/>
      <c r="U289" s="587"/>
      <c r="V289" s="587"/>
      <c r="W289" s="587"/>
      <c r="X289" s="587"/>
      <c r="Y289" s="587"/>
      <c r="Z289" s="587"/>
      <c r="AA289" s="564"/>
      <c r="AB289" s="564"/>
      <c r="AC289" s="564"/>
    </row>
    <row r="290" spans="1:68" ht="14.25" customHeight="1" x14ac:dyDescent="0.25">
      <c r="A290" s="586" t="s">
        <v>103</v>
      </c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7"/>
      <c r="P290" s="587"/>
      <c r="Q290" s="587"/>
      <c r="R290" s="587"/>
      <c r="S290" s="587"/>
      <c r="T290" s="587"/>
      <c r="U290" s="587"/>
      <c r="V290" s="587"/>
      <c r="W290" s="587"/>
      <c r="X290" s="587"/>
      <c r="Y290" s="587"/>
      <c r="Z290" s="587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82">
        <v>4607091386004</v>
      </c>
      <c r="E291" s="583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82">
        <v>4680115885615</v>
      </c>
      <c r="E292" s="583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82">
        <v>4680115885554</v>
      </c>
      <c r="E293" s="583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364</v>
      </c>
      <c r="Y293" s="570">
        <f t="shared" si="42"/>
        <v>367.20000000000005</v>
      </c>
      <c r="Z293" s="36">
        <f>IFERROR(IF(Y293=0,"",ROUNDUP(Y293/H293,0)*0.01898),"")</f>
        <v>0.64532</v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378.6611111111111</v>
      </c>
      <c r="BN293" s="64">
        <f t="shared" si="44"/>
        <v>381.99</v>
      </c>
      <c r="BO293" s="64">
        <f t="shared" si="45"/>
        <v>0.52662037037037035</v>
      </c>
      <c r="BP293" s="64">
        <f t="shared" si="46"/>
        <v>0.53125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82">
        <v>4680115885554</v>
      </c>
      <c r="E294" s="583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82">
        <v>4680115885646</v>
      </c>
      <c r="E295" s="583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75</v>
      </c>
      <c r="Y295" s="570">
        <f t="shared" si="42"/>
        <v>75.600000000000009</v>
      </c>
      <c r="Z295" s="36">
        <f>IFERROR(IF(Y295=0,"",ROUNDUP(Y295/H295,0)*0.01898),"")</f>
        <v>0.13286000000000001</v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78.020833333333329</v>
      </c>
      <c r="BN295" s="64">
        <f t="shared" si="44"/>
        <v>78.64500000000001</v>
      </c>
      <c r="BO295" s="64">
        <f t="shared" si="45"/>
        <v>0.10850694444444443</v>
      </c>
      <c r="BP295" s="64">
        <f t="shared" si="46"/>
        <v>0.109375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82">
        <v>4680115885622</v>
      </c>
      <c r="E296" s="583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84</v>
      </c>
      <c r="Y296" s="570">
        <f t="shared" si="42"/>
        <v>84</v>
      </c>
      <c r="Z296" s="36">
        <f>IFERROR(IF(Y296=0,"",ROUNDUP(Y296/H296,0)*0.00902),"")</f>
        <v>0.18942000000000001</v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88.41</v>
      </c>
      <c r="BN296" s="64">
        <f t="shared" si="44"/>
        <v>88.41</v>
      </c>
      <c r="BO296" s="64">
        <f t="shared" si="45"/>
        <v>0.15909090909090909</v>
      </c>
      <c r="BP296" s="64">
        <f t="shared" si="46"/>
        <v>0.15909090909090909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82">
        <v>4680115885608</v>
      </c>
      <c r="E297" s="583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81</v>
      </c>
      <c r="Y297" s="570">
        <f t="shared" si="42"/>
        <v>84</v>
      </c>
      <c r="Z297" s="36">
        <f>IFERROR(IF(Y297=0,"",ROUNDUP(Y297/H297,0)*0.00902),"")</f>
        <v>0.18942000000000001</v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85.252499999999998</v>
      </c>
      <c r="BN297" s="64">
        <f t="shared" si="44"/>
        <v>88.41</v>
      </c>
      <c r="BO297" s="64">
        <f t="shared" si="45"/>
        <v>0.15340909090909091</v>
      </c>
      <c r="BP297" s="64">
        <f t="shared" si="46"/>
        <v>0.15909090909090909</v>
      </c>
    </row>
    <row r="298" spans="1:68" x14ac:dyDescent="0.2">
      <c r="A298" s="598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99"/>
      <c r="P298" s="588" t="s">
        <v>72</v>
      </c>
      <c r="Q298" s="589"/>
      <c r="R298" s="589"/>
      <c r="S298" s="589"/>
      <c r="T298" s="589"/>
      <c r="U298" s="589"/>
      <c r="V298" s="590"/>
      <c r="W298" s="37" t="s">
        <v>73</v>
      </c>
      <c r="X298" s="571">
        <f>IFERROR(X291/H291,"0")+IFERROR(X292/H292,"0")+IFERROR(X293/H293,"0")+IFERROR(X294/H294,"0")+IFERROR(X295/H295,"0")+IFERROR(X296/H296,"0")+IFERROR(X297/H297,"0")</f>
        <v>81.898148148148152</v>
      </c>
      <c r="Y298" s="571">
        <f>IFERROR(Y291/H291,"0")+IFERROR(Y292/H292,"0")+IFERROR(Y293/H293,"0")+IFERROR(Y294/H294,"0")+IFERROR(Y295/H295,"0")+IFERROR(Y296/H296,"0")+IFERROR(Y297/H297,"0")</f>
        <v>83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1.1570199999999999</v>
      </c>
      <c r="AA298" s="572"/>
      <c r="AB298" s="572"/>
      <c r="AC298" s="572"/>
    </row>
    <row r="299" spans="1:68" x14ac:dyDescent="0.2">
      <c r="A299" s="587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99"/>
      <c r="P299" s="588" t="s">
        <v>72</v>
      </c>
      <c r="Q299" s="589"/>
      <c r="R299" s="589"/>
      <c r="S299" s="589"/>
      <c r="T299" s="589"/>
      <c r="U299" s="589"/>
      <c r="V299" s="590"/>
      <c r="W299" s="37" t="s">
        <v>70</v>
      </c>
      <c r="X299" s="571">
        <f>IFERROR(SUM(X291:X297),"0")</f>
        <v>604</v>
      </c>
      <c r="Y299" s="571">
        <f>IFERROR(SUM(Y291:Y297),"0")</f>
        <v>610.80000000000007</v>
      </c>
      <c r="Z299" s="37"/>
      <c r="AA299" s="572"/>
      <c r="AB299" s="572"/>
      <c r="AC299" s="572"/>
    </row>
    <row r="300" spans="1:68" ht="14.25" customHeight="1" x14ac:dyDescent="0.25">
      <c r="A300" s="586" t="s">
        <v>64</v>
      </c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7"/>
      <c r="P300" s="587"/>
      <c r="Q300" s="587"/>
      <c r="R300" s="587"/>
      <c r="S300" s="587"/>
      <c r="T300" s="587"/>
      <c r="U300" s="587"/>
      <c r="V300" s="587"/>
      <c r="W300" s="587"/>
      <c r="X300" s="587"/>
      <c r="Y300" s="587"/>
      <c r="Z300" s="58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82">
        <v>4607091387193</v>
      </c>
      <c r="E301" s="583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462</v>
      </c>
      <c r="Y301" s="570">
        <f t="shared" ref="Y301:Y307" si="47">IFERROR(IF(X301="",0,CEILING((X301/$H301),1)*$H301),"")</f>
        <v>462</v>
      </c>
      <c r="Z301" s="36">
        <f>IFERROR(IF(Y301=0,"",ROUNDUP(Y301/H301,0)*0.00902),"")</f>
        <v>0.99219999999999997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491.69999999999993</v>
      </c>
      <c r="BN301" s="64">
        <f t="shared" ref="BN301:BN307" si="49">IFERROR(Y301*I301/H301,"0")</f>
        <v>491.69999999999993</v>
      </c>
      <c r="BO301" s="64">
        <f t="shared" ref="BO301:BO307" si="50">IFERROR(1/J301*(X301/H301),"0")</f>
        <v>0.83333333333333337</v>
      </c>
      <c r="BP301" s="64">
        <f t="shared" ref="BP301:BP307" si="51">IFERROR(1/J301*(Y301/H301),"0")</f>
        <v>0.83333333333333337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82">
        <v>4607091387230</v>
      </c>
      <c r="E302" s="583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348</v>
      </c>
      <c r="Y302" s="570">
        <f t="shared" si="47"/>
        <v>348.6</v>
      </c>
      <c r="Z302" s="36">
        <f>IFERROR(IF(Y302=0,"",ROUNDUP(Y302/H302,0)*0.00902),"")</f>
        <v>0.74865999999999999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370.37142857142857</v>
      </c>
      <c r="BN302" s="64">
        <f t="shared" si="49"/>
        <v>371.01</v>
      </c>
      <c r="BO302" s="64">
        <f t="shared" si="50"/>
        <v>0.62770562770562766</v>
      </c>
      <c r="BP302" s="64">
        <f t="shared" si="51"/>
        <v>0.62878787878787878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82">
        <v>4607091387292</v>
      </c>
      <c r="E303" s="583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82">
        <v>4607091387285</v>
      </c>
      <c r="E304" s="583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82">
        <v>4607091389845</v>
      </c>
      <c r="E305" s="583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129</v>
      </c>
      <c r="Y305" s="570">
        <f t="shared" si="47"/>
        <v>130.20000000000002</v>
      </c>
      <c r="Z305" s="36">
        <f>IFERROR(IF(Y305=0,"",ROUNDUP(Y305/H305,0)*0.00502),"")</f>
        <v>0.31124000000000002</v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135.14285714285714</v>
      </c>
      <c r="BN305" s="64">
        <f t="shared" si="49"/>
        <v>136.40000000000003</v>
      </c>
      <c r="BO305" s="64">
        <f t="shared" si="50"/>
        <v>0.26251526251526253</v>
      </c>
      <c r="BP305" s="64">
        <f t="shared" si="51"/>
        <v>0.26495726495726502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82">
        <v>4680115882881</v>
      </c>
      <c r="E306" s="583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82">
        <v>4607091383836</v>
      </c>
      <c r="E307" s="583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122</v>
      </c>
      <c r="Y307" s="570">
        <f t="shared" si="47"/>
        <v>122.4</v>
      </c>
      <c r="Z307" s="36">
        <f>IFERROR(IF(Y307=0,"",ROUNDUP(Y307/H307,0)*0.00651),"")</f>
        <v>0.44268000000000002</v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137.45333333333332</v>
      </c>
      <c r="BN307" s="64">
        <f t="shared" si="49"/>
        <v>137.904</v>
      </c>
      <c r="BO307" s="64">
        <f t="shared" si="50"/>
        <v>0.37240537240537241</v>
      </c>
      <c r="BP307" s="64">
        <f t="shared" si="51"/>
        <v>0.37362637362637363</v>
      </c>
    </row>
    <row r="308" spans="1:68" x14ac:dyDescent="0.2">
      <c r="A308" s="598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99"/>
      <c r="P308" s="588" t="s">
        <v>72</v>
      </c>
      <c r="Q308" s="589"/>
      <c r="R308" s="589"/>
      <c r="S308" s="589"/>
      <c r="T308" s="589"/>
      <c r="U308" s="589"/>
      <c r="V308" s="590"/>
      <c r="W308" s="37" t="s">
        <v>73</v>
      </c>
      <c r="X308" s="571">
        <f>IFERROR(X301/H301,"0")+IFERROR(X302/H302,"0")+IFERROR(X303/H303,"0")+IFERROR(X304/H304,"0")+IFERROR(X305/H305,"0")+IFERROR(X306/H306,"0")+IFERROR(X307/H307,"0")</f>
        <v>322.06349206349205</v>
      </c>
      <c r="Y308" s="571">
        <f>IFERROR(Y301/H301,"0")+IFERROR(Y302/H302,"0")+IFERROR(Y303/H303,"0")+IFERROR(Y304/H304,"0")+IFERROR(Y305/H305,"0")+IFERROR(Y306/H306,"0")+IFERROR(Y307/H307,"0")</f>
        <v>323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2.4947800000000004</v>
      </c>
      <c r="AA308" s="572"/>
      <c r="AB308" s="572"/>
      <c r="AC308" s="572"/>
    </row>
    <row r="309" spans="1:68" x14ac:dyDescent="0.2">
      <c r="A309" s="587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99"/>
      <c r="P309" s="588" t="s">
        <v>72</v>
      </c>
      <c r="Q309" s="589"/>
      <c r="R309" s="589"/>
      <c r="S309" s="589"/>
      <c r="T309" s="589"/>
      <c r="U309" s="589"/>
      <c r="V309" s="590"/>
      <c r="W309" s="37" t="s">
        <v>70</v>
      </c>
      <c r="X309" s="571">
        <f>IFERROR(SUM(X301:X307),"0")</f>
        <v>1061</v>
      </c>
      <c r="Y309" s="571">
        <f>IFERROR(SUM(Y301:Y307),"0")</f>
        <v>1063.2</v>
      </c>
      <c r="Z309" s="37"/>
      <c r="AA309" s="572"/>
      <c r="AB309" s="572"/>
      <c r="AC309" s="572"/>
    </row>
    <row r="310" spans="1:68" ht="14.25" customHeight="1" x14ac:dyDescent="0.25">
      <c r="A310" s="586" t="s">
        <v>74</v>
      </c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7"/>
      <c r="P310" s="587"/>
      <c r="Q310" s="587"/>
      <c r="R310" s="587"/>
      <c r="S310" s="587"/>
      <c r="T310" s="587"/>
      <c r="U310" s="587"/>
      <c r="V310" s="587"/>
      <c r="W310" s="587"/>
      <c r="X310" s="587"/>
      <c r="Y310" s="587"/>
      <c r="Z310" s="58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82">
        <v>4607091387766</v>
      </c>
      <c r="E311" s="583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82">
        <v>4607091387957</v>
      </c>
      <c r="E312" s="583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82">
        <v>4607091387964</v>
      </c>
      <c r="E313" s="583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82">
        <v>4680115884588</v>
      </c>
      <c r="E314" s="583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274</v>
      </c>
      <c r="Y314" s="570">
        <f>IFERROR(IF(X314="",0,CEILING((X314/$H314),1)*$H314),"")</f>
        <v>276</v>
      </c>
      <c r="Z314" s="36">
        <f>IFERROR(IF(Y314=0,"",ROUNDUP(Y314/H314,0)*0.00651),"")</f>
        <v>0.59892000000000001</v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296.46800000000002</v>
      </c>
      <c r="BN314" s="64">
        <f>IFERROR(Y314*I314/H314,"0")</f>
        <v>298.63200000000001</v>
      </c>
      <c r="BO314" s="64">
        <f>IFERROR(1/J314*(X314/H314),"0")</f>
        <v>0.50183150183150182</v>
      </c>
      <c r="BP314" s="64">
        <f>IFERROR(1/J314*(Y314/H314),"0")</f>
        <v>0.50549450549450559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82">
        <v>4607091387513</v>
      </c>
      <c r="E315" s="583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8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99"/>
      <c r="P316" s="588" t="s">
        <v>72</v>
      </c>
      <c r="Q316" s="589"/>
      <c r="R316" s="589"/>
      <c r="S316" s="589"/>
      <c r="T316" s="589"/>
      <c r="U316" s="589"/>
      <c r="V316" s="590"/>
      <c r="W316" s="37" t="s">
        <v>73</v>
      </c>
      <c r="X316" s="571">
        <f>IFERROR(X311/H311,"0")+IFERROR(X312/H312,"0")+IFERROR(X313/H313,"0")+IFERROR(X314/H314,"0")+IFERROR(X315/H315,"0")</f>
        <v>91.333333333333329</v>
      </c>
      <c r="Y316" s="571">
        <f>IFERROR(Y311/H311,"0")+IFERROR(Y312/H312,"0")+IFERROR(Y313/H313,"0")+IFERROR(Y314/H314,"0")+IFERROR(Y315/H315,"0")</f>
        <v>92</v>
      </c>
      <c r="Z316" s="571">
        <f>IFERROR(IF(Z311="",0,Z311),"0")+IFERROR(IF(Z312="",0,Z312),"0")+IFERROR(IF(Z313="",0,Z313),"0")+IFERROR(IF(Z314="",0,Z314),"0")+IFERROR(IF(Z315="",0,Z315),"0")</f>
        <v>0.59892000000000001</v>
      </c>
      <c r="AA316" s="572"/>
      <c r="AB316" s="572"/>
      <c r="AC316" s="572"/>
    </row>
    <row r="317" spans="1:68" x14ac:dyDescent="0.2">
      <c r="A317" s="587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99"/>
      <c r="P317" s="588" t="s">
        <v>72</v>
      </c>
      <c r="Q317" s="589"/>
      <c r="R317" s="589"/>
      <c r="S317" s="589"/>
      <c r="T317" s="589"/>
      <c r="U317" s="589"/>
      <c r="V317" s="590"/>
      <c r="W317" s="37" t="s">
        <v>70</v>
      </c>
      <c r="X317" s="571">
        <f>IFERROR(SUM(X311:X315),"0")</f>
        <v>274</v>
      </c>
      <c r="Y317" s="571">
        <f>IFERROR(SUM(Y311:Y315),"0")</f>
        <v>276</v>
      </c>
      <c r="Z317" s="37"/>
      <c r="AA317" s="572"/>
      <c r="AB317" s="572"/>
      <c r="AC317" s="572"/>
    </row>
    <row r="318" spans="1:68" ht="14.25" customHeight="1" x14ac:dyDescent="0.25">
      <c r="A318" s="586" t="s">
        <v>174</v>
      </c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7"/>
      <c r="P318" s="587"/>
      <c r="Q318" s="587"/>
      <c r="R318" s="587"/>
      <c r="S318" s="587"/>
      <c r="T318" s="587"/>
      <c r="U318" s="587"/>
      <c r="V318" s="587"/>
      <c r="W318" s="587"/>
      <c r="X318" s="587"/>
      <c r="Y318" s="587"/>
      <c r="Z318" s="587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82">
        <v>4607091380880</v>
      </c>
      <c r="E319" s="583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366</v>
      </c>
      <c r="Y319" s="570">
        <f>IFERROR(IF(X319="",0,CEILING((X319/$H319),1)*$H319),"")</f>
        <v>369.6</v>
      </c>
      <c r="Z319" s="36">
        <f>IFERROR(IF(Y319=0,"",ROUNDUP(Y319/H319,0)*0.01898),"")</f>
        <v>0.83511999999999997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388.61357142857145</v>
      </c>
      <c r="BN319" s="64">
        <f>IFERROR(Y319*I319/H319,"0")</f>
        <v>392.43600000000004</v>
      </c>
      <c r="BO319" s="64">
        <f>IFERROR(1/J319*(X319/H319),"0")</f>
        <v>0.6808035714285714</v>
      </c>
      <c r="BP319" s="64">
        <f>IFERROR(1/J319*(Y319/H319),"0")</f>
        <v>0.6875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82">
        <v>4607091384482</v>
      </c>
      <c r="E320" s="583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352</v>
      </c>
      <c r="Y320" s="570">
        <f>IFERROR(IF(X320="",0,CEILING((X320/$H320),1)*$H320),"")</f>
        <v>358.8</v>
      </c>
      <c r="Z320" s="36">
        <f>IFERROR(IF(Y320=0,"",ROUNDUP(Y320/H320,0)*0.01898),"")</f>
        <v>0.87307999999999997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375.42153846153855</v>
      </c>
      <c r="BN320" s="64">
        <f>IFERROR(Y320*I320/H320,"0")</f>
        <v>382.67400000000004</v>
      </c>
      <c r="BO320" s="64">
        <f>IFERROR(1/J320*(X320/H320),"0")</f>
        <v>0.70512820512820518</v>
      </c>
      <c r="BP320" s="64">
        <f>IFERROR(1/J320*(Y320/H320),"0")</f>
        <v>0.71875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82">
        <v>4607091380897</v>
      </c>
      <c r="E321" s="583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223</v>
      </c>
      <c r="Y321" s="570">
        <f>IFERROR(IF(X321="",0,CEILING((X321/$H321),1)*$H321),"")</f>
        <v>226.8</v>
      </c>
      <c r="Z321" s="36">
        <f>IFERROR(IF(Y321=0,"",ROUNDUP(Y321/H321,0)*0.01898),"")</f>
        <v>0.51246000000000003</v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236.77821428571428</v>
      </c>
      <c r="BN321" s="64">
        <f>IFERROR(Y321*I321/H321,"0")</f>
        <v>240.81300000000002</v>
      </c>
      <c r="BO321" s="64">
        <f>IFERROR(1/J321*(X321/H321),"0")</f>
        <v>0.41480654761904762</v>
      </c>
      <c r="BP321" s="64">
        <f>IFERROR(1/J321*(Y321/H321),"0")</f>
        <v>0.421875</v>
      </c>
    </row>
    <row r="322" spans="1:68" x14ac:dyDescent="0.2">
      <c r="A322" s="598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99"/>
      <c r="P322" s="588" t="s">
        <v>72</v>
      </c>
      <c r="Q322" s="589"/>
      <c r="R322" s="589"/>
      <c r="S322" s="589"/>
      <c r="T322" s="589"/>
      <c r="U322" s="589"/>
      <c r="V322" s="590"/>
      <c r="W322" s="37" t="s">
        <v>73</v>
      </c>
      <c r="X322" s="571">
        <f>IFERROR(X319/H319,"0")+IFERROR(X320/H320,"0")+IFERROR(X321/H321,"0")</f>
        <v>115.24725274725274</v>
      </c>
      <c r="Y322" s="571">
        <f>IFERROR(Y319/H319,"0")+IFERROR(Y320/H320,"0")+IFERROR(Y321/H321,"0")</f>
        <v>117</v>
      </c>
      <c r="Z322" s="571">
        <f>IFERROR(IF(Z319="",0,Z319),"0")+IFERROR(IF(Z320="",0,Z320),"0")+IFERROR(IF(Z321="",0,Z321),"0")</f>
        <v>2.2206600000000001</v>
      </c>
      <c r="AA322" s="572"/>
      <c r="AB322" s="572"/>
      <c r="AC322" s="572"/>
    </row>
    <row r="323" spans="1:68" x14ac:dyDescent="0.2">
      <c r="A323" s="587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99"/>
      <c r="P323" s="588" t="s">
        <v>72</v>
      </c>
      <c r="Q323" s="589"/>
      <c r="R323" s="589"/>
      <c r="S323" s="589"/>
      <c r="T323" s="589"/>
      <c r="U323" s="589"/>
      <c r="V323" s="590"/>
      <c r="W323" s="37" t="s">
        <v>70</v>
      </c>
      <c r="X323" s="571">
        <f>IFERROR(SUM(X319:X321),"0")</f>
        <v>941</v>
      </c>
      <c r="Y323" s="571">
        <f>IFERROR(SUM(Y319:Y321),"0")</f>
        <v>955.2</v>
      </c>
      <c r="Z323" s="37"/>
      <c r="AA323" s="572"/>
      <c r="AB323" s="572"/>
      <c r="AC323" s="572"/>
    </row>
    <row r="324" spans="1:68" ht="14.25" customHeight="1" x14ac:dyDescent="0.25">
      <c r="A324" s="586" t="s">
        <v>95</v>
      </c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7"/>
      <c r="P324" s="587"/>
      <c r="Q324" s="587"/>
      <c r="R324" s="587"/>
      <c r="S324" s="587"/>
      <c r="T324" s="587"/>
      <c r="U324" s="587"/>
      <c r="V324" s="587"/>
      <c r="W324" s="587"/>
      <c r="X324" s="587"/>
      <c r="Y324" s="587"/>
      <c r="Z324" s="587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82">
        <v>4607091388381</v>
      </c>
      <c r="E325" s="583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82">
        <v>4607091388374</v>
      </c>
      <c r="E326" s="583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82">
        <v>4607091383102</v>
      </c>
      <c r="E327" s="583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9</v>
      </c>
      <c r="Y327" s="570">
        <f>IFERROR(IF(X327="",0,CEILING((X327/$H327),1)*$H327),"")</f>
        <v>10.199999999999999</v>
      </c>
      <c r="Z327" s="36">
        <f>IFERROR(IF(Y327=0,"",ROUNDUP(Y327/H327,0)*0.00651),"")</f>
        <v>2.6040000000000001E-2</v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10.429411764705883</v>
      </c>
      <c r="BN327" s="64">
        <f>IFERROR(Y327*I327/H327,"0")</f>
        <v>11.82</v>
      </c>
      <c r="BO327" s="64">
        <f>IFERROR(1/J327*(X327/H327),"0")</f>
        <v>1.9392372333548808E-2</v>
      </c>
      <c r="BP327" s="64">
        <f>IFERROR(1/J327*(Y327/H327),"0")</f>
        <v>2.197802197802198E-2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82">
        <v>4607091388404</v>
      </c>
      <c r="E328" s="583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40</v>
      </c>
      <c r="Y328" s="570">
        <f>IFERROR(IF(X328="",0,CEILING((X328/$H328),1)*$H328),"")</f>
        <v>40.799999999999997</v>
      </c>
      <c r="Z328" s="36">
        <f>IFERROR(IF(Y328=0,"",ROUNDUP(Y328/H328,0)*0.00651),"")</f>
        <v>0.10416</v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45.17647058823529</v>
      </c>
      <c r="BN328" s="64">
        <f>IFERROR(Y328*I328/H328,"0")</f>
        <v>46.08</v>
      </c>
      <c r="BO328" s="64">
        <f>IFERROR(1/J328*(X328/H328),"0")</f>
        <v>8.6188321482439142E-2</v>
      </c>
      <c r="BP328" s="64">
        <f>IFERROR(1/J328*(Y328/H328),"0")</f>
        <v>8.7912087912087919E-2</v>
      </c>
    </row>
    <row r="329" spans="1:68" x14ac:dyDescent="0.2">
      <c r="A329" s="598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99"/>
      <c r="P329" s="588" t="s">
        <v>72</v>
      </c>
      <c r="Q329" s="589"/>
      <c r="R329" s="589"/>
      <c r="S329" s="589"/>
      <c r="T329" s="589"/>
      <c r="U329" s="589"/>
      <c r="V329" s="590"/>
      <c r="W329" s="37" t="s">
        <v>73</v>
      </c>
      <c r="X329" s="571">
        <f>IFERROR(X325/H325,"0")+IFERROR(X326/H326,"0")+IFERROR(X327/H327,"0")+IFERROR(X328/H328,"0")</f>
        <v>19.215686274509807</v>
      </c>
      <c r="Y329" s="571">
        <f>IFERROR(Y325/H325,"0")+IFERROR(Y326/H326,"0")+IFERROR(Y327/H327,"0")+IFERROR(Y328/H328,"0")</f>
        <v>20</v>
      </c>
      <c r="Z329" s="571">
        <f>IFERROR(IF(Z325="",0,Z325),"0")+IFERROR(IF(Z326="",0,Z326),"0")+IFERROR(IF(Z327="",0,Z327),"0")+IFERROR(IF(Z328="",0,Z328),"0")</f>
        <v>0.13020000000000001</v>
      </c>
      <c r="AA329" s="572"/>
      <c r="AB329" s="572"/>
      <c r="AC329" s="572"/>
    </row>
    <row r="330" spans="1:68" x14ac:dyDescent="0.2">
      <c r="A330" s="587"/>
      <c r="B330" s="587"/>
      <c r="C330" s="587"/>
      <c r="D330" s="587"/>
      <c r="E330" s="587"/>
      <c r="F330" s="587"/>
      <c r="G330" s="587"/>
      <c r="H330" s="587"/>
      <c r="I330" s="587"/>
      <c r="J330" s="587"/>
      <c r="K330" s="587"/>
      <c r="L330" s="587"/>
      <c r="M330" s="587"/>
      <c r="N330" s="587"/>
      <c r="O330" s="599"/>
      <c r="P330" s="588" t="s">
        <v>72</v>
      </c>
      <c r="Q330" s="589"/>
      <c r="R330" s="589"/>
      <c r="S330" s="589"/>
      <c r="T330" s="589"/>
      <c r="U330" s="589"/>
      <c r="V330" s="590"/>
      <c r="W330" s="37" t="s">
        <v>70</v>
      </c>
      <c r="X330" s="571">
        <f>IFERROR(SUM(X325:X328),"0")</f>
        <v>49</v>
      </c>
      <c r="Y330" s="571">
        <f>IFERROR(SUM(Y325:Y328),"0")</f>
        <v>51</v>
      </c>
      <c r="Z330" s="37"/>
      <c r="AA330" s="572"/>
      <c r="AB330" s="572"/>
      <c r="AC330" s="572"/>
    </row>
    <row r="331" spans="1:68" ht="14.25" customHeight="1" x14ac:dyDescent="0.25">
      <c r="A331" s="586" t="s">
        <v>531</v>
      </c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7"/>
      <c r="P331" s="587"/>
      <c r="Q331" s="587"/>
      <c r="R331" s="587"/>
      <c r="S331" s="587"/>
      <c r="T331" s="587"/>
      <c r="U331" s="587"/>
      <c r="V331" s="587"/>
      <c r="W331" s="587"/>
      <c r="X331" s="587"/>
      <c r="Y331" s="587"/>
      <c r="Z331" s="587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82">
        <v>4680115881808</v>
      </c>
      <c r="E332" s="583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82">
        <v>4680115881822</v>
      </c>
      <c r="E333" s="583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4</v>
      </c>
      <c r="Y333" s="570">
        <f>IFERROR(IF(X333="",0,CEILING((X333/$H333),1)*$H333),"")</f>
        <v>4</v>
      </c>
      <c r="Z333" s="36">
        <f>IFERROR(IF(Y333=0,"",ROUNDUP(Y333/H333,0)*0.00474),"")</f>
        <v>9.4800000000000006E-3</v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4.4800000000000004</v>
      </c>
      <c r="BN333" s="64">
        <f>IFERROR(Y333*I333/H333,"0")</f>
        <v>4.4800000000000004</v>
      </c>
      <c r="BO333" s="64">
        <f>IFERROR(1/J333*(X333/H333),"0")</f>
        <v>8.4033613445378148E-3</v>
      </c>
      <c r="BP333" s="64">
        <f>IFERROR(1/J333*(Y333/H333),"0")</f>
        <v>8.4033613445378148E-3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82">
        <v>4680115880016</v>
      </c>
      <c r="E334" s="583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10</v>
      </c>
      <c r="Y334" s="570">
        <f>IFERROR(IF(X334="",0,CEILING((X334/$H334),1)*$H334),"")</f>
        <v>10</v>
      </c>
      <c r="Z334" s="36">
        <f>IFERROR(IF(Y334=0,"",ROUNDUP(Y334/H334,0)*0.00474),"")</f>
        <v>2.3700000000000002E-2</v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11.200000000000001</v>
      </c>
      <c r="BN334" s="64">
        <f>IFERROR(Y334*I334/H334,"0")</f>
        <v>11.200000000000001</v>
      </c>
      <c r="BO334" s="64">
        <f>IFERROR(1/J334*(X334/H334),"0")</f>
        <v>2.1008403361344536E-2</v>
      </c>
      <c r="BP334" s="64">
        <f>IFERROR(1/J334*(Y334/H334),"0")</f>
        <v>2.1008403361344536E-2</v>
      </c>
    </row>
    <row r="335" spans="1:68" x14ac:dyDescent="0.2">
      <c r="A335" s="598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99"/>
      <c r="P335" s="588" t="s">
        <v>72</v>
      </c>
      <c r="Q335" s="589"/>
      <c r="R335" s="589"/>
      <c r="S335" s="589"/>
      <c r="T335" s="589"/>
      <c r="U335" s="589"/>
      <c r="V335" s="590"/>
      <c r="W335" s="37" t="s">
        <v>73</v>
      </c>
      <c r="X335" s="571">
        <f>IFERROR(X332/H332,"0")+IFERROR(X333/H333,"0")+IFERROR(X334/H334,"0")</f>
        <v>7</v>
      </c>
      <c r="Y335" s="571">
        <f>IFERROR(Y332/H332,"0")+IFERROR(Y333/H333,"0")+IFERROR(Y334/H334,"0")</f>
        <v>7</v>
      </c>
      <c r="Z335" s="571">
        <f>IFERROR(IF(Z332="",0,Z332),"0")+IFERROR(IF(Z333="",0,Z333),"0")+IFERROR(IF(Z334="",0,Z334),"0")</f>
        <v>3.3180000000000001E-2</v>
      </c>
      <c r="AA335" s="572"/>
      <c r="AB335" s="572"/>
      <c r="AC335" s="572"/>
    </row>
    <row r="336" spans="1:68" x14ac:dyDescent="0.2">
      <c r="A336" s="587"/>
      <c r="B336" s="587"/>
      <c r="C336" s="587"/>
      <c r="D336" s="587"/>
      <c r="E336" s="587"/>
      <c r="F336" s="587"/>
      <c r="G336" s="587"/>
      <c r="H336" s="587"/>
      <c r="I336" s="587"/>
      <c r="J336" s="587"/>
      <c r="K336" s="587"/>
      <c r="L336" s="587"/>
      <c r="M336" s="587"/>
      <c r="N336" s="587"/>
      <c r="O336" s="599"/>
      <c r="P336" s="588" t="s">
        <v>72</v>
      </c>
      <c r="Q336" s="589"/>
      <c r="R336" s="589"/>
      <c r="S336" s="589"/>
      <c r="T336" s="589"/>
      <c r="U336" s="589"/>
      <c r="V336" s="590"/>
      <c r="W336" s="37" t="s">
        <v>70</v>
      </c>
      <c r="X336" s="571">
        <f>IFERROR(SUM(X332:X334),"0")</f>
        <v>14</v>
      </c>
      <c r="Y336" s="571">
        <f>IFERROR(SUM(Y332:Y334),"0")</f>
        <v>14</v>
      </c>
      <c r="Z336" s="37"/>
      <c r="AA336" s="572"/>
      <c r="AB336" s="572"/>
      <c r="AC336" s="572"/>
    </row>
    <row r="337" spans="1:68" ht="16.5" customHeight="1" x14ac:dyDescent="0.25">
      <c r="A337" s="596" t="s">
        <v>540</v>
      </c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7"/>
      <c r="P337" s="587"/>
      <c r="Q337" s="587"/>
      <c r="R337" s="587"/>
      <c r="S337" s="587"/>
      <c r="T337" s="587"/>
      <c r="U337" s="587"/>
      <c r="V337" s="587"/>
      <c r="W337" s="587"/>
      <c r="X337" s="587"/>
      <c r="Y337" s="587"/>
      <c r="Z337" s="587"/>
      <c r="AA337" s="564"/>
      <c r="AB337" s="564"/>
      <c r="AC337" s="564"/>
    </row>
    <row r="338" spans="1:68" ht="14.25" customHeight="1" x14ac:dyDescent="0.25">
      <c r="A338" s="586" t="s">
        <v>74</v>
      </c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7"/>
      <c r="P338" s="587"/>
      <c r="Q338" s="587"/>
      <c r="R338" s="587"/>
      <c r="S338" s="587"/>
      <c r="T338" s="587"/>
      <c r="U338" s="587"/>
      <c r="V338" s="587"/>
      <c r="W338" s="587"/>
      <c r="X338" s="587"/>
      <c r="Y338" s="587"/>
      <c r="Z338" s="58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82">
        <v>4607091387919</v>
      </c>
      <c r="E339" s="583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82">
        <v>4680115883604</v>
      </c>
      <c r="E340" s="583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604</v>
      </c>
      <c r="Y340" s="570">
        <f>IFERROR(IF(X340="",0,CEILING((X340/$H340),1)*$H340),"")</f>
        <v>604.80000000000007</v>
      </c>
      <c r="Z340" s="36">
        <f>IFERROR(IF(Y340=0,"",ROUNDUP(Y340/H340,0)*0.00651),"")</f>
        <v>1.8748800000000001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676.4799999999999</v>
      </c>
      <c r="BN340" s="64">
        <f>IFERROR(Y340*I340/H340,"0")</f>
        <v>677.37599999999998</v>
      </c>
      <c r="BO340" s="64">
        <f>IFERROR(1/J340*(X340/H340),"0")</f>
        <v>1.5803244374672947</v>
      </c>
      <c r="BP340" s="64">
        <f>IFERROR(1/J340*(Y340/H340),"0")</f>
        <v>1.5824175824175826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82">
        <v>4680115883567</v>
      </c>
      <c r="E341" s="583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268</v>
      </c>
      <c r="Y341" s="570">
        <f>IFERROR(IF(X341="",0,CEILING((X341/$H341),1)*$H341),"")</f>
        <v>268.8</v>
      </c>
      <c r="Z341" s="36">
        <f>IFERROR(IF(Y341=0,"",ROUNDUP(Y341/H341,0)*0.00651),"")</f>
        <v>0.83328000000000002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298.62857142857143</v>
      </c>
      <c r="BN341" s="64">
        <f>IFERROR(Y341*I341/H341,"0")</f>
        <v>299.52</v>
      </c>
      <c r="BO341" s="64">
        <f>IFERROR(1/J341*(X341/H341),"0")</f>
        <v>0.70120355834641557</v>
      </c>
      <c r="BP341" s="64">
        <f>IFERROR(1/J341*(Y341/H341),"0")</f>
        <v>0.70329670329670335</v>
      </c>
    </row>
    <row r="342" spans="1:68" x14ac:dyDescent="0.2">
      <c r="A342" s="598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99"/>
      <c r="P342" s="588" t="s">
        <v>72</v>
      </c>
      <c r="Q342" s="589"/>
      <c r="R342" s="589"/>
      <c r="S342" s="589"/>
      <c r="T342" s="589"/>
      <c r="U342" s="589"/>
      <c r="V342" s="590"/>
      <c r="W342" s="37" t="s">
        <v>73</v>
      </c>
      <c r="X342" s="571">
        <f>IFERROR(X339/H339,"0")+IFERROR(X340/H340,"0")+IFERROR(X341/H341,"0")</f>
        <v>415.23809523809518</v>
      </c>
      <c r="Y342" s="571">
        <f>IFERROR(Y339/H339,"0")+IFERROR(Y340/H340,"0")+IFERROR(Y341/H341,"0")</f>
        <v>416</v>
      </c>
      <c r="Z342" s="571">
        <f>IFERROR(IF(Z339="",0,Z339),"0")+IFERROR(IF(Z340="",0,Z340),"0")+IFERROR(IF(Z341="",0,Z341),"0")</f>
        <v>2.7081600000000003</v>
      </c>
      <c r="AA342" s="572"/>
      <c r="AB342" s="572"/>
      <c r="AC342" s="572"/>
    </row>
    <row r="343" spans="1:68" x14ac:dyDescent="0.2">
      <c r="A343" s="587"/>
      <c r="B343" s="587"/>
      <c r="C343" s="587"/>
      <c r="D343" s="587"/>
      <c r="E343" s="587"/>
      <c r="F343" s="587"/>
      <c r="G343" s="587"/>
      <c r="H343" s="587"/>
      <c r="I343" s="587"/>
      <c r="J343" s="587"/>
      <c r="K343" s="587"/>
      <c r="L343" s="587"/>
      <c r="M343" s="587"/>
      <c r="N343" s="587"/>
      <c r="O343" s="599"/>
      <c r="P343" s="588" t="s">
        <v>72</v>
      </c>
      <c r="Q343" s="589"/>
      <c r="R343" s="589"/>
      <c r="S343" s="589"/>
      <c r="T343" s="589"/>
      <c r="U343" s="589"/>
      <c r="V343" s="590"/>
      <c r="W343" s="37" t="s">
        <v>70</v>
      </c>
      <c r="X343" s="571">
        <f>IFERROR(SUM(X339:X341),"0")</f>
        <v>872</v>
      </c>
      <c r="Y343" s="571">
        <f>IFERROR(SUM(Y339:Y341),"0")</f>
        <v>873.60000000000014</v>
      </c>
      <c r="Z343" s="37"/>
      <c r="AA343" s="572"/>
      <c r="AB343" s="572"/>
      <c r="AC343" s="572"/>
    </row>
    <row r="344" spans="1:68" ht="27.75" customHeight="1" x14ac:dyDescent="0.2">
      <c r="A344" s="650" t="s">
        <v>550</v>
      </c>
      <c r="B344" s="651"/>
      <c r="C344" s="651"/>
      <c r="D344" s="651"/>
      <c r="E344" s="651"/>
      <c r="F344" s="651"/>
      <c r="G344" s="651"/>
      <c r="H344" s="651"/>
      <c r="I344" s="651"/>
      <c r="J344" s="651"/>
      <c r="K344" s="651"/>
      <c r="L344" s="651"/>
      <c r="M344" s="651"/>
      <c r="N344" s="651"/>
      <c r="O344" s="651"/>
      <c r="P344" s="651"/>
      <c r="Q344" s="651"/>
      <c r="R344" s="651"/>
      <c r="S344" s="651"/>
      <c r="T344" s="651"/>
      <c r="U344" s="651"/>
      <c r="V344" s="651"/>
      <c r="W344" s="651"/>
      <c r="X344" s="651"/>
      <c r="Y344" s="651"/>
      <c r="Z344" s="651"/>
      <c r="AA344" s="48"/>
      <c r="AB344" s="48"/>
      <c r="AC344" s="48"/>
    </row>
    <row r="345" spans="1:68" ht="16.5" customHeight="1" x14ac:dyDescent="0.25">
      <c r="A345" s="596" t="s">
        <v>551</v>
      </c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7"/>
      <c r="P345" s="587"/>
      <c r="Q345" s="587"/>
      <c r="R345" s="587"/>
      <c r="S345" s="587"/>
      <c r="T345" s="587"/>
      <c r="U345" s="587"/>
      <c r="V345" s="587"/>
      <c r="W345" s="587"/>
      <c r="X345" s="587"/>
      <c r="Y345" s="587"/>
      <c r="Z345" s="587"/>
      <c r="AA345" s="564"/>
      <c r="AB345" s="564"/>
      <c r="AC345" s="564"/>
    </row>
    <row r="346" spans="1:68" ht="14.25" customHeight="1" x14ac:dyDescent="0.25">
      <c r="A346" s="586" t="s">
        <v>103</v>
      </c>
      <c r="B346" s="587"/>
      <c r="C346" s="587"/>
      <c r="D346" s="587"/>
      <c r="E346" s="587"/>
      <c r="F346" s="587"/>
      <c r="G346" s="587"/>
      <c r="H346" s="587"/>
      <c r="I346" s="587"/>
      <c r="J346" s="587"/>
      <c r="K346" s="587"/>
      <c r="L346" s="587"/>
      <c r="M346" s="587"/>
      <c r="N346" s="587"/>
      <c r="O346" s="587"/>
      <c r="P346" s="587"/>
      <c r="Q346" s="587"/>
      <c r="R346" s="587"/>
      <c r="S346" s="587"/>
      <c r="T346" s="587"/>
      <c r="U346" s="587"/>
      <c r="V346" s="587"/>
      <c r="W346" s="587"/>
      <c r="X346" s="587"/>
      <c r="Y346" s="587"/>
      <c r="Z346" s="58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2">
        <v>4680115884847</v>
      </c>
      <c r="E347" s="583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0</v>
      </c>
      <c r="Y347" s="570">
        <f t="shared" ref="Y347:Y353" si="52"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0</v>
      </c>
      <c r="BN347" s="64">
        <f t="shared" ref="BN347:BN353" si="54">IFERROR(Y347*I347/H347,"0")</f>
        <v>0</v>
      </c>
      <c r="BO347" s="64">
        <f t="shared" ref="BO347:BO353" si="55">IFERROR(1/J347*(X347/H347),"0")</f>
        <v>0</v>
      </c>
      <c r="BP347" s="64">
        <f t="shared" ref="BP347:BP353" si="56"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82">
        <v>4680115884854</v>
      </c>
      <c r="E348" s="583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397</v>
      </c>
      <c r="Y348" s="570">
        <f t="shared" si="52"/>
        <v>405</v>
      </c>
      <c r="Z348" s="36">
        <f>IFERROR(IF(Y348=0,"",ROUNDUP(Y348/H348,0)*0.02175),"")</f>
        <v>0.58724999999999994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409.70400000000001</v>
      </c>
      <c r="BN348" s="64">
        <f t="shared" si="54"/>
        <v>417.96000000000004</v>
      </c>
      <c r="BO348" s="64">
        <f t="shared" si="55"/>
        <v>0.55138888888888882</v>
      </c>
      <c r="BP348" s="64">
        <f t="shared" si="56"/>
        <v>0.5625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82">
        <v>4607091383997</v>
      </c>
      <c r="E349" s="583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3340</v>
      </c>
      <c r="Y349" s="570">
        <f t="shared" si="52"/>
        <v>3345</v>
      </c>
      <c r="Z349" s="36">
        <f>IFERROR(IF(Y349=0,"",ROUNDUP(Y349/H349,0)*0.02175),"")</f>
        <v>4.85025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3446.88</v>
      </c>
      <c r="BN349" s="64">
        <f t="shared" si="54"/>
        <v>3452.04</v>
      </c>
      <c r="BO349" s="64">
        <f t="shared" si="55"/>
        <v>4.6388888888888884</v>
      </c>
      <c r="BP349" s="64">
        <f t="shared" si="56"/>
        <v>4.645833333333333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2">
        <v>4680115884830</v>
      </c>
      <c r="E350" s="583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82">
        <v>4680115882638</v>
      </c>
      <c r="E351" s="583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82">
        <v>4680115884922</v>
      </c>
      <c r="E352" s="583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54</v>
      </c>
      <c r="Y352" s="570">
        <f t="shared" si="52"/>
        <v>55</v>
      </c>
      <c r="Z352" s="36">
        <f>IFERROR(IF(Y352=0,"",ROUNDUP(Y352/H352,0)*0.00902),"")</f>
        <v>9.9220000000000003E-2</v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56.267999999999994</v>
      </c>
      <c r="BN352" s="64">
        <f t="shared" si="54"/>
        <v>57.31</v>
      </c>
      <c r="BO352" s="64">
        <f t="shared" si="55"/>
        <v>8.1818181818181832E-2</v>
      </c>
      <c r="BP352" s="64">
        <f t="shared" si="56"/>
        <v>8.3333333333333343E-2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82">
        <v>4680115884861</v>
      </c>
      <c r="E353" s="583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59</v>
      </c>
      <c r="Y353" s="570">
        <f t="shared" si="52"/>
        <v>60</v>
      </c>
      <c r="Z353" s="36">
        <f>IFERROR(IF(Y353=0,"",ROUNDUP(Y353/H353,0)*0.00902),"")</f>
        <v>0.10824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61.477999999999994</v>
      </c>
      <c r="BN353" s="64">
        <f t="shared" si="54"/>
        <v>62.52</v>
      </c>
      <c r="BO353" s="64">
        <f t="shared" si="55"/>
        <v>8.9393939393939401E-2</v>
      </c>
      <c r="BP353" s="64">
        <f t="shared" si="56"/>
        <v>9.0909090909090912E-2</v>
      </c>
    </row>
    <row r="354" spans="1:68" x14ac:dyDescent="0.2">
      <c r="A354" s="598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99"/>
      <c r="P354" s="588" t="s">
        <v>72</v>
      </c>
      <c r="Q354" s="589"/>
      <c r="R354" s="589"/>
      <c r="S354" s="589"/>
      <c r="T354" s="589"/>
      <c r="U354" s="589"/>
      <c r="V354" s="590"/>
      <c r="W354" s="37" t="s">
        <v>73</v>
      </c>
      <c r="X354" s="571">
        <f>IFERROR(X347/H347,"0")+IFERROR(X348/H348,"0")+IFERROR(X349/H349,"0")+IFERROR(X350/H350,"0")+IFERROR(X351/H351,"0")+IFERROR(X352/H352,"0")+IFERROR(X353/H353,"0")</f>
        <v>271.73333333333335</v>
      </c>
      <c r="Y354" s="571">
        <f>IFERROR(Y347/H347,"0")+IFERROR(Y348/H348,"0")+IFERROR(Y349/H349,"0")+IFERROR(Y350/H350,"0")+IFERROR(Y351/H351,"0")+IFERROR(Y352/H352,"0")+IFERROR(Y353/H353,"0")</f>
        <v>273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5.6449600000000002</v>
      </c>
      <c r="AA354" s="572"/>
      <c r="AB354" s="572"/>
      <c r="AC354" s="572"/>
    </row>
    <row r="355" spans="1:68" x14ac:dyDescent="0.2">
      <c r="A355" s="587"/>
      <c r="B355" s="587"/>
      <c r="C355" s="587"/>
      <c r="D355" s="587"/>
      <c r="E355" s="587"/>
      <c r="F355" s="587"/>
      <c r="G355" s="587"/>
      <c r="H355" s="587"/>
      <c r="I355" s="587"/>
      <c r="J355" s="587"/>
      <c r="K355" s="587"/>
      <c r="L355" s="587"/>
      <c r="M355" s="587"/>
      <c r="N355" s="587"/>
      <c r="O355" s="599"/>
      <c r="P355" s="588" t="s">
        <v>72</v>
      </c>
      <c r="Q355" s="589"/>
      <c r="R355" s="589"/>
      <c r="S355" s="589"/>
      <c r="T355" s="589"/>
      <c r="U355" s="589"/>
      <c r="V355" s="590"/>
      <c r="W355" s="37" t="s">
        <v>70</v>
      </c>
      <c r="X355" s="571">
        <f>IFERROR(SUM(X347:X353),"0")</f>
        <v>3850</v>
      </c>
      <c r="Y355" s="571">
        <f>IFERROR(SUM(Y347:Y353),"0")</f>
        <v>3865</v>
      </c>
      <c r="Z355" s="37"/>
      <c r="AA355" s="572"/>
      <c r="AB355" s="572"/>
      <c r="AC355" s="572"/>
    </row>
    <row r="356" spans="1:68" ht="14.25" customHeight="1" x14ac:dyDescent="0.25">
      <c r="A356" s="586" t="s">
        <v>139</v>
      </c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7"/>
      <c r="P356" s="587"/>
      <c r="Q356" s="587"/>
      <c r="R356" s="587"/>
      <c r="S356" s="587"/>
      <c r="T356" s="587"/>
      <c r="U356" s="587"/>
      <c r="V356" s="587"/>
      <c r="W356" s="587"/>
      <c r="X356" s="587"/>
      <c r="Y356" s="587"/>
      <c r="Z356" s="58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82">
        <v>4607091383980</v>
      </c>
      <c r="E357" s="583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82">
        <v>4607091384178</v>
      </c>
      <c r="E358" s="583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8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99"/>
      <c r="P359" s="588" t="s">
        <v>72</v>
      </c>
      <c r="Q359" s="589"/>
      <c r="R359" s="589"/>
      <c r="S359" s="589"/>
      <c r="T359" s="589"/>
      <c r="U359" s="589"/>
      <c r="V359" s="590"/>
      <c r="W359" s="37" t="s">
        <v>73</v>
      </c>
      <c r="X359" s="571">
        <f>IFERROR(X357/H357,"0")+IFERROR(X358/H358,"0")</f>
        <v>0</v>
      </c>
      <c r="Y359" s="571">
        <f>IFERROR(Y357/H357,"0")+IFERROR(Y358/H358,"0")</f>
        <v>0</v>
      </c>
      <c r="Z359" s="571">
        <f>IFERROR(IF(Z357="",0,Z357),"0")+IFERROR(IF(Z358="",0,Z358),"0")</f>
        <v>0</v>
      </c>
      <c r="AA359" s="572"/>
      <c r="AB359" s="572"/>
      <c r="AC359" s="572"/>
    </row>
    <row r="360" spans="1:68" x14ac:dyDescent="0.2">
      <c r="A360" s="587"/>
      <c r="B360" s="587"/>
      <c r="C360" s="587"/>
      <c r="D360" s="587"/>
      <c r="E360" s="587"/>
      <c r="F360" s="587"/>
      <c r="G360" s="587"/>
      <c r="H360" s="587"/>
      <c r="I360" s="587"/>
      <c r="J360" s="587"/>
      <c r="K360" s="587"/>
      <c r="L360" s="587"/>
      <c r="M360" s="587"/>
      <c r="N360" s="587"/>
      <c r="O360" s="599"/>
      <c r="P360" s="588" t="s">
        <v>72</v>
      </c>
      <c r="Q360" s="589"/>
      <c r="R360" s="589"/>
      <c r="S360" s="589"/>
      <c r="T360" s="589"/>
      <c r="U360" s="589"/>
      <c r="V360" s="590"/>
      <c r="W360" s="37" t="s">
        <v>70</v>
      </c>
      <c r="X360" s="571">
        <f>IFERROR(SUM(X357:X358),"0")</f>
        <v>0</v>
      </c>
      <c r="Y360" s="571">
        <f>IFERROR(SUM(Y357:Y358),"0")</f>
        <v>0</v>
      </c>
      <c r="Z360" s="37"/>
      <c r="AA360" s="572"/>
      <c r="AB360" s="572"/>
      <c r="AC360" s="572"/>
    </row>
    <row r="361" spans="1:68" ht="14.25" customHeight="1" x14ac:dyDescent="0.25">
      <c r="A361" s="586" t="s">
        <v>74</v>
      </c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7"/>
      <c r="P361" s="587"/>
      <c r="Q361" s="587"/>
      <c r="R361" s="587"/>
      <c r="S361" s="587"/>
      <c r="T361" s="587"/>
      <c r="U361" s="587"/>
      <c r="V361" s="587"/>
      <c r="W361" s="587"/>
      <c r="X361" s="587"/>
      <c r="Y361" s="587"/>
      <c r="Z361" s="587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82">
        <v>4607091383928</v>
      </c>
      <c r="E362" s="583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82">
        <v>4607091384260</v>
      </c>
      <c r="E363" s="583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98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99"/>
      <c r="P364" s="588" t="s">
        <v>72</v>
      </c>
      <c r="Q364" s="589"/>
      <c r="R364" s="589"/>
      <c r="S364" s="589"/>
      <c r="T364" s="589"/>
      <c r="U364" s="589"/>
      <c r="V364" s="590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x14ac:dyDescent="0.2">
      <c r="A365" s="587"/>
      <c r="B365" s="587"/>
      <c r="C365" s="587"/>
      <c r="D365" s="587"/>
      <c r="E365" s="587"/>
      <c r="F365" s="587"/>
      <c r="G365" s="587"/>
      <c r="H365" s="587"/>
      <c r="I365" s="587"/>
      <c r="J365" s="587"/>
      <c r="K365" s="587"/>
      <c r="L365" s="587"/>
      <c r="M365" s="587"/>
      <c r="N365" s="587"/>
      <c r="O365" s="599"/>
      <c r="P365" s="588" t="s">
        <v>72</v>
      </c>
      <c r="Q365" s="589"/>
      <c r="R365" s="589"/>
      <c r="S365" s="589"/>
      <c r="T365" s="589"/>
      <c r="U365" s="589"/>
      <c r="V365" s="590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customHeight="1" x14ac:dyDescent="0.25">
      <c r="A366" s="586" t="s">
        <v>174</v>
      </c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82">
        <v>4607091384673</v>
      </c>
      <c r="E367" s="583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598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99"/>
      <c r="P368" s="588" t="s">
        <v>72</v>
      </c>
      <c r="Q368" s="589"/>
      <c r="R368" s="589"/>
      <c r="S368" s="589"/>
      <c r="T368" s="589"/>
      <c r="U368" s="589"/>
      <c r="V368" s="590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x14ac:dyDescent="0.2">
      <c r="A369" s="587"/>
      <c r="B369" s="587"/>
      <c r="C369" s="587"/>
      <c r="D369" s="587"/>
      <c r="E369" s="587"/>
      <c r="F369" s="587"/>
      <c r="G369" s="587"/>
      <c r="H369" s="587"/>
      <c r="I369" s="587"/>
      <c r="J369" s="587"/>
      <c r="K369" s="587"/>
      <c r="L369" s="587"/>
      <c r="M369" s="587"/>
      <c r="N369" s="587"/>
      <c r="O369" s="599"/>
      <c r="P369" s="588" t="s">
        <v>72</v>
      </c>
      <c r="Q369" s="589"/>
      <c r="R369" s="589"/>
      <c r="S369" s="589"/>
      <c r="T369" s="589"/>
      <c r="U369" s="589"/>
      <c r="V369" s="590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customHeight="1" x14ac:dyDescent="0.25">
      <c r="A370" s="596" t="s">
        <v>585</v>
      </c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7"/>
      <c r="P370" s="587"/>
      <c r="Q370" s="587"/>
      <c r="R370" s="587"/>
      <c r="S370" s="587"/>
      <c r="T370" s="587"/>
      <c r="U370" s="587"/>
      <c r="V370" s="587"/>
      <c r="W370" s="587"/>
      <c r="X370" s="587"/>
      <c r="Y370" s="587"/>
      <c r="Z370" s="587"/>
      <c r="AA370" s="564"/>
      <c r="AB370" s="564"/>
      <c r="AC370" s="564"/>
    </row>
    <row r="371" spans="1:68" ht="14.25" customHeight="1" x14ac:dyDescent="0.25">
      <c r="A371" s="586" t="s">
        <v>103</v>
      </c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7"/>
      <c r="P371" s="587"/>
      <c r="Q371" s="587"/>
      <c r="R371" s="587"/>
      <c r="S371" s="587"/>
      <c r="T371" s="587"/>
      <c r="U371" s="587"/>
      <c r="V371" s="587"/>
      <c r="W371" s="587"/>
      <c r="X371" s="587"/>
      <c r="Y371" s="587"/>
      <c r="Z371" s="587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82">
        <v>4680115881907</v>
      </c>
      <c r="E372" s="583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2">
        <v>4680115884892</v>
      </c>
      <c r="E373" s="583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82">
        <v>4680115884885</v>
      </c>
      <c r="E374" s="583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82">
        <v>4680115884908</v>
      </c>
      <c r="E375" s="583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8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99"/>
      <c r="P376" s="588" t="s">
        <v>72</v>
      </c>
      <c r="Q376" s="589"/>
      <c r="R376" s="589"/>
      <c r="S376" s="589"/>
      <c r="T376" s="589"/>
      <c r="U376" s="589"/>
      <c r="V376" s="590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x14ac:dyDescent="0.2">
      <c r="A377" s="587"/>
      <c r="B377" s="587"/>
      <c r="C377" s="587"/>
      <c r="D377" s="587"/>
      <c r="E377" s="587"/>
      <c r="F377" s="587"/>
      <c r="G377" s="587"/>
      <c r="H377" s="587"/>
      <c r="I377" s="587"/>
      <c r="J377" s="587"/>
      <c r="K377" s="587"/>
      <c r="L377" s="587"/>
      <c r="M377" s="587"/>
      <c r="N377" s="587"/>
      <c r="O377" s="599"/>
      <c r="P377" s="588" t="s">
        <v>72</v>
      </c>
      <c r="Q377" s="589"/>
      <c r="R377" s="589"/>
      <c r="S377" s="589"/>
      <c r="T377" s="589"/>
      <c r="U377" s="589"/>
      <c r="V377" s="590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customHeight="1" x14ac:dyDescent="0.25">
      <c r="A378" s="586" t="s">
        <v>64</v>
      </c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7"/>
      <c r="P378" s="587"/>
      <c r="Q378" s="587"/>
      <c r="R378" s="587"/>
      <c r="S378" s="587"/>
      <c r="T378" s="587"/>
      <c r="U378" s="587"/>
      <c r="V378" s="587"/>
      <c r="W378" s="587"/>
      <c r="X378" s="587"/>
      <c r="Y378" s="587"/>
      <c r="Z378" s="587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82">
        <v>4607091384802</v>
      </c>
      <c r="E379" s="583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8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99"/>
      <c r="P380" s="588" t="s">
        <v>72</v>
      </c>
      <c r="Q380" s="589"/>
      <c r="R380" s="589"/>
      <c r="S380" s="589"/>
      <c r="T380" s="589"/>
      <c r="U380" s="589"/>
      <c r="V380" s="590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x14ac:dyDescent="0.2">
      <c r="A381" s="587"/>
      <c r="B381" s="587"/>
      <c r="C381" s="587"/>
      <c r="D381" s="587"/>
      <c r="E381" s="587"/>
      <c r="F381" s="587"/>
      <c r="G381" s="587"/>
      <c r="H381" s="587"/>
      <c r="I381" s="587"/>
      <c r="J381" s="587"/>
      <c r="K381" s="587"/>
      <c r="L381" s="587"/>
      <c r="M381" s="587"/>
      <c r="N381" s="587"/>
      <c r="O381" s="599"/>
      <c r="P381" s="588" t="s">
        <v>72</v>
      </c>
      <c r="Q381" s="589"/>
      <c r="R381" s="589"/>
      <c r="S381" s="589"/>
      <c r="T381" s="589"/>
      <c r="U381" s="589"/>
      <c r="V381" s="590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customHeight="1" x14ac:dyDescent="0.25">
      <c r="A382" s="586" t="s">
        <v>74</v>
      </c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2">
        <v>4607091384246</v>
      </c>
      <c r="E383" s="583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82">
        <v>4607091384253</v>
      </c>
      <c r="E384" s="583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163</v>
      </c>
      <c r="Y384" s="570">
        <f>IFERROR(IF(X384="",0,CEILING((X384/$H384),1)*$H384),"")</f>
        <v>163.19999999999999</v>
      </c>
      <c r="Z384" s="36">
        <f>IFERROR(IF(Y384=0,"",ROUNDUP(Y384/H384,0)*0.00651),"")</f>
        <v>0.44268000000000002</v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180.93</v>
      </c>
      <c r="BN384" s="64">
        <f>IFERROR(Y384*I384/H384,"0")</f>
        <v>181.15199999999999</v>
      </c>
      <c r="BO384" s="64">
        <f>IFERROR(1/J384*(X384/H384),"0")</f>
        <v>0.37316849816849823</v>
      </c>
      <c r="BP384" s="64">
        <f>IFERROR(1/J384*(Y384/H384),"0")</f>
        <v>0.37362637362637363</v>
      </c>
    </row>
    <row r="385" spans="1:68" x14ac:dyDescent="0.2">
      <c r="A385" s="598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99"/>
      <c r="P385" s="588" t="s">
        <v>72</v>
      </c>
      <c r="Q385" s="589"/>
      <c r="R385" s="589"/>
      <c r="S385" s="589"/>
      <c r="T385" s="589"/>
      <c r="U385" s="589"/>
      <c r="V385" s="590"/>
      <c r="W385" s="37" t="s">
        <v>73</v>
      </c>
      <c r="X385" s="571">
        <f>IFERROR(X383/H383,"0")+IFERROR(X384/H384,"0")</f>
        <v>67.916666666666671</v>
      </c>
      <c r="Y385" s="571">
        <f>IFERROR(Y383/H383,"0")+IFERROR(Y384/H384,"0")</f>
        <v>68</v>
      </c>
      <c r="Z385" s="571">
        <f>IFERROR(IF(Z383="",0,Z383),"0")+IFERROR(IF(Z384="",0,Z384),"0")</f>
        <v>0.44268000000000002</v>
      </c>
      <c r="AA385" s="572"/>
      <c r="AB385" s="572"/>
      <c r="AC385" s="572"/>
    </row>
    <row r="386" spans="1:68" x14ac:dyDescent="0.2">
      <c r="A386" s="587"/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99"/>
      <c r="P386" s="588" t="s">
        <v>72</v>
      </c>
      <c r="Q386" s="589"/>
      <c r="R386" s="589"/>
      <c r="S386" s="589"/>
      <c r="T386" s="589"/>
      <c r="U386" s="589"/>
      <c r="V386" s="590"/>
      <c r="W386" s="37" t="s">
        <v>70</v>
      </c>
      <c r="X386" s="571">
        <f>IFERROR(SUM(X383:X384),"0")</f>
        <v>163</v>
      </c>
      <c r="Y386" s="571">
        <f>IFERROR(SUM(Y383:Y384),"0")</f>
        <v>163.19999999999999</v>
      </c>
      <c r="Z386" s="37"/>
      <c r="AA386" s="572"/>
      <c r="AB386" s="572"/>
      <c r="AC386" s="572"/>
    </row>
    <row r="387" spans="1:68" ht="14.25" customHeight="1" x14ac:dyDescent="0.25">
      <c r="A387" s="586" t="s">
        <v>174</v>
      </c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7"/>
      <c r="P387" s="587"/>
      <c r="Q387" s="587"/>
      <c r="R387" s="587"/>
      <c r="S387" s="587"/>
      <c r="T387" s="587"/>
      <c r="U387" s="587"/>
      <c r="V387" s="587"/>
      <c r="W387" s="587"/>
      <c r="X387" s="587"/>
      <c r="Y387" s="587"/>
      <c r="Z387" s="587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82">
        <v>4607091389357</v>
      </c>
      <c r="E388" s="583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8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99"/>
      <c r="P389" s="588" t="s">
        <v>72</v>
      </c>
      <c r="Q389" s="589"/>
      <c r="R389" s="589"/>
      <c r="S389" s="589"/>
      <c r="T389" s="589"/>
      <c r="U389" s="589"/>
      <c r="V389" s="590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87"/>
      <c r="B390" s="587"/>
      <c r="C390" s="587"/>
      <c r="D390" s="587"/>
      <c r="E390" s="587"/>
      <c r="F390" s="587"/>
      <c r="G390" s="587"/>
      <c r="H390" s="587"/>
      <c r="I390" s="587"/>
      <c r="J390" s="587"/>
      <c r="K390" s="587"/>
      <c r="L390" s="587"/>
      <c r="M390" s="587"/>
      <c r="N390" s="587"/>
      <c r="O390" s="599"/>
      <c r="P390" s="588" t="s">
        <v>72</v>
      </c>
      <c r="Q390" s="589"/>
      <c r="R390" s="589"/>
      <c r="S390" s="589"/>
      <c r="T390" s="589"/>
      <c r="U390" s="589"/>
      <c r="V390" s="590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50" t="s">
        <v>607</v>
      </c>
      <c r="B391" s="651"/>
      <c r="C391" s="651"/>
      <c r="D391" s="651"/>
      <c r="E391" s="651"/>
      <c r="F391" s="651"/>
      <c r="G391" s="651"/>
      <c r="H391" s="651"/>
      <c r="I391" s="651"/>
      <c r="J391" s="651"/>
      <c r="K391" s="651"/>
      <c r="L391" s="651"/>
      <c r="M391" s="651"/>
      <c r="N391" s="651"/>
      <c r="O391" s="651"/>
      <c r="P391" s="651"/>
      <c r="Q391" s="651"/>
      <c r="R391" s="651"/>
      <c r="S391" s="651"/>
      <c r="T391" s="651"/>
      <c r="U391" s="651"/>
      <c r="V391" s="651"/>
      <c r="W391" s="651"/>
      <c r="X391" s="651"/>
      <c r="Y391" s="651"/>
      <c r="Z391" s="651"/>
      <c r="AA391" s="48"/>
      <c r="AB391" s="48"/>
      <c r="AC391" s="48"/>
    </row>
    <row r="392" spans="1:68" ht="16.5" customHeight="1" x14ac:dyDescent="0.25">
      <c r="A392" s="596" t="s">
        <v>608</v>
      </c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7"/>
      <c r="P392" s="587"/>
      <c r="Q392" s="587"/>
      <c r="R392" s="587"/>
      <c r="S392" s="587"/>
      <c r="T392" s="587"/>
      <c r="U392" s="587"/>
      <c r="V392" s="587"/>
      <c r="W392" s="587"/>
      <c r="X392" s="587"/>
      <c r="Y392" s="587"/>
      <c r="Z392" s="587"/>
      <c r="AA392" s="564"/>
      <c r="AB392" s="564"/>
      <c r="AC392" s="564"/>
    </row>
    <row r="393" spans="1:68" ht="14.25" customHeight="1" x14ac:dyDescent="0.25">
      <c r="A393" s="586" t="s">
        <v>64</v>
      </c>
      <c r="B393" s="587"/>
      <c r="C393" s="587"/>
      <c r="D393" s="587"/>
      <c r="E393" s="587"/>
      <c r="F393" s="587"/>
      <c r="G393" s="587"/>
      <c r="H393" s="587"/>
      <c r="I393" s="587"/>
      <c r="J393" s="587"/>
      <c r="K393" s="587"/>
      <c r="L393" s="587"/>
      <c r="M393" s="587"/>
      <c r="N393" s="587"/>
      <c r="O393" s="587"/>
      <c r="P393" s="587"/>
      <c r="Q393" s="587"/>
      <c r="R393" s="587"/>
      <c r="S393" s="587"/>
      <c r="T393" s="587"/>
      <c r="U393" s="587"/>
      <c r="V393" s="587"/>
      <c r="W393" s="587"/>
      <c r="X393" s="587"/>
      <c r="Y393" s="587"/>
      <c r="Z393" s="587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82">
        <v>4680115886100</v>
      </c>
      <c r="E394" s="583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82">
        <v>4680115886117</v>
      </c>
      <c r="E395" s="583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82">
        <v>4680115886117</v>
      </c>
      <c r="E396" s="583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82">
        <v>4680115886124</v>
      </c>
      <c r="E397" s="583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82">
        <v>4680115883147</v>
      </c>
      <c r="E398" s="583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82">
        <v>4607091384338</v>
      </c>
      <c r="E399" s="583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82">
        <v>4607091389524</v>
      </c>
      <c r="E400" s="583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82">
        <v>4680115883161</v>
      </c>
      <c r="E401" s="583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82">
        <v>4607091389531</v>
      </c>
      <c r="E402" s="583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82">
        <v>4607091384345</v>
      </c>
      <c r="E403" s="583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6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8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99"/>
      <c r="P404" s="588" t="s">
        <v>72</v>
      </c>
      <c r="Q404" s="589"/>
      <c r="R404" s="589"/>
      <c r="S404" s="589"/>
      <c r="T404" s="589"/>
      <c r="U404" s="589"/>
      <c r="V404" s="590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x14ac:dyDescent="0.2">
      <c r="A405" s="587"/>
      <c r="B405" s="587"/>
      <c r="C405" s="587"/>
      <c r="D405" s="587"/>
      <c r="E405" s="587"/>
      <c r="F405" s="587"/>
      <c r="G405" s="587"/>
      <c r="H405" s="587"/>
      <c r="I405" s="587"/>
      <c r="J405" s="587"/>
      <c r="K405" s="587"/>
      <c r="L405" s="587"/>
      <c r="M405" s="587"/>
      <c r="N405" s="587"/>
      <c r="O405" s="599"/>
      <c r="P405" s="588" t="s">
        <v>72</v>
      </c>
      <c r="Q405" s="589"/>
      <c r="R405" s="589"/>
      <c r="S405" s="589"/>
      <c r="T405" s="589"/>
      <c r="U405" s="589"/>
      <c r="V405" s="590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customHeight="1" x14ac:dyDescent="0.25">
      <c r="A406" s="586" t="s">
        <v>74</v>
      </c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7"/>
      <c r="P406" s="587"/>
      <c r="Q406" s="587"/>
      <c r="R406" s="587"/>
      <c r="S406" s="587"/>
      <c r="T406" s="587"/>
      <c r="U406" s="587"/>
      <c r="V406" s="587"/>
      <c r="W406" s="587"/>
      <c r="X406" s="587"/>
      <c r="Y406" s="587"/>
      <c r="Z406" s="587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82">
        <v>4607091384352</v>
      </c>
      <c r="E407" s="583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82">
        <v>4607091389654</v>
      </c>
      <c r="E408" s="583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98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99"/>
      <c r="P409" s="588" t="s">
        <v>72</v>
      </c>
      <c r="Q409" s="589"/>
      <c r="R409" s="589"/>
      <c r="S409" s="589"/>
      <c r="T409" s="589"/>
      <c r="U409" s="589"/>
      <c r="V409" s="590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x14ac:dyDescent="0.2">
      <c r="A410" s="587"/>
      <c r="B410" s="587"/>
      <c r="C410" s="587"/>
      <c r="D410" s="587"/>
      <c r="E410" s="587"/>
      <c r="F410" s="587"/>
      <c r="G410" s="587"/>
      <c r="H410" s="587"/>
      <c r="I410" s="587"/>
      <c r="J410" s="587"/>
      <c r="K410" s="587"/>
      <c r="L410" s="587"/>
      <c r="M410" s="587"/>
      <c r="N410" s="587"/>
      <c r="O410" s="599"/>
      <c r="P410" s="588" t="s">
        <v>72</v>
      </c>
      <c r="Q410" s="589"/>
      <c r="R410" s="589"/>
      <c r="S410" s="589"/>
      <c r="T410" s="589"/>
      <c r="U410" s="589"/>
      <c r="V410" s="590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customHeight="1" x14ac:dyDescent="0.25">
      <c r="A411" s="596" t="s">
        <v>640</v>
      </c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7"/>
      <c r="P411" s="587"/>
      <c r="Q411" s="587"/>
      <c r="R411" s="587"/>
      <c r="S411" s="587"/>
      <c r="T411" s="587"/>
      <c r="U411" s="587"/>
      <c r="V411" s="587"/>
      <c r="W411" s="587"/>
      <c r="X411" s="587"/>
      <c r="Y411" s="587"/>
      <c r="Z411" s="587"/>
      <c r="AA411" s="564"/>
      <c r="AB411" s="564"/>
      <c r="AC411" s="564"/>
    </row>
    <row r="412" spans="1:68" ht="14.25" customHeight="1" x14ac:dyDescent="0.25">
      <c r="A412" s="586" t="s">
        <v>139</v>
      </c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7"/>
      <c r="P412" s="587"/>
      <c r="Q412" s="587"/>
      <c r="R412" s="587"/>
      <c r="S412" s="587"/>
      <c r="T412" s="587"/>
      <c r="U412" s="587"/>
      <c r="V412" s="587"/>
      <c r="W412" s="587"/>
      <c r="X412" s="587"/>
      <c r="Y412" s="587"/>
      <c r="Z412" s="587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82">
        <v>4680115885240</v>
      </c>
      <c r="E413" s="583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8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99"/>
      <c r="P414" s="588" t="s">
        <v>72</v>
      </c>
      <c r="Q414" s="589"/>
      <c r="R414" s="589"/>
      <c r="S414" s="589"/>
      <c r="T414" s="589"/>
      <c r="U414" s="589"/>
      <c r="V414" s="590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87"/>
      <c r="B415" s="587"/>
      <c r="C415" s="587"/>
      <c r="D415" s="587"/>
      <c r="E415" s="587"/>
      <c r="F415" s="587"/>
      <c r="G415" s="587"/>
      <c r="H415" s="587"/>
      <c r="I415" s="587"/>
      <c r="J415" s="587"/>
      <c r="K415" s="587"/>
      <c r="L415" s="587"/>
      <c r="M415" s="587"/>
      <c r="N415" s="587"/>
      <c r="O415" s="599"/>
      <c r="P415" s="588" t="s">
        <v>72</v>
      </c>
      <c r="Q415" s="589"/>
      <c r="R415" s="589"/>
      <c r="S415" s="589"/>
      <c r="T415" s="589"/>
      <c r="U415" s="589"/>
      <c r="V415" s="590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86" t="s">
        <v>64</v>
      </c>
      <c r="B416" s="587"/>
      <c r="C416" s="587"/>
      <c r="D416" s="587"/>
      <c r="E416" s="587"/>
      <c r="F416" s="587"/>
      <c r="G416" s="587"/>
      <c r="H416" s="587"/>
      <c r="I416" s="587"/>
      <c r="J416" s="587"/>
      <c r="K416" s="587"/>
      <c r="L416" s="587"/>
      <c r="M416" s="587"/>
      <c r="N416" s="587"/>
      <c r="O416" s="587"/>
      <c r="P416" s="587"/>
      <c r="Q416" s="587"/>
      <c r="R416" s="587"/>
      <c r="S416" s="587"/>
      <c r="T416" s="587"/>
      <c r="U416" s="587"/>
      <c r="V416" s="587"/>
      <c r="W416" s="587"/>
      <c r="X416" s="587"/>
      <c r="Y416" s="587"/>
      <c r="Z416" s="587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82">
        <v>4680115886094</v>
      </c>
      <c r="E417" s="583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82">
        <v>4607091389425</v>
      </c>
      <c r="E418" s="583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82">
        <v>4680115880771</v>
      </c>
      <c r="E419" s="583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82">
        <v>4607091389500</v>
      </c>
      <c r="E420" s="583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8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99"/>
      <c r="P421" s="588" t="s">
        <v>72</v>
      </c>
      <c r="Q421" s="589"/>
      <c r="R421" s="589"/>
      <c r="S421" s="589"/>
      <c r="T421" s="589"/>
      <c r="U421" s="589"/>
      <c r="V421" s="590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x14ac:dyDescent="0.2">
      <c r="A422" s="587"/>
      <c r="B422" s="587"/>
      <c r="C422" s="587"/>
      <c r="D422" s="587"/>
      <c r="E422" s="587"/>
      <c r="F422" s="587"/>
      <c r="G422" s="587"/>
      <c r="H422" s="587"/>
      <c r="I422" s="587"/>
      <c r="J422" s="587"/>
      <c r="K422" s="587"/>
      <c r="L422" s="587"/>
      <c r="M422" s="587"/>
      <c r="N422" s="587"/>
      <c r="O422" s="599"/>
      <c r="P422" s="588" t="s">
        <v>72</v>
      </c>
      <c r="Q422" s="589"/>
      <c r="R422" s="589"/>
      <c r="S422" s="589"/>
      <c r="T422" s="589"/>
      <c r="U422" s="589"/>
      <c r="V422" s="590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customHeight="1" x14ac:dyDescent="0.25">
      <c r="A423" s="596" t="s">
        <v>655</v>
      </c>
      <c r="B423" s="587"/>
      <c r="C423" s="587"/>
      <c r="D423" s="587"/>
      <c r="E423" s="587"/>
      <c r="F423" s="587"/>
      <c r="G423" s="587"/>
      <c r="H423" s="587"/>
      <c r="I423" s="587"/>
      <c r="J423" s="587"/>
      <c r="K423" s="587"/>
      <c r="L423" s="587"/>
      <c r="M423" s="587"/>
      <c r="N423" s="587"/>
      <c r="O423" s="587"/>
      <c r="P423" s="587"/>
      <c r="Q423" s="587"/>
      <c r="R423" s="587"/>
      <c r="S423" s="587"/>
      <c r="T423" s="587"/>
      <c r="U423" s="587"/>
      <c r="V423" s="587"/>
      <c r="W423" s="587"/>
      <c r="X423" s="587"/>
      <c r="Y423" s="587"/>
      <c r="Z423" s="587"/>
      <c r="AA423" s="564"/>
      <c r="AB423" s="564"/>
      <c r="AC423" s="564"/>
    </row>
    <row r="424" spans="1:68" ht="14.25" customHeight="1" x14ac:dyDescent="0.25">
      <c r="A424" s="586" t="s">
        <v>64</v>
      </c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7"/>
      <c r="P424" s="587"/>
      <c r="Q424" s="587"/>
      <c r="R424" s="587"/>
      <c r="S424" s="587"/>
      <c r="T424" s="587"/>
      <c r="U424" s="587"/>
      <c r="V424" s="587"/>
      <c r="W424" s="587"/>
      <c r="X424" s="587"/>
      <c r="Y424" s="587"/>
      <c r="Z424" s="587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82">
        <v>4680115885110</v>
      </c>
      <c r="E425" s="583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8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99"/>
      <c r="P426" s="588" t="s">
        <v>72</v>
      </c>
      <c r="Q426" s="589"/>
      <c r="R426" s="589"/>
      <c r="S426" s="589"/>
      <c r="T426" s="589"/>
      <c r="U426" s="589"/>
      <c r="V426" s="590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87"/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99"/>
      <c r="P427" s="588" t="s">
        <v>72</v>
      </c>
      <c r="Q427" s="589"/>
      <c r="R427" s="589"/>
      <c r="S427" s="589"/>
      <c r="T427" s="589"/>
      <c r="U427" s="589"/>
      <c r="V427" s="590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6" t="s">
        <v>659</v>
      </c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  <c r="AA428" s="564"/>
      <c r="AB428" s="564"/>
      <c r="AC428" s="564"/>
    </row>
    <row r="429" spans="1:68" ht="14.25" customHeight="1" x14ac:dyDescent="0.25">
      <c r="A429" s="586" t="s">
        <v>64</v>
      </c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7"/>
      <c r="P429" s="587"/>
      <c r="Q429" s="587"/>
      <c r="R429" s="587"/>
      <c r="S429" s="587"/>
      <c r="T429" s="587"/>
      <c r="U429" s="587"/>
      <c r="V429" s="587"/>
      <c r="W429" s="587"/>
      <c r="X429" s="587"/>
      <c r="Y429" s="587"/>
      <c r="Z429" s="587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82">
        <v>4680115885103</v>
      </c>
      <c r="E430" s="583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8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99"/>
      <c r="P431" s="588" t="s">
        <v>72</v>
      </c>
      <c r="Q431" s="589"/>
      <c r="R431" s="589"/>
      <c r="S431" s="589"/>
      <c r="T431" s="589"/>
      <c r="U431" s="589"/>
      <c r="V431" s="590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87"/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99"/>
      <c r="P432" s="588" t="s">
        <v>72</v>
      </c>
      <c r="Q432" s="589"/>
      <c r="R432" s="589"/>
      <c r="S432" s="589"/>
      <c r="T432" s="589"/>
      <c r="U432" s="589"/>
      <c r="V432" s="590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50" t="s">
        <v>663</v>
      </c>
      <c r="B433" s="651"/>
      <c r="C433" s="651"/>
      <c r="D433" s="651"/>
      <c r="E433" s="651"/>
      <c r="F433" s="651"/>
      <c r="G433" s="651"/>
      <c r="H433" s="651"/>
      <c r="I433" s="651"/>
      <c r="J433" s="651"/>
      <c r="K433" s="651"/>
      <c r="L433" s="651"/>
      <c r="M433" s="651"/>
      <c r="N433" s="651"/>
      <c r="O433" s="651"/>
      <c r="P433" s="651"/>
      <c r="Q433" s="651"/>
      <c r="R433" s="651"/>
      <c r="S433" s="651"/>
      <c r="T433" s="651"/>
      <c r="U433" s="651"/>
      <c r="V433" s="651"/>
      <c r="W433" s="651"/>
      <c r="X433" s="651"/>
      <c r="Y433" s="651"/>
      <c r="Z433" s="651"/>
      <c r="AA433" s="48"/>
      <c r="AB433" s="48"/>
      <c r="AC433" s="48"/>
    </row>
    <row r="434" spans="1:68" ht="16.5" customHeight="1" x14ac:dyDescent="0.25">
      <c r="A434" s="596" t="s">
        <v>663</v>
      </c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7"/>
      <c r="P434" s="587"/>
      <c r="Q434" s="587"/>
      <c r="R434" s="587"/>
      <c r="S434" s="587"/>
      <c r="T434" s="587"/>
      <c r="U434" s="587"/>
      <c r="V434" s="587"/>
      <c r="W434" s="587"/>
      <c r="X434" s="587"/>
      <c r="Y434" s="587"/>
      <c r="Z434" s="587"/>
      <c r="AA434" s="564"/>
      <c r="AB434" s="564"/>
      <c r="AC434" s="564"/>
    </row>
    <row r="435" spans="1:68" ht="14.25" customHeight="1" x14ac:dyDescent="0.25">
      <c r="A435" s="586" t="s">
        <v>103</v>
      </c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7"/>
      <c r="P435" s="587"/>
      <c r="Q435" s="587"/>
      <c r="R435" s="587"/>
      <c r="S435" s="587"/>
      <c r="T435" s="587"/>
      <c r="U435" s="587"/>
      <c r="V435" s="587"/>
      <c r="W435" s="587"/>
      <c r="X435" s="587"/>
      <c r="Y435" s="587"/>
      <c r="Z435" s="587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82">
        <v>4607091389067</v>
      </c>
      <c r="E436" s="583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82">
        <v>4680115885271</v>
      </c>
      <c r="E437" s="583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82">
        <v>4680115885226</v>
      </c>
      <c r="E438" s="583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82">
        <v>4607091383522</v>
      </c>
      <c r="E439" s="583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82">
        <v>4680115884502</v>
      </c>
      <c r="E440" s="583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82">
        <v>4607091389104</v>
      </c>
      <c r="E441" s="583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34</v>
      </c>
      <c r="Y441" s="570">
        <f t="shared" si="63"/>
        <v>36.96</v>
      </c>
      <c r="Z441" s="36">
        <f t="shared" si="64"/>
        <v>8.3720000000000003E-2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36.318181818181813</v>
      </c>
      <c r="BN441" s="64">
        <f t="shared" si="66"/>
        <v>39.479999999999997</v>
      </c>
      <c r="BO441" s="64">
        <f t="shared" si="67"/>
        <v>6.1917249417249423E-2</v>
      </c>
      <c r="BP441" s="64">
        <f t="shared" si="68"/>
        <v>6.7307692307692318E-2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82">
        <v>4680115884519</v>
      </c>
      <c r="E442" s="583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82">
        <v>4680115886391</v>
      </c>
      <c r="E443" s="583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82">
        <v>4680115880603</v>
      </c>
      <c r="E444" s="583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82">
        <v>4680115880603</v>
      </c>
      <c r="E445" s="583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82">
        <v>4607091389999</v>
      </c>
      <c r="E446" s="583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1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82">
        <v>4680115882782</v>
      </c>
      <c r="E447" s="583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82">
        <v>4680115885479</v>
      </c>
      <c r="E448" s="583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82">
        <v>4607091389982</v>
      </c>
      <c r="E449" s="583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82">
        <v>4607091389982</v>
      </c>
      <c r="E450" s="583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7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8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99"/>
      <c r="P451" s="588" t="s">
        <v>72</v>
      </c>
      <c r="Q451" s="589"/>
      <c r="R451" s="589"/>
      <c r="S451" s="589"/>
      <c r="T451" s="589"/>
      <c r="U451" s="589"/>
      <c r="V451" s="590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6.4393939393939394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7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8.3720000000000003E-2</v>
      </c>
      <c r="AA451" s="572"/>
      <c r="AB451" s="572"/>
      <c r="AC451" s="572"/>
    </row>
    <row r="452" spans="1:68" x14ac:dyDescent="0.2">
      <c r="A452" s="587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99"/>
      <c r="P452" s="588" t="s">
        <v>72</v>
      </c>
      <c r="Q452" s="589"/>
      <c r="R452" s="589"/>
      <c r="S452" s="589"/>
      <c r="T452" s="589"/>
      <c r="U452" s="589"/>
      <c r="V452" s="590"/>
      <c r="W452" s="37" t="s">
        <v>70</v>
      </c>
      <c r="X452" s="571">
        <f>IFERROR(SUM(X436:X450),"0")</f>
        <v>34</v>
      </c>
      <c r="Y452" s="571">
        <f>IFERROR(SUM(Y436:Y450),"0")</f>
        <v>36.96</v>
      </c>
      <c r="Z452" s="37"/>
      <c r="AA452" s="572"/>
      <c r="AB452" s="572"/>
      <c r="AC452" s="572"/>
    </row>
    <row r="453" spans="1:68" ht="14.25" customHeight="1" x14ac:dyDescent="0.25">
      <c r="A453" s="586" t="s">
        <v>139</v>
      </c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7"/>
      <c r="P453" s="587"/>
      <c r="Q453" s="587"/>
      <c r="R453" s="587"/>
      <c r="S453" s="587"/>
      <c r="T453" s="587"/>
      <c r="U453" s="587"/>
      <c r="V453" s="587"/>
      <c r="W453" s="587"/>
      <c r="X453" s="587"/>
      <c r="Y453" s="587"/>
      <c r="Z453" s="58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2">
        <v>4607091388930</v>
      </c>
      <c r="E454" s="583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82">
        <v>4680115886407</v>
      </c>
      <c r="E455" s="583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82">
        <v>4680115880054</v>
      </c>
      <c r="E456" s="583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8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99"/>
      <c r="P457" s="588" t="s">
        <v>72</v>
      </c>
      <c r="Q457" s="589"/>
      <c r="R457" s="589"/>
      <c r="S457" s="589"/>
      <c r="T457" s="589"/>
      <c r="U457" s="589"/>
      <c r="V457" s="590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x14ac:dyDescent="0.2">
      <c r="A458" s="587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99"/>
      <c r="P458" s="588" t="s">
        <v>72</v>
      </c>
      <c r="Q458" s="589"/>
      <c r="R458" s="589"/>
      <c r="S458" s="589"/>
      <c r="T458" s="589"/>
      <c r="U458" s="589"/>
      <c r="V458" s="590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customHeight="1" x14ac:dyDescent="0.25">
      <c r="A459" s="586" t="s">
        <v>64</v>
      </c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7"/>
      <c r="P459" s="587"/>
      <c r="Q459" s="587"/>
      <c r="R459" s="587"/>
      <c r="S459" s="587"/>
      <c r="T459" s="587"/>
      <c r="U459" s="587"/>
      <c r="V459" s="587"/>
      <c r="W459" s="587"/>
      <c r="X459" s="587"/>
      <c r="Y459" s="587"/>
      <c r="Z459" s="58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82">
        <v>4680115883116</v>
      </c>
      <c r="E460" s="583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1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24</v>
      </c>
      <c r="Y460" s="570">
        <f t="shared" ref="Y460:Y466" si="69">IFERROR(IF(X460="",0,CEILING((X460/$H460),1)*$H460),"")</f>
        <v>26.400000000000002</v>
      </c>
      <c r="Z460" s="36">
        <f>IFERROR(IF(Y460=0,"",ROUNDUP(Y460/H460,0)*0.01196),"")</f>
        <v>5.9799999999999999E-2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25.636363636363633</v>
      </c>
      <c r="BN460" s="64">
        <f t="shared" ref="BN460:BN466" si="71">IFERROR(Y460*I460/H460,"0")</f>
        <v>28.200000000000003</v>
      </c>
      <c r="BO460" s="64">
        <f t="shared" ref="BO460:BO466" si="72">IFERROR(1/J460*(X460/H460),"0")</f>
        <v>4.3706293706293704E-2</v>
      </c>
      <c r="BP460" s="64">
        <f t="shared" ref="BP460:BP466" si="73">IFERROR(1/J460*(Y460/H460),"0")</f>
        <v>4.807692307692308E-2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82">
        <v>4680115883093</v>
      </c>
      <c r="E461" s="583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2">
        <v>4680115883109</v>
      </c>
      <c r="E462" s="583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82">
        <v>4680115882072</v>
      </c>
      <c r="E463" s="583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82">
        <v>4680115882072</v>
      </c>
      <c r="E464" s="583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82">
        <v>4680115882102</v>
      </c>
      <c r="E465" s="583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82">
        <v>4680115882096</v>
      </c>
      <c r="E466" s="583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8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99"/>
      <c r="P467" s="588" t="s">
        <v>72</v>
      </c>
      <c r="Q467" s="589"/>
      <c r="R467" s="589"/>
      <c r="S467" s="589"/>
      <c r="T467" s="589"/>
      <c r="U467" s="589"/>
      <c r="V467" s="590"/>
      <c r="W467" s="37" t="s">
        <v>73</v>
      </c>
      <c r="X467" s="571">
        <f>IFERROR(X460/H460,"0")+IFERROR(X461/H461,"0")+IFERROR(X462/H462,"0")+IFERROR(X463/H463,"0")+IFERROR(X464/H464,"0")+IFERROR(X465/H465,"0")+IFERROR(X466/H466,"0")</f>
        <v>4.545454545454545</v>
      </c>
      <c r="Y467" s="571">
        <f>IFERROR(Y460/H460,"0")+IFERROR(Y461/H461,"0")+IFERROR(Y462/H462,"0")+IFERROR(Y463/H463,"0")+IFERROR(Y464/H464,"0")+IFERROR(Y465/H465,"0")+IFERROR(Y466/H466,"0")</f>
        <v>5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5.9799999999999999E-2</v>
      </c>
      <c r="AA467" s="572"/>
      <c r="AB467" s="572"/>
      <c r="AC467" s="572"/>
    </row>
    <row r="468" spans="1:68" x14ac:dyDescent="0.2">
      <c r="A468" s="587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99"/>
      <c r="P468" s="588" t="s">
        <v>72</v>
      </c>
      <c r="Q468" s="589"/>
      <c r="R468" s="589"/>
      <c r="S468" s="589"/>
      <c r="T468" s="589"/>
      <c r="U468" s="589"/>
      <c r="V468" s="590"/>
      <c r="W468" s="37" t="s">
        <v>70</v>
      </c>
      <c r="X468" s="571">
        <f>IFERROR(SUM(X460:X466),"0")</f>
        <v>24</v>
      </c>
      <c r="Y468" s="571">
        <f>IFERROR(SUM(Y460:Y466),"0")</f>
        <v>26.400000000000002</v>
      </c>
      <c r="Z468" s="37"/>
      <c r="AA468" s="572"/>
      <c r="AB468" s="572"/>
      <c r="AC468" s="572"/>
    </row>
    <row r="469" spans="1:68" ht="14.25" customHeight="1" x14ac:dyDescent="0.25">
      <c r="A469" s="586" t="s">
        <v>74</v>
      </c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7"/>
      <c r="P469" s="587"/>
      <c r="Q469" s="587"/>
      <c r="R469" s="587"/>
      <c r="S469" s="587"/>
      <c r="T469" s="587"/>
      <c r="U469" s="587"/>
      <c r="V469" s="587"/>
      <c r="W469" s="587"/>
      <c r="X469" s="587"/>
      <c r="Y469" s="587"/>
      <c r="Z469" s="587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82">
        <v>4607091383409</v>
      </c>
      <c r="E470" s="583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82">
        <v>4607091383416</v>
      </c>
      <c r="E471" s="583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82">
        <v>4680115883536</v>
      </c>
      <c r="E472" s="583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8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99"/>
      <c r="P473" s="588" t="s">
        <v>72</v>
      </c>
      <c r="Q473" s="589"/>
      <c r="R473" s="589"/>
      <c r="S473" s="589"/>
      <c r="T473" s="589"/>
      <c r="U473" s="589"/>
      <c r="V473" s="590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87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99"/>
      <c r="P474" s="588" t="s">
        <v>72</v>
      </c>
      <c r="Q474" s="589"/>
      <c r="R474" s="589"/>
      <c r="S474" s="589"/>
      <c r="T474" s="589"/>
      <c r="U474" s="589"/>
      <c r="V474" s="590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50" t="s">
        <v>733</v>
      </c>
      <c r="B475" s="651"/>
      <c r="C475" s="651"/>
      <c r="D475" s="651"/>
      <c r="E475" s="651"/>
      <c r="F475" s="651"/>
      <c r="G475" s="651"/>
      <c r="H475" s="651"/>
      <c r="I475" s="651"/>
      <c r="J475" s="651"/>
      <c r="K475" s="651"/>
      <c r="L475" s="651"/>
      <c r="M475" s="651"/>
      <c r="N475" s="651"/>
      <c r="O475" s="651"/>
      <c r="P475" s="651"/>
      <c r="Q475" s="651"/>
      <c r="R475" s="651"/>
      <c r="S475" s="651"/>
      <c r="T475" s="651"/>
      <c r="U475" s="651"/>
      <c r="V475" s="651"/>
      <c r="W475" s="651"/>
      <c r="X475" s="651"/>
      <c r="Y475" s="651"/>
      <c r="Z475" s="651"/>
      <c r="AA475" s="48"/>
      <c r="AB475" s="48"/>
      <c r="AC475" s="48"/>
    </row>
    <row r="476" spans="1:68" ht="16.5" customHeight="1" x14ac:dyDescent="0.25">
      <c r="A476" s="596" t="s">
        <v>733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64"/>
      <c r="AB476" s="564"/>
      <c r="AC476" s="564"/>
    </row>
    <row r="477" spans="1:68" ht="14.25" customHeight="1" x14ac:dyDescent="0.25">
      <c r="A477" s="586" t="s">
        <v>103</v>
      </c>
      <c r="B477" s="587"/>
      <c r="C477" s="587"/>
      <c r="D477" s="587"/>
      <c r="E477" s="587"/>
      <c r="F477" s="587"/>
      <c r="G477" s="587"/>
      <c r="H477" s="587"/>
      <c r="I477" s="587"/>
      <c r="J477" s="587"/>
      <c r="K477" s="587"/>
      <c r="L477" s="587"/>
      <c r="M477" s="587"/>
      <c r="N477" s="587"/>
      <c r="O477" s="587"/>
      <c r="P477" s="587"/>
      <c r="Q477" s="587"/>
      <c r="R477" s="587"/>
      <c r="S477" s="587"/>
      <c r="T477" s="587"/>
      <c r="U477" s="587"/>
      <c r="V477" s="587"/>
      <c r="W477" s="587"/>
      <c r="X477" s="587"/>
      <c r="Y477" s="587"/>
      <c r="Z477" s="587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82">
        <v>4640242181011</v>
      </c>
      <c r="E478" s="583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4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82">
        <v>4640242180441</v>
      </c>
      <c r="E479" s="583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9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82">
        <v>4640242180564</v>
      </c>
      <c r="E480" s="583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1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82">
        <v>4640242181189</v>
      </c>
      <c r="E481" s="583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4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8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99"/>
      <c r="P482" s="588" t="s">
        <v>72</v>
      </c>
      <c r="Q482" s="589"/>
      <c r="R482" s="589"/>
      <c r="S482" s="589"/>
      <c r="T482" s="589"/>
      <c r="U482" s="589"/>
      <c r="V482" s="590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x14ac:dyDescent="0.2">
      <c r="A483" s="587"/>
      <c r="B483" s="587"/>
      <c r="C483" s="587"/>
      <c r="D483" s="587"/>
      <c r="E483" s="587"/>
      <c r="F483" s="587"/>
      <c r="G483" s="587"/>
      <c r="H483" s="587"/>
      <c r="I483" s="587"/>
      <c r="J483" s="587"/>
      <c r="K483" s="587"/>
      <c r="L483" s="587"/>
      <c r="M483" s="587"/>
      <c r="N483" s="587"/>
      <c r="O483" s="599"/>
      <c r="P483" s="588" t="s">
        <v>72</v>
      </c>
      <c r="Q483" s="589"/>
      <c r="R483" s="589"/>
      <c r="S483" s="589"/>
      <c r="T483" s="589"/>
      <c r="U483" s="589"/>
      <c r="V483" s="590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customHeight="1" x14ac:dyDescent="0.25">
      <c r="A484" s="586" t="s">
        <v>139</v>
      </c>
      <c r="B484" s="587"/>
      <c r="C484" s="587"/>
      <c r="D484" s="587"/>
      <c r="E484" s="587"/>
      <c r="F484" s="587"/>
      <c r="G484" s="587"/>
      <c r="H484" s="587"/>
      <c r="I484" s="587"/>
      <c r="J484" s="587"/>
      <c r="K484" s="587"/>
      <c r="L484" s="587"/>
      <c r="M484" s="587"/>
      <c r="N484" s="587"/>
      <c r="O484" s="587"/>
      <c r="P484" s="587"/>
      <c r="Q484" s="587"/>
      <c r="R484" s="587"/>
      <c r="S484" s="587"/>
      <c r="T484" s="587"/>
      <c r="U484" s="587"/>
      <c r="V484" s="587"/>
      <c r="W484" s="587"/>
      <c r="X484" s="587"/>
      <c r="Y484" s="587"/>
      <c r="Z484" s="587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82">
        <v>4640242180519</v>
      </c>
      <c r="E485" s="583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82">
        <v>4640242180519</v>
      </c>
      <c r="E486" s="583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71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82">
        <v>4640242180526</v>
      </c>
      <c r="E487" s="583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82">
        <v>4640242181363</v>
      </c>
      <c r="E488" s="583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24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8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99"/>
      <c r="P489" s="588" t="s">
        <v>72</v>
      </c>
      <c r="Q489" s="589"/>
      <c r="R489" s="589"/>
      <c r="S489" s="589"/>
      <c r="T489" s="589"/>
      <c r="U489" s="589"/>
      <c r="V489" s="590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87"/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99"/>
      <c r="P490" s="588" t="s">
        <v>72</v>
      </c>
      <c r="Q490" s="589"/>
      <c r="R490" s="589"/>
      <c r="S490" s="589"/>
      <c r="T490" s="589"/>
      <c r="U490" s="589"/>
      <c r="V490" s="590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86" t="s">
        <v>64</v>
      </c>
      <c r="B491" s="587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87"/>
      <c r="O491" s="587"/>
      <c r="P491" s="587"/>
      <c r="Q491" s="587"/>
      <c r="R491" s="587"/>
      <c r="S491" s="587"/>
      <c r="T491" s="587"/>
      <c r="U491" s="587"/>
      <c r="V491" s="587"/>
      <c r="W491" s="587"/>
      <c r="X491" s="587"/>
      <c r="Y491" s="587"/>
      <c r="Z491" s="587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82">
        <v>4640242180816</v>
      </c>
      <c r="E492" s="583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5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82">
        <v>4640242180595</v>
      </c>
      <c r="E493" s="583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08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98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99"/>
      <c r="P494" s="588" t="s">
        <v>72</v>
      </c>
      <c r="Q494" s="589"/>
      <c r="R494" s="589"/>
      <c r="S494" s="589"/>
      <c r="T494" s="589"/>
      <c r="U494" s="589"/>
      <c r="V494" s="590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x14ac:dyDescent="0.2">
      <c r="A495" s="587"/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99"/>
      <c r="P495" s="588" t="s">
        <v>72</v>
      </c>
      <c r="Q495" s="589"/>
      <c r="R495" s="589"/>
      <c r="S495" s="589"/>
      <c r="T495" s="589"/>
      <c r="U495" s="589"/>
      <c r="V495" s="590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customHeight="1" x14ac:dyDescent="0.25">
      <c r="A496" s="586" t="s">
        <v>74</v>
      </c>
      <c r="B496" s="587"/>
      <c r="C496" s="587"/>
      <c r="D496" s="587"/>
      <c r="E496" s="587"/>
      <c r="F496" s="587"/>
      <c r="G496" s="587"/>
      <c r="H496" s="587"/>
      <c r="I496" s="587"/>
      <c r="J496" s="587"/>
      <c r="K496" s="587"/>
      <c r="L496" s="587"/>
      <c r="M496" s="587"/>
      <c r="N496" s="587"/>
      <c r="O496" s="587"/>
      <c r="P496" s="587"/>
      <c r="Q496" s="587"/>
      <c r="R496" s="587"/>
      <c r="S496" s="587"/>
      <c r="T496" s="587"/>
      <c r="U496" s="587"/>
      <c r="V496" s="587"/>
      <c r="W496" s="587"/>
      <c r="X496" s="587"/>
      <c r="Y496" s="587"/>
      <c r="Z496" s="587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82">
        <v>4640242180533</v>
      </c>
      <c r="E497" s="583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81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82">
        <v>4640242181233</v>
      </c>
      <c r="E498" s="583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8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8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99"/>
      <c r="P499" s="588" t="s">
        <v>72</v>
      </c>
      <c r="Q499" s="589"/>
      <c r="R499" s="589"/>
      <c r="S499" s="589"/>
      <c r="T499" s="589"/>
      <c r="U499" s="589"/>
      <c r="V499" s="590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x14ac:dyDescent="0.2">
      <c r="A500" s="587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99"/>
      <c r="P500" s="588" t="s">
        <v>72</v>
      </c>
      <c r="Q500" s="589"/>
      <c r="R500" s="589"/>
      <c r="S500" s="589"/>
      <c r="T500" s="589"/>
      <c r="U500" s="589"/>
      <c r="V500" s="590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customHeight="1" x14ac:dyDescent="0.25">
      <c r="A501" s="586" t="s">
        <v>174</v>
      </c>
      <c r="B501" s="587"/>
      <c r="C501" s="587"/>
      <c r="D501" s="587"/>
      <c r="E501" s="587"/>
      <c r="F501" s="587"/>
      <c r="G501" s="587"/>
      <c r="H501" s="587"/>
      <c r="I501" s="587"/>
      <c r="J501" s="587"/>
      <c r="K501" s="587"/>
      <c r="L501" s="587"/>
      <c r="M501" s="587"/>
      <c r="N501" s="587"/>
      <c r="O501" s="587"/>
      <c r="P501" s="587"/>
      <c r="Q501" s="587"/>
      <c r="R501" s="587"/>
      <c r="S501" s="587"/>
      <c r="T501" s="587"/>
      <c r="U501" s="587"/>
      <c r="V501" s="587"/>
      <c r="W501" s="587"/>
      <c r="X501" s="587"/>
      <c r="Y501" s="587"/>
      <c r="Z501" s="587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82">
        <v>4640242180120</v>
      </c>
      <c r="E502" s="583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639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82">
        <v>4640242180137</v>
      </c>
      <c r="E503" s="583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5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8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99"/>
      <c r="P504" s="588" t="s">
        <v>72</v>
      </c>
      <c r="Q504" s="589"/>
      <c r="R504" s="589"/>
      <c r="S504" s="589"/>
      <c r="T504" s="589"/>
      <c r="U504" s="589"/>
      <c r="V504" s="590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87"/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99"/>
      <c r="P505" s="588" t="s">
        <v>72</v>
      </c>
      <c r="Q505" s="589"/>
      <c r="R505" s="589"/>
      <c r="S505" s="589"/>
      <c r="T505" s="589"/>
      <c r="U505" s="589"/>
      <c r="V505" s="590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6" t="s">
        <v>786</v>
      </c>
      <c r="B506" s="587"/>
      <c r="C506" s="587"/>
      <c r="D506" s="587"/>
      <c r="E506" s="587"/>
      <c r="F506" s="587"/>
      <c r="G506" s="587"/>
      <c r="H506" s="587"/>
      <c r="I506" s="587"/>
      <c r="J506" s="587"/>
      <c r="K506" s="587"/>
      <c r="L506" s="587"/>
      <c r="M506" s="587"/>
      <c r="N506" s="587"/>
      <c r="O506" s="587"/>
      <c r="P506" s="587"/>
      <c r="Q506" s="587"/>
      <c r="R506" s="587"/>
      <c r="S506" s="587"/>
      <c r="T506" s="587"/>
      <c r="U506" s="587"/>
      <c r="V506" s="587"/>
      <c r="W506" s="587"/>
      <c r="X506" s="587"/>
      <c r="Y506" s="587"/>
      <c r="Z506" s="587"/>
      <c r="AA506" s="564"/>
      <c r="AB506" s="564"/>
      <c r="AC506" s="564"/>
    </row>
    <row r="507" spans="1:68" ht="14.25" customHeight="1" x14ac:dyDescent="0.25">
      <c r="A507" s="586" t="s">
        <v>139</v>
      </c>
      <c r="B507" s="587"/>
      <c r="C507" s="587"/>
      <c r="D507" s="587"/>
      <c r="E507" s="587"/>
      <c r="F507" s="587"/>
      <c r="G507" s="587"/>
      <c r="H507" s="587"/>
      <c r="I507" s="587"/>
      <c r="J507" s="587"/>
      <c r="K507" s="587"/>
      <c r="L507" s="587"/>
      <c r="M507" s="587"/>
      <c r="N507" s="587"/>
      <c r="O507" s="587"/>
      <c r="P507" s="587"/>
      <c r="Q507" s="587"/>
      <c r="R507" s="587"/>
      <c r="S507" s="587"/>
      <c r="T507" s="587"/>
      <c r="U507" s="587"/>
      <c r="V507" s="587"/>
      <c r="W507" s="587"/>
      <c r="X507" s="587"/>
      <c r="Y507" s="587"/>
      <c r="Z507" s="587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82">
        <v>4640242180090</v>
      </c>
      <c r="E508" s="583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65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8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99"/>
      <c r="P509" s="588" t="s">
        <v>72</v>
      </c>
      <c r="Q509" s="589"/>
      <c r="R509" s="589"/>
      <c r="S509" s="589"/>
      <c r="T509" s="589"/>
      <c r="U509" s="589"/>
      <c r="V509" s="590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99"/>
      <c r="P510" s="588" t="s">
        <v>72</v>
      </c>
      <c r="Q510" s="589"/>
      <c r="R510" s="589"/>
      <c r="S510" s="589"/>
      <c r="T510" s="589"/>
      <c r="U510" s="589"/>
      <c r="V510" s="590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80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739"/>
      <c r="P511" s="576" t="s">
        <v>791</v>
      </c>
      <c r="Q511" s="577"/>
      <c r="R511" s="577"/>
      <c r="S511" s="577"/>
      <c r="T511" s="577"/>
      <c r="U511" s="577"/>
      <c r="V511" s="578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17183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17297.850000000002</v>
      </c>
      <c r="Z511" s="37"/>
      <c r="AA511" s="572"/>
      <c r="AB511" s="572"/>
      <c r="AC511" s="572"/>
    </row>
    <row r="512" spans="1:68" x14ac:dyDescent="0.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739"/>
      <c r="P512" s="576" t="s">
        <v>792</v>
      </c>
      <c r="Q512" s="577"/>
      <c r="R512" s="577"/>
      <c r="S512" s="577"/>
      <c r="T512" s="577"/>
      <c r="U512" s="577"/>
      <c r="V512" s="578"/>
      <c r="W512" s="37" t="s">
        <v>70</v>
      </c>
      <c r="X512" s="571">
        <f>IFERROR(SUM(BM22:BM508),"0")</f>
        <v>18224.444930915488</v>
      </c>
      <c r="Y512" s="571">
        <f>IFERROR(SUM(BN22:BN508),"0")</f>
        <v>18346.500000000004</v>
      </c>
      <c r="Z512" s="37"/>
      <c r="AA512" s="572"/>
      <c r="AB512" s="572"/>
      <c r="AC512" s="572"/>
    </row>
    <row r="513" spans="1:32" x14ac:dyDescent="0.2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739"/>
      <c r="P513" s="576" t="s">
        <v>793</v>
      </c>
      <c r="Q513" s="577"/>
      <c r="R513" s="577"/>
      <c r="S513" s="577"/>
      <c r="T513" s="577"/>
      <c r="U513" s="577"/>
      <c r="V513" s="578"/>
      <c r="W513" s="37" t="s">
        <v>794</v>
      </c>
      <c r="X513" s="38">
        <f>ROUNDUP(SUM(BO22:BO508),0)</f>
        <v>32</v>
      </c>
      <c r="Y513" s="38">
        <f>ROUNDUP(SUM(BP22:BP508),0)</f>
        <v>32</v>
      </c>
      <c r="Z513" s="37"/>
      <c r="AA513" s="572"/>
      <c r="AB513" s="572"/>
      <c r="AC513" s="572"/>
    </row>
    <row r="514" spans="1:32" x14ac:dyDescent="0.2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739"/>
      <c r="P514" s="576" t="s">
        <v>795</v>
      </c>
      <c r="Q514" s="577"/>
      <c r="R514" s="577"/>
      <c r="S514" s="577"/>
      <c r="T514" s="577"/>
      <c r="U514" s="577"/>
      <c r="V514" s="578"/>
      <c r="W514" s="37" t="s">
        <v>70</v>
      </c>
      <c r="X514" s="571">
        <f>GrossWeightTotal+PalletQtyTotal*25</f>
        <v>19024.444930915488</v>
      </c>
      <c r="Y514" s="571">
        <f>GrossWeightTotalR+PalletQtyTotalR*25</f>
        <v>19146.500000000004</v>
      </c>
      <c r="Z514" s="37"/>
      <c r="AA514" s="572"/>
      <c r="AB514" s="572"/>
      <c r="AC514" s="572"/>
    </row>
    <row r="515" spans="1:32" x14ac:dyDescent="0.2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739"/>
      <c r="P515" s="576" t="s">
        <v>796</v>
      </c>
      <c r="Q515" s="577"/>
      <c r="R515" s="577"/>
      <c r="S515" s="577"/>
      <c r="T515" s="577"/>
      <c r="U515" s="577"/>
      <c r="V515" s="578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3943.7506574761483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3970</v>
      </c>
      <c r="Z515" s="37"/>
      <c r="AA515" s="572"/>
      <c r="AB515" s="572"/>
      <c r="AC515" s="572"/>
    </row>
    <row r="516" spans="1:32" ht="14.25" customHeight="1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739"/>
      <c r="P516" s="576" t="s">
        <v>797</v>
      </c>
      <c r="Q516" s="577"/>
      <c r="R516" s="577"/>
      <c r="S516" s="577"/>
      <c r="T516" s="577"/>
      <c r="U516" s="577"/>
      <c r="V516" s="578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36.862240000000007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3" t="s">
        <v>101</v>
      </c>
      <c r="D518" s="657"/>
      <c r="E518" s="657"/>
      <c r="F518" s="657"/>
      <c r="G518" s="657"/>
      <c r="H518" s="658"/>
      <c r="I518" s="593" t="s">
        <v>261</v>
      </c>
      <c r="J518" s="657"/>
      <c r="K518" s="657"/>
      <c r="L518" s="657"/>
      <c r="M518" s="657"/>
      <c r="N518" s="657"/>
      <c r="O518" s="657"/>
      <c r="P518" s="657"/>
      <c r="Q518" s="657"/>
      <c r="R518" s="657"/>
      <c r="S518" s="658"/>
      <c r="T518" s="593" t="s">
        <v>550</v>
      </c>
      <c r="U518" s="658"/>
      <c r="V518" s="593" t="s">
        <v>607</v>
      </c>
      <c r="W518" s="657"/>
      <c r="X518" s="657"/>
      <c r="Y518" s="658"/>
      <c r="Z518" s="566" t="s">
        <v>663</v>
      </c>
      <c r="AA518" s="593" t="s">
        <v>733</v>
      </c>
      <c r="AB518" s="658"/>
      <c r="AC518" s="52"/>
      <c r="AF518" s="567"/>
    </row>
    <row r="519" spans="1:32" ht="14.25" customHeight="1" thickTop="1" x14ac:dyDescent="0.2">
      <c r="A519" s="676" t="s">
        <v>800</v>
      </c>
      <c r="B519" s="593" t="s">
        <v>63</v>
      </c>
      <c r="C519" s="593" t="s">
        <v>102</v>
      </c>
      <c r="D519" s="593" t="s">
        <v>119</v>
      </c>
      <c r="E519" s="593" t="s">
        <v>181</v>
      </c>
      <c r="F519" s="593" t="s">
        <v>204</v>
      </c>
      <c r="G519" s="593" t="s">
        <v>237</v>
      </c>
      <c r="H519" s="593" t="s">
        <v>101</v>
      </c>
      <c r="I519" s="593" t="s">
        <v>262</v>
      </c>
      <c r="J519" s="593" t="s">
        <v>302</v>
      </c>
      <c r="K519" s="593" t="s">
        <v>363</v>
      </c>
      <c r="L519" s="593" t="s">
        <v>404</v>
      </c>
      <c r="M519" s="593" t="s">
        <v>420</v>
      </c>
      <c r="N519" s="567"/>
      <c r="O519" s="593" t="s">
        <v>433</v>
      </c>
      <c r="P519" s="593" t="s">
        <v>443</v>
      </c>
      <c r="Q519" s="593" t="s">
        <v>450</v>
      </c>
      <c r="R519" s="593" t="s">
        <v>455</v>
      </c>
      <c r="S519" s="593" t="s">
        <v>540</v>
      </c>
      <c r="T519" s="593" t="s">
        <v>551</v>
      </c>
      <c r="U519" s="593" t="s">
        <v>585</v>
      </c>
      <c r="V519" s="593" t="s">
        <v>608</v>
      </c>
      <c r="W519" s="593" t="s">
        <v>640</v>
      </c>
      <c r="X519" s="593" t="s">
        <v>655</v>
      </c>
      <c r="Y519" s="593" t="s">
        <v>659</v>
      </c>
      <c r="Z519" s="593" t="s">
        <v>663</v>
      </c>
      <c r="AA519" s="593" t="s">
        <v>733</v>
      </c>
      <c r="AB519" s="593" t="s">
        <v>786</v>
      </c>
      <c r="AC519" s="52"/>
      <c r="AF519" s="567"/>
    </row>
    <row r="520" spans="1:32" ht="13.5" customHeight="1" thickBot="1" x14ac:dyDescent="0.25">
      <c r="A520" s="677"/>
      <c r="B520" s="594"/>
      <c r="C520" s="594"/>
      <c r="D520" s="594"/>
      <c r="E520" s="594"/>
      <c r="F520" s="594"/>
      <c r="G520" s="594"/>
      <c r="H520" s="594"/>
      <c r="I520" s="594"/>
      <c r="J520" s="594"/>
      <c r="K520" s="594"/>
      <c r="L520" s="594"/>
      <c r="M520" s="594"/>
      <c r="N520" s="567"/>
      <c r="O520" s="594"/>
      <c r="P520" s="594"/>
      <c r="Q520" s="594"/>
      <c r="R520" s="594"/>
      <c r="S520" s="594"/>
      <c r="T520" s="594"/>
      <c r="U520" s="594"/>
      <c r="V520" s="594"/>
      <c r="W520" s="594"/>
      <c r="X520" s="594"/>
      <c r="Y520" s="594"/>
      <c r="Z520" s="594"/>
      <c r="AA520" s="594"/>
      <c r="AB520" s="594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1078.8000000000002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2685.6000000000004</v>
      </c>
      <c r="E521" s="46">
        <f>IFERROR(Y89*1,"0")+IFERROR(Y90*1,"0")+IFERROR(Y91*1,"0")+IFERROR(Y95*1,"0")+IFERROR(Y96*1,"0")+IFERROR(Y97*1,"0")+IFERROR(Y98*1,"0")+IFERROR(Y99*1,"0")+IFERROR(Y100*1,"0")</f>
        <v>1067.58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969.24</v>
      </c>
      <c r="G521" s="46">
        <f>IFERROR(Y131*1,"0")+IFERROR(Y132*1,"0")+IFERROR(Y136*1,"0")+IFERROR(Y137*1,"0")+IFERROR(Y141*1,"0")+IFERROR(Y142*1,"0")</f>
        <v>195.76</v>
      </c>
      <c r="H521" s="46">
        <f>IFERROR(Y147*1,"0")+IFERROR(Y151*1,"0")+IFERROR(Y152*1,"0")+IFERROR(Y153*1,"0")</f>
        <v>224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703.08000000000015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1712.4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56.429999999999993</v>
      </c>
      <c r="L521" s="46">
        <f>IFERROR(Y253*1,"0")+IFERROR(Y254*1,"0")+IFERROR(Y255*1,"0")+IFERROR(Y256*1,"0")+IFERROR(Y257*1,"0")</f>
        <v>669.6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2970.2000000000007</v>
      </c>
      <c r="S521" s="46">
        <f>IFERROR(Y339*1,"0")+IFERROR(Y340*1,"0")+IFERROR(Y341*1,"0")</f>
        <v>873.60000000000014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3865</v>
      </c>
      <c r="U521" s="46">
        <f>IFERROR(Y372*1,"0")+IFERROR(Y373*1,"0")+IFERROR(Y374*1,"0")+IFERROR(Y375*1,"0")+IFERROR(Y379*1,"0")+IFERROR(Y383*1,"0")+IFERROR(Y384*1,"0")+IFERROR(Y388*1,"0")</f>
        <v>163.19999999999999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63.36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D54:E54"/>
    <mergeCell ref="P160:V160"/>
    <mergeCell ref="P427:V427"/>
    <mergeCell ref="P283:V283"/>
    <mergeCell ref="P83:T83"/>
    <mergeCell ref="D271:E271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488:T488"/>
    <mergeCell ref="A507:Z507"/>
    <mergeCell ref="P482:V482"/>
    <mergeCell ref="A241:O242"/>
    <mergeCell ref="D225:E225"/>
    <mergeCell ref="D461:E461"/>
    <mergeCell ref="P61:T61"/>
    <mergeCell ref="D200:E200"/>
    <mergeCell ref="A178:O179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295:T295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221:O222"/>
    <mergeCell ref="A158:Z158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38:O139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02:T402"/>
    <mergeCell ref="D301:E301"/>
    <mergeCell ref="D245:E245"/>
    <mergeCell ref="P166:T166"/>
    <mergeCell ref="D147:E147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D78:E78"/>
    <mergeCell ref="D363:E363"/>
    <mergeCell ref="D357:E35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P451:V451"/>
    <mergeCell ref="A276:Z276"/>
    <mergeCell ref="P516:V51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D187:E187"/>
    <mergeCell ref="P231:T231"/>
    <mergeCell ref="P302:T302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508:T508"/>
    <mergeCell ref="A453:Z453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2025-07-29T10:33:45Z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