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2"/>
  <c r="X509"/>
  <c r="BO508"/>
  <c r="BM508"/>
  <c r="Y508"/>
  <c r="AB521" s="1"/>
  <c r="X505"/>
  <c r="X504"/>
  <c r="BO503"/>
  <c r="BM503"/>
  <c r="Y503"/>
  <c r="BN503" s="1"/>
  <c r="BO502"/>
  <c r="BM502"/>
  <c r="Y502"/>
  <c r="X500"/>
  <c r="X499"/>
  <c r="BO498"/>
  <c r="BM498"/>
  <c r="Y498"/>
  <c r="Z498" s="1"/>
  <c r="BO497"/>
  <c r="BM497"/>
  <c r="Y497"/>
  <c r="X495"/>
  <c r="X494"/>
  <c r="BO493"/>
  <c r="BM493"/>
  <c r="Z493"/>
  <c r="Y493"/>
  <c r="BP493" s="1"/>
  <c r="BO492"/>
  <c r="BM492"/>
  <c r="Y492"/>
  <c r="X490"/>
  <c r="X489"/>
  <c r="BO488"/>
  <c r="BM488"/>
  <c r="Y488"/>
  <c r="Z488" s="1"/>
  <c r="BO487"/>
  <c r="BM487"/>
  <c r="Y487"/>
  <c r="BP487" s="1"/>
  <c r="BO486"/>
  <c r="BM486"/>
  <c r="Y486"/>
  <c r="BP486" s="1"/>
  <c r="BO485"/>
  <c r="BM485"/>
  <c r="Y485"/>
  <c r="Z485" s="1"/>
  <c r="X483"/>
  <c r="X482"/>
  <c r="BP481"/>
  <c r="BO481"/>
  <c r="BN481"/>
  <c r="BM481"/>
  <c r="Z481"/>
  <c r="Y481"/>
  <c r="BO480"/>
  <c r="BM480"/>
  <c r="Y480"/>
  <c r="BN480" s="1"/>
  <c r="BP479"/>
  <c r="BO479"/>
  <c r="BM479"/>
  <c r="Y479"/>
  <c r="BO478"/>
  <c r="BM478"/>
  <c r="Y478"/>
  <c r="X474"/>
  <c r="X473"/>
  <c r="BO472"/>
  <c r="BM472"/>
  <c r="Y472"/>
  <c r="BP472" s="1"/>
  <c r="P472"/>
  <c r="BO471"/>
  <c r="BM471"/>
  <c r="Y471"/>
  <c r="P471"/>
  <c r="BO470"/>
  <c r="BM470"/>
  <c r="Y470"/>
  <c r="Z470" s="1"/>
  <c r="P470"/>
  <c r="X468"/>
  <c r="X467"/>
  <c r="BO466"/>
  <c r="BM466"/>
  <c r="Y466"/>
  <c r="BP466" s="1"/>
  <c r="P466"/>
  <c r="BO465"/>
  <c r="BM465"/>
  <c r="Z465"/>
  <c r="Y465"/>
  <c r="BP465" s="1"/>
  <c r="P465"/>
  <c r="BO464"/>
  <c r="BM464"/>
  <c r="Y464"/>
  <c r="BP464" s="1"/>
  <c r="P464"/>
  <c r="BO463"/>
  <c r="BM463"/>
  <c r="Y463"/>
  <c r="Z463" s="1"/>
  <c r="P463"/>
  <c r="BO462"/>
  <c r="BM462"/>
  <c r="Y462"/>
  <c r="BP462" s="1"/>
  <c r="P462"/>
  <c r="BO461"/>
  <c r="BM461"/>
  <c r="Y461"/>
  <c r="BN461" s="1"/>
  <c r="P461"/>
  <c r="BO460"/>
  <c r="BM460"/>
  <c r="Y460"/>
  <c r="Z460" s="1"/>
  <c r="P460"/>
  <c r="X458"/>
  <c r="X457"/>
  <c r="BO456"/>
  <c r="BM456"/>
  <c r="Y456"/>
  <c r="BP456" s="1"/>
  <c r="P456"/>
  <c r="BO455"/>
  <c r="BM455"/>
  <c r="Y455"/>
  <c r="P455"/>
  <c r="BO454"/>
  <c r="BM454"/>
  <c r="Y454"/>
  <c r="Y458" s="1"/>
  <c r="P454"/>
  <c r="X452"/>
  <c r="X451"/>
  <c r="BO450"/>
  <c r="BM450"/>
  <c r="Z450"/>
  <c r="Y450"/>
  <c r="BN450" s="1"/>
  <c r="P450"/>
  <c r="BO449"/>
  <c r="BN449"/>
  <c r="BM449"/>
  <c r="Z449"/>
  <c r="Y449"/>
  <c r="BP449" s="1"/>
  <c r="P449"/>
  <c r="BO448"/>
  <c r="BM448"/>
  <c r="Y448"/>
  <c r="BP448" s="1"/>
  <c r="P448"/>
  <c r="BP447"/>
  <c r="BO447"/>
  <c r="BN447"/>
  <c r="BM447"/>
  <c r="Z447"/>
  <c r="Y447"/>
  <c r="P447"/>
  <c r="BO446"/>
  <c r="BM446"/>
  <c r="Y446"/>
  <c r="BP446" s="1"/>
  <c r="BO445"/>
  <c r="BM445"/>
  <c r="Y445"/>
  <c r="Z445" s="1"/>
  <c r="P445"/>
  <c r="BP444"/>
  <c r="BO444"/>
  <c r="BN444"/>
  <c r="BM444"/>
  <c r="Z444"/>
  <c r="Y444"/>
  <c r="P444"/>
  <c r="BO443"/>
  <c r="BM443"/>
  <c r="Y443"/>
  <c r="P443"/>
  <c r="BO442"/>
  <c r="BM442"/>
  <c r="Y442"/>
  <c r="P442"/>
  <c r="BO441"/>
  <c r="BM441"/>
  <c r="Y441"/>
  <c r="BP441" s="1"/>
  <c r="P441"/>
  <c r="BP440"/>
  <c r="BO440"/>
  <c r="BM440"/>
  <c r="Y440"/>
  <c r="BN440" s="1"/>
  <c r="P440"/>
  <c r="BO439"/>
  <c r="BM439"/>
  <c r="Y439"/>
  <c r="BO438"/>
  <c r="BM438"/>
  <c r="Y438"/>
  <c r="BP438" s="1"/>
  <c r="P438"/>
  <c r="BO437"/>
  <c r="BM437"/>
  <c r="Y437"/>
  <c r="P437"/>
  <c r="BO436"/>
  <c r="BM436"/>
  <c r="Y436"/>
  <c r="P436"/>
  <c r="Y432"/>
  <c r="X432"/>
  <c r="Y431"/>
  <c r="X431"/>
  <c r="BO430"/>
  <c r="BM430"/>
  <c r="Z430"/>
  <c r="Z431" s="1"/>
  <c r="Y430"/>
  <c r="BN430" s="1"/>
  <c r="P430"/>
  <c r="X427"/>
  <c r="X426"/>
  <c r="BO425"/>
  <c r="BM425"/>
  <c r="Y425"/>
  <c r="P425"/>
  <c r="X422"/>
  <c r="X421"/>
  <c r="BO420"/>
  <c r="BM420"/>
  <c r="Y420"/>
  <c r="P420"/>
  <c r="BO419"/>
  <c r="BM419"/>
  <c r="Y419"/>
  <c r="Z419" s="1"/>
  <c r="P419"/>
  <c r="BO418"/>
  <c r="BM418"/>
  <c r="Y418"/>
  <c r="Z418" s="1"/>
  <c r="P418"/>
  <c r="BO417"/>
  <c r="BM417"/>
  <c r="Z417"/>
  <c r="Y417"/>
  <c r="BN417" s="1"/>
  <c r="P417"/>
  <c r="X415"/>
  <c r="X414"/>
  <c r="BO413"/>
  <c r="BM413"/>
  <c r="Y413"/>
  <c r="P413"/>
  <c r="X410"/>
  <c r="X409"/>
  <c r="BO408"/>
  <c r="BM408"/>
  <c r="Y408"/>
  <c r="P408"/>
  <c r="BP407"/>
  <c r="BO407"/>
  <c r="BM407"/>
  <c r="Y407"/>
  <c r="BN407" s="1"/>
  <c r="P407"/>
  <c r="X405"/>
  <c r="X404"/>
  <c r="BO403"/>
  <c r="BM403"/>
  <c r="Y403"/>
  <c r="Z403" s="1"/>
  <c r="P403"/>
  <c r="BO402"/>
  <c r="BM402"/>
  <c r="Y402"/>
  <c r="P402"/>
  <c r="BP401"/>
  <c r="BO401"/>
  <c r="BN401"/>
  <c r="BM401"/>
  <c r="Z401"/>
  <c r="Y401"/>
  <c r="P401"/>
  <c r="BO400"/>
  <c r="BM400"/>
  <c r="Y400"/>
  <c r="P400"/>
  <c r="BO399"/>
  <c r="BM399"/>
  <c r="Y399"/>
  <c r="BP399" s="1"/>
  <c r="P399"/>
  <c r="BP398"/>
  <c r="BO398"/>
  <c r="BM398"/>
  <c r="Y398"/>
  <c r="BN398" s="1"/>
  <c r="P398"/>
  <c r="BO397"/>
  <c r="BM397"/>
  <c r="Y397"/>
  <c r="P397"/>
  <c r="BP396"/>
  <c r="BO396"/>
  <c r="BN396"/>
  <c r="BM396"/>
  <c r="Z396"/>
  <c r="Y396"/>
  <c r="P396"/>
  <c r="BO395"/>
  <c r="BM395"/>
  <c r="Y395"/>
  <c r="P395"/>
  <c r="BO394"/>
  <c r="BM394"/>
  <c r="Z394"/>
  <c r="Y394"/>
  <c r="BP394" s="1"/>
  <c r="P394"/>
  <c r="X390"/>
  <c r="X389"/>
  <c r="BO388"/>
  <c r="BN388"/>
  <c r="BM388"/>
  <c r="Z388"/>
  <c r="Z389" s="1"/>
  <c r="Y388"/>
  <c r="Y390" s="1"/>
  <c r="P388"/>
  <c r="X386"/>
  <c r="Y385"/>
  <c r="X385"/>
  <c r="BP384"/>
  <c r="BO384"/>
  <c r="BN384"/>
  <c r="BM384"/>
  <c r="Z384"/>
  <c r="Y384"/>
  <c r="P384"/>
  <c r="BO383"/>
  <c r="BM383"/>
  <c r="Y383"/>
  <c r="Z383" s="1"/>
  <c r="P383"/>
  <c r="X381"/>
  <c r="X380"/>
  <c r="BO379"/>
  <c r="BM379"/>
  <c r="Y379"/>
  <c r="P379"/>
  <c r="X377"/>
  <c r="X376"/>
  <c r="BO375"/>
  <c r="BM375"/>
  <c r="Y375"/>
  <c r="BP375" s="1"/>
  <c r="P375"/>
  <c r="BO374"/>
  <c r="BM374"/>
  <c r="Y374"/>
  <c r="P374"/>
  <c r="BP373"/>
  <c r="BO373"/>
  <c r="BM373"/>
  <c r="Y373"/>
  <c r="BN373" s="1"/>
  <c r="P373"/>
  <c r="BO372"/>
  <c r="BM372"/>
  <c r="Y372"/>
  <c r="P372"/>
  <c r="X369"/>
  <c r="X368"/>
  <c r="BO367"/>
  <c r="BM367"/>
  <c r="Y367"/>
  <c r="Y369" s="1"/>
  <c r="P367"/>
  <c r="X365"/>
  <c r="X364"/>
  <c r="BO363"/>
  <c r="BM363"/>
  <c r="Y363"/>
  <c r="Z363" s="1"/>
  <c r="P363"/>
  <c r="BO362"/>
  <c r="BM362"/>
  <c r="Y362"/>
  <c r="BP362" s="1"/>
  <c r="P362"/>
  <c r="X360"/>
  <c r="X359"/>
  <c r="BO358"/>
  <c r="BM358"/>
  <c r="Y358"/>
  <c r="P358"/>
  <c r="BO357"/>
  <c r="BM357"/>
  <c r="Y357"/>
  <c r="Y360" s="1"/>
  <c r="P357"/>
  <c r="X355"/>
  <c r="X354"/>
  <c r="BO353"/>
  <c r="BN353"/>
  <c r="BM353"/>
  <c r="Z353"/>
  <c r="Y353"/>
  <c r="BP353" s="1"/>
  <c r="P353"/>
  <c r="BO352"/>
  <c r="BM352"/>
  <c r="Y352"/>
  <c r="BP352" s="1"/>
  <c r="P352"/>
  <c r="BO351"/>
  <c r="BM351"/>
  <c r="Y351"/>
  <c r="P351"/>
  <c r="BP350"/>
  <c r="BO350"/>
  <c r="BM350"/>
  <c r="Y350"/>
  <c r="BN350" s="1"/>
  <c r="P350"/>
  <c r="BO349"/>
  <c r="BM349"/>
  <c r="Y349"/>
  <c r="P349"/>
  <c r="BO348"/>
  <c r="BM348"/>
  <c r="Y348"/>
  <c r="BN348" s="1"/>
  <c r="P348"/>
  <c r="BO347"/>
  <c r="BM347"/>
  <c r="Y347"/>
  <c r="P347"/>
  <c r="X343"/>
  <c r="X342"/>
  <c r="BO341"/>
  <c r="BM341"/>
  <c r="Y341"/>
  <c r="P341"/>
  <c r="BO340"/>
  <c r="BM340"/>
  <c r="Y340"/>
  <c r="BP340" s="1"/>
  <c r="P340"/>
  <c r="BO339"/>
  <c r="BM339"/>
  <c r="Y339"/>
  <c r="BP339" s="1"/>
  <c r="P339"/>
  <c r="X336"/>
  <c r="X335"/>
  <c r="BO334"/>
  <c r="BM334"/>
  <c r="Y334"/>
  <c r="P334"/>
  <c r="BO333"/>
  <c r="BM333"/>
  <c r="Y333"/>
  <c r="Z333" s="1"/>
  <c r="P333"/>
  <c r="BP332"/>
  <c r="BO332"/>
  <c r="BN332"/>
  <c r="BM332"/>
  <c r="Z332"/>
  <c r="Y332"/>
  <c r="P332"/>
  <c r="X330"/>
  <c r="X329"/>
  <c r="BO328"/>
  <c r="BM328"/>
  <c r="Y328"/>
  <c r="P328"/>
  <c r="BO327"/>
  <c r="BM327"/>
  <c r="Y327"/>
  <c r="BP327" s="1"/>
  <c r="P327"/>
  <c r="BP326"/>
  <c r="BO326"/>
  <c r="BN326"/>
  <c r="BM326"/>
  <c r="Z326"/>
  <c r="Y326"/>
  <c r="BO325"/>
  <c r="BM325"/>
  <c r="Y325"/>
  <c r="X323"/>
  <c r="X322"/>
  <c r="BO321"/>
  <c r="BM321"/>
  <c r="Y321"/>
  <c r="BN321" s="1"/>
  <c r="P321"/>
  <c r="BO320"/>
  <c r="BM320"/>
  <c r="Y320"/>
  <c r="BP320" s="1"/>
  <c r="P320"/>
  <c r="BO319"/>
  <c r="BM319"/>
  <c r="Y319"/>
  <c r="P319"/>
  <c r="X317"/>
  <c r="X316"/>
  <c r="BO315"/>
  <c r="BM315"/>
  <c r="Y315"/>
  <c r="Z315" s="1"/>
  <c r="P315"/>
  <c r="BO314"/>
  <c r="BM314"/>
  <c r="Y314"/>
  <c r="P314"/>
  <c r="BO313"/>
  <c r="BM313"/>
  <c r="Y313"/>
  <c r="Z313" s="1"/>
  <c r="P313"/>
  <c r="BP312"/>
  <c r="BO312"/>
  <c r="BN312"/>
  <c r="BM312"/>
  <c r="Z312"/>
  <c r="Y312"/>
  <c r="P312"/>
  <c r="BO311"/>
  <c r="BM311"/>
  <c r="Y311"/>
  <c r="BN311" s="1"/>
  <c r="P311"/>
  <c r="X309"/>
  <c r="X308"/>
  <c r="BO307"/>
  <c r="BM307"/>
  <c r="Y307"/>
  <c r="BP307" s="1"/>
  <c r="P307"/>
  <c r="BO306"/>
  <c r="BM306"/>
  <c r="Y306"/>
  <c r="P306"/>
  <c r="BO305"/>
  <c r="BM305"/>
  <c r="Y305"/>
  <c r="Z305" s="1"/>
  <c r="P305"/>
  <c r="BP304"/>
  <c r="BO304"/>
  <c r="BN304"/>
  <c r="BM304"/>
  <c r="Z304"/>
  <c r="Y304"/>
  <c r="P304"/>
  <c r="BO303"/>
  <c r="BM303"/>
  <c r="Y303"/>
  <c r="Z303" s="1"/>
  <c r="P303"/>
  <c r="BO302"/>
  <c r="BM302"/>
  <c r="Y302"/>
  <c r="BP302" s="1"/>
  <c r="P302"/>
  <c r="BO301"/>
  <c r="BM301"/>
  <c r="Y301"/>
  <c r="BN301" s="1"/>
  <c r="P301"/>
  <c r="X299"/>
  <c r="X298"/>
  <c r="BO297"/>
  <c r="BM297"/>
  <c r="Y297"/>
  <c r="BP297" s="1"/>
  <c r="P297"/>
  <c r="BP296"/>
  <c r="BO296"/>
  <c r="BN296"/>
  <c r="BM296"/>
  <c r="Z296"/>
  <c r="Y296"/>
  <c r="P296"/>
  <c r="BO295"/>
  <c r="BM295"/>
  <c r="Y295"/>
  <c r="Z295" s="1"/>
  <c r="P295"/>
  <c r="BO294"/>
  <c r="BM294"/>
  <c r="Y294"/>
  <c r="BP294" s="1"/>
  <c r="P294"/>
  <c r="BO293"/>
  <c r="BM293"/>
  <c r="Y293"/>
  <c r="Z293" s="1"/>
  <c r="P293"/>
  <c r="BP292"/>
  <c r="BO292"/>
  <c r="BN292"/>
  <c r="BM292"/>
  <c r="Z292"/>
  <c r="Y292"/>
  <c r="P292"/>
  <c r="BO291"/>
  <c r="BM291"/>
  <c r="Y291"/>
  <c r="P291"/>
  <c r="X288"/>
  <c r="X287"/>
  <c r="BO286"/>
  <c r="BM286"/>
  <c r="Y286"/>
  <c r="BP286" s="1"/>
  <c r="P286"/>
  <c r="X283"/>
  <c r="X282"/>
  <c r="BO281"/>
  <c r="BM281"/>
  <c r="Y281"/>
  <c r="BN281" s="1"/>
  <c r="P281"/>
  <c r="X279"/>
  <c r="X278"/>
  <c r="BO277"/>
  <c r="BM277"/>
  <c r="Y277"/>
  <c r="Y278" s="1"/>
  <c r="P277"/>
  <c r="X274"/>
  <c r="X273"/>
  <c r="BO272"/>
  <c r="BM272"/>
  <c r="Y272"/>
  <c r="BP272" s="1"/>
  <c r="P272"/>
  <c r="BO271"/>
  <c r="BM271"/>
  <c r="Y271"/>
  <c r="BP271" s="1"/>
  <c r="P271"/>
  <c r="BO270"/>
  <c r="BM270"/>
  <c r="Y270"/>
  <c r="BP270" s="1"/>
  <c r="P270"/>
  <c r="X267"/>
  <c r="X266"/>
  <c r="BO265"/>
  <c r="BN265"/>
  <c r="BM265"/>
  <c r="Z265"/>
  <c r="Y265"/>
  <c r="BP265" s="1"/>
  <c r="BO264"/>
  <c r="BM264"/>
  <c r="Y264"/>
  <c r="BP264" s="1"/>
  <c r="P264"/>
  <c r="BO263"/>
  <c r="BM263"/>
  <c r="Y263"/>
  <c r="BP263" s="1"/>
  <c r="P263"/>
  <c r="BO262"/>
  <c r="BM262"/>
  <c r="Y262"/>
  <c r="Z262" s="1"/>
  <c r="P262"/>
  <c r="X259"/>
  <c r="X258"/>
  <c r="BO257"/>
  <c r="BM257"/>
  <c r="Y257"/>
  <c r="BP257" s="1"/>
  <c r="P257"/>
  <c r="BO256"/>
  <c r="BM256"/>
  <c r="Z256"/>
  <c r="Y256"/>
  <c r="BP256" s="1"/>
  <c r="P256"/>
  <c r="BO255"/>
  <c r="BM255"/>
  <c r="Y255"/>
  <c r="P255"/>
  <c r="BO254"/>
  <c r="BM254"/>
  <c r="Y254"/>
  <c r="BP254" s="1"/>
  <c r="P254"/>
  <c r="BO253"/>
  <c r="BM253"/>
  <c r="Y253"/>
  <c r="BP253" s="1"/>
  <c r="P253"/>
  <c r="X250"/>
  <c r="X249"/>
  <c r="BO248"/>
  <c r="BN248"/>
  <c r="BM248"/>
  <c r="Z248"/>
  <c r="Y248"/>
  <c r="BP248" s="1"/>
  <c r="P248"/>
  <c r="BO247"/>
  <c r="BM247"/>
  <c r="Y247"/>
  <c r="BP247" s="1"/>
  <c r="P247"/>
  <c r="BO246"/>
  <c r="BM246"/>
  <c r="Y246"/>
  <c r="BP246" s="1"/>
  <c r="P246"/>
  <c r="BO245"/>
  <c r="BM245"/>
  <c r="Y245"/>
  <c r="BO244"/>
  <c r="BM244"/>
  <c r="Y244"/>
  <c r="BP244" s="1"/>
  <c r="P244"/>
  <c r="X242"/>
  <c r="X241"/>
  <c r="BO240"/>
  <c r="BM240"/>
  <c r="Y240"/>
  <c r="Y242" s="1"/>
  <c r="X238"/>
  <c r="X237"/>
  <c r="BO236"/>
  <c r="BM236"/>
  <c r="Y236"/>
  <c r="BP236" s="1"/>
  <c r="P236"/>
  <c r="BO235"/>
  <c r="BM235"/>
  <c r="Y235"/>
  <c r="Y238" s="1"/>
  <c r="P235"/>
  <c r="X233"/>
  <c r="X232"/>
  <c r="BO231"/>
  <c r="BM231"/>
  <c r="Y231"/>
  <c r="P231"/>
  <c r="BO230"/>
  <c r="BM230"/>
  <c r="Z230"/>
  <c r="Y230"/>
  <c r="BN230" s="1"/>
  <c r="P230"/>
  <c r="BO229"/>
  <c r="BM229"/>
  <c r="Y229"/>
  <c r="P229"/>
  <c r="BO228"/>
  <c r="BM228"/>
  <c r="Y228"/>
  <c r="P228"/>
  <c r="BP227"/>
  <c r="BO227"/>
  <c r="BN227"/>
  <c r="BM227"/>
  <c r="Z227"/>
  <c r="Y227"/>
  <c r="P227"/>
  <c r="BO226"/>
  <c r="BM226"/>
  <c r="Y226"/>
  <c r="BP226" s="1"/>
  <c r="P226"/>
  <c r="BO225"/>
  <c r="BM225"/>
  <c r="Y225"/>
  <c r="P225"/>
  <c r="X222"/>
  <c r="X221"/>
  <c r="BO220"/>
  <c r="BM220"/>
  <c r="Y220"/>
  <c r="BP220" s="1"/>
  <c r="P220"/>
  <c r="BO219"/>
  <c r="BM219"/>
  <c r="Y219"/>
  <c r="BN219" s="1"/>
  <c r="P219"/>
  <c r="X217"/>
  <c r="X216"/>
  <c r="BO215"/>
  <c r="BM215"/>
  <c r="Y215"/>
  <c r="P215"/>
  <c r="BO214"/>
  <c r="BM214"/>
  <c r="Y214"/>
  <c r="P214"/>
  <c r="BO213"/>
  <c r="BM213"/>
  <c r="Y213"/>
  <c r="BP213" s="1"/>
  <c r="P213"/>
  <c r="BO212"/>
  <c r="BM212"/>
  <c r="Y212"/>
  <c r="BN212" s="1"/>
  <c r="P212"/>
  <c r="BO211"/>
  <c r="BM211"/>
  <c r="Y211"/>
  <c r="P211"/>
  <c r="BO210"/>
  <c r="BM210"/>
  <c r="Y210"/>
  <c r="BP210" s="1"/>
  <c r="P210"/>
  <c r="BO209"/>
  <c r="BM209"/>
  <c r="Y209"/>
  <c r="P209"/>
  <c r="BO208"/>
  <c r="BM208"/>
  <c r="Z208"/>
  <c r="Y208"/>
  <c r="BP208" s="1"/>
  <c r="P208"/>
  <c r="BO207"/>
  <c r="BM207"/>
  <c r="Y207"/>
  <c r="Z207" s="1"/>
  <c r="P207"/>
  <c r="X205"/>
  <c r="X204"/>
  <c r="BO203"/>
  <c r="BM203"/>
  <c r="Y203"/>
  <c r="BP203" s="1"/>
  <c r="P203"/>
  <c r="BO202"/>
  <c r="BM202"/>
  <c r="Y202"/>
  <c r="P202"/>
  <c r="BP201"/>
  <c r="BO201"/>
  <c r="BM201"/>
  <c r="Y201"/>
  <c r="BN201" s="1"/>
  <c r="P201"/>
  <c r="BO200"/>
  <c r="BM200"/>
  <c r="Y200"/>
  <c r="BP200" s="1"/>
  <c r="P200"/>
  <c r="BO199"/>
  <c r="BM199"/>
  <c r="Y199"/>
  <c r="BN199" s="1"/>
  <c r="P199"/>
  <c r="BO198"/>
  <c r="BM198"/>
  <c r="Y198"/>
  <c r="P198"/>
  <c r="BO197"/>
  <c r="BM197"/>
  <c r="Y197"/>
  <c r="P197"/>
  <c r="BO196"/>
  <c r="BM196"/>
  <c r="Y196"/>
  <c r="Z196" s="1"/>
  <c r="P196"/>
  <c r="X194"/>
  <c r="Y193"/>
  <c r="X193"/>
  <c r="BP192"/>
  <c r="BO192"/>
  <c r="BM192"/>
  <c r="Y192"/>
  <c r="BN192" s="1"/>
  <c r="P192"/>
  <c r="BO191"/>
  <c r="BM191"/>
  <c r="Y191"/>
  <c r="P191"/>
  <c r="X189"/>
  <c r="X188"/>
  <c r="BO187"/>
  <c r="BM187"/>
  <c r="Y187"/>
  <c r="Y189" s="1"/>
  <c r="P187"/>
  <c r="BP186"/>
  <c r="BO186"/>
  <c r="BN186"/>
  <c r="BM186"/>
  <c r="Z186"/>
  <c r="Y186"/>
  <c r="P186"/>
  <c r="X183"/>
  <c r="X182"/>
  <c r="BO181"/>
  <c r="BM181"/>
  <c r="Y181"/>
  <c r="Z181" s="1"/>
  <c r="Z182" s="1"/>
  <c r="P181"/>
  <c r="X179"/>
  <c r="X178"/>
  <c r="BO177"/>
  <c r="BM177"/>
  <c r="Y177"/>
  <c r="BP177" s="1"/>
  <c r="P177"/>
  <c r="BO176"/>
  <c r="BM176"/>
  <c r="Z176"/>
  <c r="Y176"/>
  <c r="P176"/>
  <c r="BO175"/>
  <c r="BM175"/>
  <c r="Y175"/>
  <c r="P175"/>
  <c r="X173"/>
  <c r="X172"/>
  <c r="BO171"/>
  <c r="BM171"/>
  <c r="Y171"/>
  <c r="P171"/>
  <c r="BO170"/>
  <c r="BM170"/>
  <c r="Y170"/>
  <c r="BP170" s="1"/>
  <c r="P170"/>
  <c r="BP169"/>
  <c r="BO169"/>
  <c r="BM169"/>
  <c r="Y169"/>
  <c r="BN169" s="1"/>
  <c r="P169"/>
  <c r="BO168"/>
  <c r="BM168"/>
  <c r="Y168"/>
  <c r="P168"/>
  <c r="BO167"/>
  <c r="BM167"/>
  <c r="Y167"/>
  <c r="BP167" s="1"/>
  <c r="P167"/>
  <c r="BO166"/>
  <c r="BM166"/>
  <c r="Y166"/>
  <c r="P166"/>
  <c r="BO165"/>
  <c r="BM165"/>
  <c r="Y165"/>
  <c r="BN165" s="1"/>
  <c r="P165"/>
  <c r="BO164"/>
  <c r="BN164"/>
  <c r="BM164"/>
  <c r="Z164"/>
  <c r="Y164"/>
  <c r="BP164" s="1"/>
  <c r="P164"/>
  <c r="BO163"/>
  <c r="BM163"/>
  <c r="Y163"/>
  <c r="P163"/>
  <c r="X161"/>
  <c r="X160"/>
  <c r="BO159"/>
  <c r="BM159"/>
  <c r="Y159"/>
  <c r="P159"/>
  <c r="X155"/>
  <c r="X154"/>
  <c r="BO153"/>
  <c r="BM153"/>
  <c r="Y153"/>
  <c r="P153"/>
  <c r="BP152"/>
  <c r="BO152"/>
  <c r="BM152"/>
  <c r="Y152"/>
  <c r="P152"/>
  <c r="BO151"/>
  <c r="BM151"/>
  <c r="Y151"/>
  <c r="P151"/>
  <c r="X149"/>
  <c r="X148"/>
  <c r="BO147"/>
  <c r="BM147"/>
  <c r="Y147"/>
  <c r="H521" s="1"/>
  <c r="P147"/>
  <c r="X144"/>
  <c r="X143"/>
  <c r="BO142"/>
  <c r="BM142"/>
  <c r="Y142"/>
  <c r="BP142" s="1"/>
  <c r="P142"/>
  <c r="BO141"/>
  <c r="BM141"/>
  <c r="Y141"/>
  <c r="P141"/>
  <c r="X139"/>
  <c r="X138"/>
  <c r="BO137"/>
  <c r="BM137"/>
  <c r="Y137"/>
  <c r="P137"/>
  <c r="BO136"/>
  <c r="BM136"/>
  <c r="Y136"/>
  <c r="Y139" s="1"/>
  <c r="P136"/>
  <c r="X134"/>
  <c r="X133"/>
  <c r="BO132"/>
  <c r="BM132"/>
  <c r="Y132"/>
  <c r="Z132" s="1"/>
  <c r="P132"/>
  <c r="BO131"/>
  <c r="BM131"/>
  <c r="Y131"/>
  <c r="P131"/>
  <c r="X128"/>
  <c r="X127"/>
  <c r="BO126"/>
  <c r="BN126"/>
  <c r="BM126"/>
  <c r="Z126"/>
  <c r="Y126"/>
  <c r="BP126" s="1"/>
  <c r="P126"/>
  <c r="BO125"/>
  <c r="BM125"/>
  <c r="Y125"/>
  <c r="P125"/>
  <c r="X123"/>
  <c r="X122"/>
  <c r="BP121"/>
  <c r="BO121"/>
  <c r="BM121"/>
  <c r="Y121"/>
  <c r="BN121" s="1"/>
  <c r="P121"/>
  <c r="BO120"/>
  <c r="BM120"/>
  <c r="Y120"/>
  <c r="P120"/>
  <c r="BO119"/>
  <c r="BM119"/>
  <c r="Y119"/>
  <c r="BP119" s="1"/>
  <c r="P119"/>
  <c r="BO118"/>
  <c r="BM118"/>
  <c r="Y118"/>
  <c r="Z118" s="1"/>
  <c r="P118"/>
  <c r="X116"/>
  <c r="X115"/>
  <c r="BO114"/>
  <c r="BM114"/>
  <c r="Y114"/>
  <c r="P114"/>
  <c r="BO113"/>
  <c r="BM113"/>
  <c r="Y113"/>
  <c r="P113"/>
  <c r="BO112"/>
  <c r="BM112"/>
  <c r="Y112"/>
  <c r="Y116" s="1"/>
  <c r="P112"/>
  <c r="X110"/>
  <c r="X109"/>
  <c r="BO108"/>
  <c r="BM108"/>
  <c r="Y108"/>
  <c r="BP108" s="1"/>
  <c r="P108"/>
  <c r="BO107"/>
  <c r="BM107"/>
  <c r="Y107"/>
  <c r="P107"/>
  <c r="BP106"/>
  <c r="BO106"/>
  <c r="BM106"/>
  <c r="Y106"/>
  <c r="Z106" s="1"/>
  <c r="P106"/>
  <c r="BO105"/>
  <c r="BM105"/>
  <c r="Y105"/>
  <c r="P105"/>
  <c r="X102"/>
  <c r="X101"/>
  <c r="BO100"/>
  <c r="BM100"/>
  <c r="Y100"/>
  <c r="BP100" s="1"/>
  <c r="P100"/>
  <c r="BO99"/>
  <c r="BM99"/>
  <c r="Y99"/>
  <c r="BP99" s="1"/>
  <c r="P99"/>
  <c r="BO98"/>
  <c r="BM98"/>
  <c r="Y98"/>
  <c r="Z98" s="1"/>
  <c r="P98"/>
  <c r="BO97"/>
  <c r="BM97"/>
  <c r="Y97"/>
  <c r="BP97" s="1"/>
  <c r="P97"/>
  <c r="BO96"/>
  <c r="BM96"/>
  <c r="Y96"/>
  <c r="P96"/>
  <c r="BP95"/>
  <c r="BO95"/>
  <c r="BM95"/>
  <c r="Y95"/>
  <c r="X93"/>
  <c r="X92"/>
  <c r="BO91"/>
  <c r="BM91"/>
  <c r="Y91"/>
  <c r="P91"/>
  <c r="BP90"/>
  <c r="BO90"/>
  <c r="BM90"/>
  <c r="Y90"/>
  <c r="Z90" s="1"/>
  <c r="P90"/>
  <c r="BO89"/>
  <c r="BM89"/>
  <c r="Y89"/>
  <c r="P89"/>
  <c r="X86"/>
  <c r="X85"/>
  <c r="BO84"/>
  <c r="BM84"/>
  <c r="Y84"/>
  <c r="BP84" s="1"/>
  <c r="P84"/>
  <c r="BO83"/>
  <c r="BM83"/>
  <c r="Y83"/>
  <c r="BP83" s="1"/>
  <c r="P83"/>
  <c r="X81"/>
  <c r="X80"/>
  <c r="BO79"/>
  <c r="BM79"/>
  <c r="Y79"/>
  <c r="Z79" s="1"/>
  <c r="P79"/>
  <c r="BP78"/>
  <c r="BO78"/>
  <c r="BN78"/>
  <c r="BM78"/>
  <c r="Z78"/>
  <c r="Y78"/>
  <c r="P78"/>
  <c r="BO77"/>
  <c r="BN77"/>
  <c r="BM77"/>
  <c r="Z77"/>
  <c r="Y77"/>
  <c r="BP77" s="1"/>
  <c r="P77"/>
  <c r="BO76"/>
  <c r="BM76"/>
  <c r="Y76"/>
  <c r="P76"/>
  <c r="BO75"/>
  <c r="BM75"/>
  <c r="Y75"/>
  <c r="BP75" s="1"/>
  <c r="P75"/>
  <c r="BO74"/>
  <c r="BM74"/>
  <c r="Y74"/>
  <c r="Z74" s="1"/>
  <c r="P74"/>
  <c r="X72"/>
  <c r="X71"/>
  <c r="BO70"/>
  <c r="BM70"/>
  <c r="Y70"/>
  <c r="BP70" s="1"/>
  <c r="P70"/>
  <c r="BO69"/>
  <c r="BM69"/>
  <c r="Y69"/>
  <c r="P69"/>
  <c r="BO68"/>
  <c r="BM68"/>
  <c r="Y68"/>
  <c r="P68"/>
  <c r="X66"/>
  <c r="X65"/>
  <c r="BO64"/>
  <c r="BM64"/>
  <c r="Y64"/>
  <c r="P64"/>
  <c r="BO63"/>
  <c r="BM63"/>
  <c r="Y63"/>
  <c r="BP63" s="1"/>
  <c r="P63"/>
  <c r="BP62"/>
  <c r="BO62"/>
  <c r="BM62"/>
  <c r="Y62"/>
  <c r="BN62" s="1"/>
  <c r="P62"/>
  <c r="BO61"/>
  <c r="BM61"/>
  <c r="Y61"/>
  <c r="P61"/>
  <c r="X59"/>
  <c r="X58"/>
  <c r="BP57"/>
  <c r="BO57"/>
  <c r="BM57"/>
  <c r="Y57"/>
  <c r="Z57" s="1"/>
  <c r="P57"/>
  <c r="BO56"/>
  <c r="BM56"/>
  <c r="Y56"/>
  <c r="P56"/>
  <c r="BO55"/>
  <c r="BM55"/>
  <c r="Z55"/>
  <c r="Y55"/>
  <c r="BP55" s="1"/>
  <c r="P55"/>
  <c r="BO54"/>
  <c r="BN54"/>
  <c r="BM54"/>
  <c r="Z54"/>
  <c r="Y54"/>
  <c r="BP54" s="1"/>
  <c r="P54"/>
  <c r="BO53"/>
  <c r="BM53"/>
  <c r="Y53"/>
  <c r="BP53" s="1"/>
  <c r="P53"/>
  <c r="BO52"/>
  <c r="BM52"/>
  <c r="Y52"/>
  <c r="P52"/>
  <c r="Y49"/>
  <c r="X49"/>
  <c r="Y48"/>
  <c r="X48"/>
  <c r="BP47"/>
  <c r="BO47"/>
  <c r="BN47"/>
  <c r="BM47"/>
  <c r="Z47"/>
  <c r="Z48" s="1"/>
  <c r="Y47"/>
  <c r="P47"/>
  <c r="X45"/>
  <c r="X44"/>
  <c r="BO43"/>
  <c r="BM43"/>
  <c r="Y43"/>
  <c r="P43"/>
  <c r="BO42"/>
  <c r="BM42"/>
  <c r="Y42"/>
  <c r="BP42" s="1"/>
  <c r="P42"/>
  <c r="BO41"/>
  <c r="BM41"/>
  <c r="Y41"/>
  <c r="C521" s="1"/>
  <c r="P41"/>
  <c r="X37"/>
  <c r="X36"/>
  <c r="BO35"/>
  <c r="BM35"/>
  <c r="Y35"/>
  <c r="Y37" s="1"/>
  <c r="P35"/>
  <c r="X33"/>
  <c r="X32"/>
  <c r="BO31"/>
  <c r="BM31"/>
  <c r="Y31"/>
  <c r="P31"/>
  <c r="BO30"/>
  <c r="BM30"/>
  <c r="Z30"/>
  <c r="Y30"/>
  <c r="BP30" s="1"/>
  <c r="P30"/>
  <c r="BO29"/>
  <c r="BN29"/>
  <c r="BM29"/>
  <c r="Z29"/>
  <c r="Y29"/>
  <c r="BP29" s="1"/>
  <c r="P29"/>
  <c r="BO28"/>
  <c r="BM28"/>
  <c r="Y28"/>
  <c r="P28"/>
  <c r="BO27"/>
  <c r="BM27"/>
  <c r="Y27"/>
  <c r="P27"/>
  <c r="BP26"/>
  <c r="BO26"/>
  <c r="BM26"/>
  <c r="Y26"/>
  <c r="BN26" s="1"/>
  <c r="P26"/>
  <c r="X24"/>
  <c r="X23"/>
  <c r="BO22"/>
  <c r="BM22"/>
  <c r="Y22"/>
  <c r="H10"/>
  <c r="A9"/>
  <c r="J9" s="1"/>
  <c r="D7"/>
  <c r="Q6"/>
  <c r="P2"/>
  <c r="Z311" l="1"/>
  <c r="BP212"/>
  <c r="Z219"/>
  <c r="Z367"/>
  <c r="Z368" s="1"/>
  <c r="Y368"/>
  <c r="BN357"/>
  <c r="Z348"/>
  <c r="BN208"/>
  <c r="R521"/>
  <c r="Z320"/>
  <c r="BN207"/>
  <c r="BN394"/>
  <c r="Z321"/>
  <c r="BN320"/>
  <c r="Y323"/>
  <c r="Z461"/>
  <c r="BP461"/>
  <c r="BP480"/>
  <c r="Z357"/>
  <c r="BP357"/>
  <c r="BP417"/>
  <c r="BP367"/>
  <c r="BN367"/>
  <c r="Z199"/>
  <c r="BP196"/>
  <c r="BN196"/>
  <c r="Z165"/>
  <c r="BP165"/>
  <c r="X515"/>
  <c r="BN27"/>
  <c r="BP27"/>
  <c r="D521"/>
  <c r="BP52"/>
  <c r="BN61"/>
  <c r="BP61"/>
  <c r="E521"/>
  <c r="BP89"/>
  <c r="BN89"/>
  <c r="Z89"/>
  <c r="Z92" s="1"/>
  <c r="Y93"/>
  <c r="BP96"/>
  <c r="BN96"/>
  <c r="Z96"/>
  <c r="BN98"/>
  <c r="BP98"/>
  <c r="F521"/>
  <c r="BP105"/>
  <c r="BN105"/>
  <c r="Z105"/>
  <c r="Y127"/>
  <c r="BP125"/>
  <c r="BN125"/>
  <c r="Z125"/>
  <c r="Z127" s="1"/>
  <c r="Y128"/>
  <c r="BP131"/>
  <c r="Y133"/>
  <c r="BN131"/>
  <c r="Y144"/>
  <c r="Z141"/>
  <c r="BP151"/>
  <c r="BN151"/>
  <c r="Z151"/>
  <c r="Y155"/>
  <c r="I521"/>
  <c r="Y160"/>
  <c r="BP159"/>
  <c r="Y173"/>
  <c r="BP163"/>
  <c r="BN163"/>
  <c r="Z163"/>
  <c r="BP171"/>
  <c r="BN171"/>
  <c r="Z171"/>
  <c r="Y179"/>
  <c r="BP175"/>
  <c r="BN175"/>
  <c r="Z175"/>
  <c r="Y204"/>
  <c r="BN197"/>
  <c r="Z197"/>
  <c r="BP198"/>
  <c r="BN198"/>
  <c r="Z198"/>
  <c r="BN209"/>
  <c r="Z209"/>
  <c r="BN211"/>
  <c r="BP211"/>
  <c r="BN220"/>
  <c r="BP228"/>
  <c r="BN228"/>
  <c r="Z228"/>
  <c r="BP229"/>
  <c r="BN229"/>
  <c r="Z229"/>
  <c r="H9"/>
  <c r="A10"/>
  <c r="F9"/>
  <c r="F10"/>
  <c r="Y24"/>
  <c r="BP22"/>
  <c r="X513"/>
  <c r="BP31"/>
  <c r="BN31"/>
  <c r="Z31"/>
  <c r="BP43"/>
  <c r="BN43"/>
  <c r="Z43"/>
  <c r="BP56"/>
  <c r="BN56"/>
  <c r="Z56"/>
  <c r="BP64"/>
  <c r="BN64"/>
  <c r="Z64"/>
  <c r="Y72"/>
  <c r="BP68"/>
  <c r="BN68"/>
  <c r="Z68"/>
  <c r="BP76"/>
  <c r="BN76"/>
  <c r="Z76"/>
  <c r="BP91"/>
  <c r="BN91"/>
  <c r="Z91"/>
  <c r="BP107"/>
  <c r="BN107"/>
  <c r="Z107"/>
  <c r="BP113"/>
  <c r="BN113"/>
  <c r="Z113"/>
  <c r="BP114"/>
  <c r="Z114"/>
  <c r="BN120"/>
  <c r="BP120"/>
  <c r="Y138"/>
  <c r="BN136"/>
  <c r="Z136"/>
  <c r="BP137"/>
  <c r="Z137"/>
  <c r="BP153"/>
  <c r="BN153"/>
  <c r="Z153"/>
  <c r="BN166"/>
  <c r="Z166"/>
  <c r="BN168"/>
  <c r="BP168"/>
  <c r="BN177"/>
  <c r="BN191"/>
  <c r="BP191"/>
  <c r="BN200"/>
  <c r="BN202"/>
  <c r="BP202"/>
  <c r="BP214"/>
  <c r="BN214"/>
  <c r="Z214"/>
  <c r="BP215"/>
  <c r="Z215"/>
  <c r="BP231"/>
  <c r="BN231"/>
  <c r="Y250"/>
  <c r="Y279"/>
  <c r="BP301"/>
  <c r="BN305"/>
  <c r="BP305"/>
  <c r="BP306"/>
  <c r="BN306"/>
  <c r="Z306"/>
  <c r="BP314"/>
  <c r="BN314"/>
  <c r="Z314"/>
  <c r="BP325"/>
  <c r="BN325"/>
  <c r="Z325"/>
  <c r="BP328"/>
  <c r="Z328"/>
  <c r="BP341"/>
  <c r="BN341"/>
  <c r="Z341"/>
  <c r="T521"/>
  <c r="BP347"/>
  <c r="BN347"/>
  <c r="Z347"/>
  <c r="BN351"/>
  <c r="BP351"/>
  <c r="Y376"/>
  <c r="BP372"/>
  <c r="BN372"/>
  <c r="Z372"/>
  <c r="Y377"/>
  <c r="BP379"/>
  <c r="Y381"/>
  <c r="BN379"/>
  <c r="Z379"/>
  <c r="Z380" s="1"/>
  <c r="Y380"/>
  <c r="BN397"/>
  <c r="BP397"/>
  <c r="BP402"/>
  <c r="BN402"/>
  <c r="Z402"/>
  <c r="BN418"/>
  <c r="BP418"/>
  <c r="BN419"/>
  <c r="BP419"/>
  <c r="Y421"/>
  <c r="X521"/>
  <c r="Y427"/>
  <c r="Y426"/>
  <c r="BP425"/>
  <c r="BN425"/>
  <c r="Z425"/>
  <c r="Z426" s="1"/>
  <c r="BN439"/>
  <c r="BP439"/>
  <c r="BN448"/>
  <c r="BP455"/>
  <c r="Z455"/>
  <c r="AA521"/>
  <c r="BP478"/>
  <c r="BN478"/>
  <c r="Z478"/>
  <c r="Y482"/>
  <c r="BP492"/>
  <c r="Y495"/>
  <c r="BN492"/>
  <c r="Z492"/>
  <c r="Z494" s="1"/>
  <c r="X512"/>
  <c r="X511"/>
  <c r="Y32"/>
  <c r="BN35"/>
  <c r="Y71"/>
  <c r="BN70"/>
  <c r="Y102"/>
  <c r="BN97"/>
  <c r="BN108"/>
  <c r="BN119"/>
  <c r="BN132"/>
  <c r="BP132"/>
  <c r="BN142"/>
  <c r="Y154"/>
  <c r="BN167"/>
  <c r="Y178"/>
  <c r="J521"/>
  <c r="Y216"/>
  <c r="BN210"/>
  <c r="Y233"/>
  <c r="Z244"/>
  <c r="BN244"/>
  <c r="Z247"/>
  <c r="BN247"/>
  <c r="BN253"/>
  <c r="Z254"/>
  <c r="BN254"/>
  <c r="Y259"/>
  <c r="Z263"/>
  <c r="BN263"/>
  <c r="BN264"/>
  <c r="BN270"/>
  <c r="Z271"/>
  <c r="BN271"/>
  <c r="Y273"/>
  <c r="Z277"/>
  <c r="Z278" s="1"/>
  <c r="Z281"/>
  <c r="Z282" s="1"/>
  <c r="Y282"/>
  <c r="Y283"/>
  <c r="Y287"/>
  <c r="Z291"/>
  <c r="Z294"/>
  <c r="BN294"/>
  <c r="BN295"/>
  <c r="BP295"/>
  <c r="Z301"/>
  <c r="Z302"/>
  <c r="BN302"/>
  <c r="BP334"/>
  <c r="BN334"/>
  <c r="Z334"/>
  <c r="BP349"/>
  <c r="BN349"/>
  <c r="Z349"/>
  <c r="BN358"/>
  <c r="Z358"/>
  <c r="BN374"/>
  <c r="BP374"/>
  <c r="BN395"/>
  <c r="Z395"/>
  <c r="BP400"/>
  <c r="BN400"/>
  <c r="Z400"/>
  <c r="BN408"/>
  <c r="BP408"/>
  <c r="W521"/>
  <c r="Y415"/>
  <c r="Y414"/>
  <c r="BP413"/>
  <c r="BN413"/>
  <c r="Z413"/>
  <c r="Z414" s="1"/>
  <c r="Z521"/>
  <c r="BP437"/>
  <c r="Z437"/>
  <c r="BP442"/>
  <c r="BN442"/>
  <c r="Z442"/>
  <c r="BP443"/>
  <c r="BN443"/>
  <c r="Z443"/>
  <c r="BN462"/>
  <c r="BP471"/>
  <c r="BN471"/>
  <c r="Z471"/>
  <c r="BN479"/>
  <c r="Z479"/>
  <c r="BP497"/>
  <c r="Y500"/>
  <c r="BP502"/>
  <c r="Z502"/>
  <c r="BP311"/>
  <c r="BN315"/>
  <c r="BP315"/>
  <c r="BP321"/>
  <c r="S521"/>
  <c r="Y359"/>
  <c r="Z385"/>
  <c r="BN383"/>
  <c r="BP383"/>
  <c r="Y389"/>
  <c r="V521"/>
  <c r="Y409"/>
  <c r="BN463"/>
  <c r="BP463"/>
  <c r="BN498"/>
  <c r="Z316"/>
  <c r="Z335"/>
  <c r="Z143"/>
  <c r="Z84"/>
  <c r="Z225"/>
  <c r="Z232" s="1"/>
  <c r="Z235"/>
  <c r="Z22"/>
  <c r="Z23" s="1"/>
  <c r="BN69"/>
  <c r="BN79"/>
  <c r="Z95"/>
  <c r="BN118"/>
  <c r="BN141"/>
  <c r="Z152"/>
  <c r="Z154" s="1"/>
  <c r="BN176"/>
  <c r="Z187"/>
  <c r="Z188" s="1"/>
  <c r="Z27"/>
  <c r="BN41"/>
  <c r="Y44"/>
  <c r="Z52"/>
  <c r="Z62"/>
  <c r="BN74"/>
  <c r="BN84"/>
  <c r="BN100"/>
  <c r="Z121"/>
  <c r="BP136"/>
  <c r="BN147"/>
  <c r="Z159"/>
  <c r="Z160" s="1"/>
  <c r="Z169"/>
  <c r="BN181"/>
  <c r="Z192"/>
  <c r="Z202"/>
  <c r="Z212"/>
  <c r="BN225"/>
  <c r="BN235"/>
  <c r="BN240"/>
  <c r="BN245"/>
  <c r="BN256"/>
  <c r="Y274"/>
  <c r="Y288"/>
  <c r="Y299"/>
  <c r="Y309"/>
  <c r="BN328"/>
  <c r="Z339"/>
  <c r="Z351"/>
  <c r="BN363"/>
  <c r="Z374"/>
  <c r="BP388"/>
  <c r="Z398"/>
  <c r="Z408"/>
  <c r="Y422"/>
  <c r="BN437"/>
  <c r="Z440"/>
  <c r="BN455"/>
  <c r="BN465"/>
  <c r="Z480"/>
  <c r="Z482" s="1"/>
  <c r="BN493"/>
  <c r="BP503"/>
  <c r="Z41"/>
  <c r="Z240"/>
  <c r="Z241" s="1"/>
  <c r="Z245"/>
  <c r="BN22"/>
  <c r="BP69"/>
  <c r="BP79"/>
  <c r="BN90"/>
  <c r="BN95"/>
  <c r="BN106"/>
  <c r="Y109"/>
  <c r="BP118"/>
  <c r="BP141"/>
  <c r="BN152"/>
  <c r="BP166"/>
  <c r="BP176"/>
  <c r="BN187"/>
  <c r="BP199"/>
  <c r="BP209"/>
  <c r="BP219"/>
  <c r="BP230"/>
  <c r="BN262"/>
  <c r="BP281"/>
  <c r="BN293"/>
  <c r="BN303"/>
  <c r="BN313"/>
  <c r="Y316"/>
  <c r="BN333"/>
  <c r="BP348"/>
  <c r="BP358"/>
  <c r="BP395"/>
  <c r="BN403"/>
  <c r="BP430"/>
  <c r="BN445"/>
  <c r="Z448"/>
  <c r="BP450"/>
  <c r="BN460"/>
  <c r="BN470"/>
  <c r="Y473"/>
  <c r="BN485"/>
  <c r="BN488"/>
  <c r="BP498"/>
  <c r="K521"/>
  <c r="Z100"/>
  <c r="Y33"/>
  <c r="BN57"/>
  <c r="BP41"/>
  <c r="BN52"/>
  <c r="Y65"/>
  <c r="BP74"/>
  <c r="BP147"/>
  <c r="BN159"/>
  <c r="Y172"/>
  <c r="BP181"/>
  <c r="BP225"/>
  <c r="BP235"/>
  <c r="BP240"/>
  <c r="BP245"/>
  <c r="BN339"/>
  <c r="Y342"/>
  <c r="Y354"/>
  <c r="BP363"/>
  <c r="Y504"/>
  <c r="L521"/>
  <c r="BP187"/>
  <c r="BP262"/>
  <c r="BP293"/>
  <c r="BP303"/>
  <c r="BP313"/>
  <c r="BP333"/>
  <c r="BP403"/>
  <c r="BP445"/>
  <c r="Y451"/>
  <c r="BP460"/>
  <c r="BP470"/>
  <c r="BP485"/>
  <c r="BP488"/>
  <c r="Y499"/>
  <c r="M521"/>
  <c r="Y80"/>
  <c r="Z35"/>
  <c r="Z36" s="1"/>
  <c r="Z70"/>
  <c r="Y85"/>
  <c r="Y110"/>
  <c r="Z119"/>
  <c r="Z167"/>
  <c r="Z177"/>
  <c r="Z178" s="1"/>
  <c r="Y182"/>
  <c r="Z200"/>
  <c r="Y241"/>
  <c r="Y364"/>
  <c r="Y474"/>
  <c r="Y494"/>
  <c r="O521"/>
  <c r="Z69"/>
  <c r="Z71" s="1"/>
  <c r="Y45"/>
  <c r="Y101"/>
  <c r="Z142"/>
  <c r="Y148"/>
  <c r="Z210"/>
  <c r="Z220"/>
  <c r="Z231"/>
  <c r="Y317"/>
  <c r="Y329"/>
  <c r="Y23"/>
  <c r="BN30"/>
  <c r="Z42"/>
  <c r="BN55"/>
  <c r="Y58"/>
  <c r="Y66"/>
  <c r="Z75"/>
  <c r="BN114"/>
  <c r="BN137"/>
  <c r="Y188"/>
  <c r="BP197"/>
  <c r="BP207"/>
  <c r="BN215"/>
  <c r="Z226"/>
  <c r="Z236"/>
  <c r="Z246"/>
  <c r="Z257"/>
  <c r="BN277"/>
  <c r="BN291"/>
  <c r="Y343"/>
  <c r="Y355"/>
  <c r="Y404"/>
  <c r="Z438"/>
  <c r="Z446"/>
  <c r="Z456"/>
  <c r="Z466"/>
  <c r="Z486"/>
  <c r="Y489"/>
  <c r="Y505"/>
  <c r="P521"/>
  <c r="Y452"/>
  <c r="Q521"/>
  <c r="Z28"/>
  <c r="BN42"/>
  <c r="Z53"/>
  <c r="Z63"/>
  <c r="BN75"/>
  <c r="Y86"/>
  <c r="Z112"/>
  <c r="Z115" s="1"/>
  <c r="Y149"/>
  <c r="Z170"/>
  <c r="Y183"/>
  <c r="Z203"/>
  <c r="Z213"/>
  <c r="BN226"/>
  <c r="BN236"/>
  <c r="BN246"/>
  <c r="Y249"/>
  <c r="BN257"/>
  <c r="Y266"/>
  <c r="BP277"/>
  <c r="BP291"/>
  <c r="Z319"/>
  <c r="Y330"/>
  <c r="Z340"/>
  <c r="Z352"/>
  <c r="Y365"/>
  <c r="Z375"/>
  <c r="Z399"/>
  <c r="BN438"/>
  <c r="Z441"/>
  <c r="BN446"/>
  <c r="BN456"/>
  <c r="BN466"/>
  <c r="BN486"/>
  <c r="Z508"/>
  <c r="Z509" s="1"/>
  <c r="Y405"/>
  <c r="Y490"/>
  <c r="Y81"/>
  <c r="BP35"/>
  <c r="BN28"/>
  <c r="BN53"/>
  <c r="BN63"/>
  <c r="Z83"/>
  <c r="Z99"/>
  <c r="BN112"/>
  <c r="Y115"/>
  <c r="Y123"/>
  <c r="Y161"/>
  <c r="BN170"/>
  <c r="Y194"/>
  <c r="BN203"/>
  <c r="BN213"/>
  <c r="Z255"/>
  <c r="Z272"/>
  <c r="Z286"/>
  <c r="Z287" s="1"/>
  <c r="Z297"/>
  <c r="Z298" s="1"/>
  <c r="Z307"/>
  <c r="BN319"/>
  <c r="Y322"/>
  <c r="Z327"/>
  <c r="Z329" s="1"/>
  <c r="BN340"/>
  <c r="BN352"/>
  <c r="Z362"/>
  <c r="Z364" s="1"/>
  <c r="BN375"/>
  <c r="BN399"/>
  <c r="Y410"/>
  <c r="Z420"/>
  <c r="Z421" s="1"/>
  <c r="Z436"/>
  <c r="BN441"/>
  <c r="Z454"/>
  <c r="Z457" s="1"/>
  <c r="Z464"/>
  <c r="Z497"/>
  <c r="Z499" s="1"/>
  <c r="BN508"/>
  <c r="Y59"/>
  <c r="Y143"/>
  <c r="Y232"/>
  <c r="BN502"/>
  <c r="B521"/>
  <c r="U521"/>
  <c r="Y221"/>
  <c r="Y267"/>
  <c r="Z26"/>
  <c r="Z32" s="1"/>
  <c r="BP28"/>
  <c r="Z61"/>
  <c r="Z65" s="1"/>
  <c r="BN83"/>
  <c r="BN99"/>
  <c r="BP112"/>
  <c r="Z120"/>
  <c r="Y134"/>
  <c r="Z168"/>
  <c r="Z172" s="1"/>
  <c r="Z191"/>
  <c r="Z193" s="1"/>
  <c r="Z201"/>
  <c r="Z211"/>
  <c r="Y237"/>
  <c r="BN255"/>
  <c r="Y258"/>
  <c r="BN272"/>
  <c r="BN286"/>
  <c r="BN297"/>
  <c r="BN307"/>
  <c r="BP319"/>
  <c r="BN327"/>
  <c r="Z350"/>
  <c r="BN362"/>
  <c r="Z373"/>
  <c r="Y386"/>
  <c r="Z397"/>
  <c r="Z404" s="1"/>
  <c r="Z407"/>
  <c r="Z409" s="1"/>
  <c r="BN420"/>
  <c r="BN436"/>
  <c r="Z439"/>
  <c r="BN454"/>
  <c r="Y457"/>
  <c r="BN464"/>
  <c r="Y467"/>
  <c r="Z487"/>
  <c r="BN497"/>
  <c r="BP508"/>
  <c r="Y122"/>
  <c r="Y92"/>
  <c r="Y217"/>
  <c r="Y335"/>
  <c r="Y36"/>
  <c r="Z97"/>
  <c r="Z108"/>
  <c r="Z131"/>
  <c r="Z133" s="1"/>
  <c r="Y222"/>
  <c r="Z253"/>
  <c r="BP255"/>
  <c r="Z264"/>
  <c r="Z266" s="1"/>
  <c r="Z270"/>
  <c r="BP420"/>
  <c r="BP436"/>
  <c r="BP454"/>
  <c r="Z462"/>
  <c r="Z472"/>
  <c r="Z473" s="1"/>
  <c r="BN487"/>
  <c r="Y509"/>
  <c r="Y468"/>
  <c r="Z503"/>
  <c r="Z504" s="1"/>
  <c r="Y521"/>
  <c r="Y298"/>
  <c r="Y308"/>
  <c r="Y336"/>
  <c r="BN472"/>
  <c r="Y483"/>
  <c r="G521"/>
  <c r="Z147"/>
  <c r="Z148" s="1"/>
  <c r="Y205"/>
  <c r="Y510"/>
  <c r="Z221" l="1"/>
  <c r="Z322"/>
  <c r="Z122"/>
  <c r="Z80"/>
  <c r="Z359"/>
  <c r="Z467"/>
  <c r="X514"/>
  <c r="Z451"/>
  <c r="Z489"/>
  <c r="Z204"/>
  <c r="Y511"/>
  <c r="Y512"/>
  <c r="Z342"/>
  <c r="Z273"/>
  <c r="Z109"/>
  <c r="Z376"/>
  <c r="Z354"/>
  <c r="Z216"/>
  <c r="Y513"/>
  <c r="Z308"/>
  <c r="Z249"/>
  <c r="Z44"/>
  <c r="Z237"/>
  <c r="Z138"/>
  <c r="Z58"/>
  <c r="Y515"/>
  <c r="Z85"/>
  <c r="Z258"/>
  <c r="Z101"/>
  <c r="Y514" l="1"/>
  <c r="Z516"/>
</calcChain>
</file>

<file path=xl/sharedStrings.xml><?xml version="1.0" encoding="utf-8"?>
<sst xmlns="http://schemas.openxmlformats.org/spreadsheetml/2006/main" count="3803" uniqueCount="818">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</sst>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9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1"/>
  <sheetViews>
    <sheetView showGridLines="0" tabSelected="1" topLeftCell="D500" zoomScaleNormal="100" zoomScaleSheetLayoutView="100" workbookViewId="0">
      <selection activeCell="X312" sqref="X312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78" t="s">
        <v>26</v>
      </c>
      <c r="E1" s="578"/>
      <c r="F1" s="578"/>
      <c r="G1" s="14" t="s">
        <v>66</v>
      </c>
      <c r="H1" s="578" t="s">
        <v>46</v>
      </c>
      <c r="I1" s="578"/>
      <c r="J1" s="578"/>
      <c r="K1" s="578"/>
      <c r="L1" s="578"/>
      <c r="M1" s="578"/>
      <c r="N1" s="578"/>
      <c r="O1" s="578"/>
      <c r="P1" s="578"/>
      <c r="Q1" s="578"/>
      <c r="R1" s="579" t="s">
        <v>67</v>
      </c>
      <c r="S1" s="580"/>
      <c r="T1" s="5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1"/>
      <c r="R2" s="581"/>
      <c r="S2" s="581"/>
      <c r="T2" s="581"/>
      <c r="U2" s="581"/>
      <c r="V2" s="581"/>
      <c r="W2" s="5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1"/>
      <c r="Q3" s="581"/>
      <c r="R3" s="581"/>
      <c r="S3" s="581"/>
      <c r="T3" s="581"/>
      <c r="U3" s="581"/>
      <c r="V3" s="581"/>
      <c r="W3" s="5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82" t="s">
        <v>8</v>
      </c>
      <c r="B5" s="582"/>
      <c r="C5" s="582"/>
      <c r="D5" s="583"/>
      <c r="E5" s="583"/>
      <c r="F5" s="584" t="s">
        <v>14</v>
      </c>
      <c r="G5" s="584"/>
      <c r="H5" s="583"/>
      <c r="I5" s="583"/>
      <c r="J5" s="583"/>
      <c r="K5" s="583"/>
      <c r="L5" s="583"/>
      <c r="M5" s="583"/>
      <c r="N5" s="72"/>
      <c r="P5" s="27" t="s">
        <v>4</v>
      </c>
      <c r="Q5" s="585">
        <v>45869</v>
      </c>
      <c r="R5" s="585"/>
      <c r="T5" s="586" t="s">
        <v>3</v>
      </c>
      <c r="U5" s="587"/>
      <c r="V5" s="588" t="s">
        <v>804</v>
      </c>
      <c r="W5" s="589"/>
      <c r="AB5" s="59"/>
      <c r="AC5" s="59"/>
      <c r="AD5" s="59"/>
      <c r="AE5" s="59"/>
    </row>
    <row r="6" spans="1:32" s="17" customFormat="1" ht="24" customHeight="1">
      <c r="A6" s="582" t="s">
        <v>1</v>
      </c>
      <c r="B6" s="582"/>
      <c r="C6" s="582"/>
      <c r="D6" s="590" t="s">
        <v>75</v>
      </c>
      <c r="E6" s="590"/>
      <c r="F6" s="590"/>
      <c r="G6" s="590"/>
      <c r="H6" s="590"/>
      <c r="I6" s="590"/>
      <c r="J6" s="590"/>
      <c r="K6" s="590"/>
      <c r="L6" s="590"/>
      <c r="M6" s="590"/>
      <c r="N6" s="73"/>
      <c r="P6" s="27" t="s">
        <v>27</v>
      </c>
      <c r="Q6" s="591" t="str">
        <f>IF(Q5=0," ",CHOOSE(WEEKDAY(Q5,2),"Понедельник","Вторник","Среда","Четверг","Пятница","Суббота","Воскресенье"))</f>
        <v>Четверг</v>
      </c>
      <c r="R6" s="591"/>
      <c r="T6" s="592" t="s">
        <v>5</v>
      </c>
      <c r="U6" s="593"/>
      <c r="V6" s="594" t="s">
        <v>69</v>
      </c>
      <c r="W6" s="595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600" t="str">
        <f>IFERROR(VLOOKUP(DeliveryAddress,Table,3,0),1)</f>
        <v>1</v>
      </c>
      <c r="E7" s="601"/>
      <c r="F7" s="601"/>
      <c r="G7" s="601"/>
      <c r="H7" s="601"/>
      <c r="I7" s="601"/>
      <c r="J7" s="601"/>
      <c r="K7" s="601"/>
      <c r="L7" s="601"/>
      <c r="M7" s="602"/>
      <c r="N7" s="74"/>
      <c r="P7" s="29"/>
      <c r="Q7" s="48"/>
      <c r="R7" s="48"/>
      <c r="T7" s="592"/>
      <c r="U7" s="593"/>
      <c r="V7" s="596"/>
      <c r="W7" s="597"/>
      <c r="AB7" s="59"/>
      <c r="AC7" s="59"/>
      <c r="AD7" s="59"/>
      <c r="AE7" s="59"/>
    </row>
    <row r="8" spans="1:32" s="17" customFormat="1" ht="25.5" customHeight="1">
      <c r="A8" s="603" t="s">
        <v>57</v>
      </c>
      <c r="B8" s="603"/>
      <c r="C8" s="603"/>
      <c r="D8" s="604" t="s">
        <v>76</v>
      </c>
      <c r="E8" s="604"/>
      <c r="F8" s="604"/>
      <c r="G8" s="604"/>
      <c r="H8" s="604"/>
      <c r="I8" s="604"/>
      <c r="J8" s="604"/>
      <c r="K8" s="604"/>
      <c r="L8" s="604"/>
      <c r="M8" s="604"/>
      <c r="N8" s="75"/>
      <c r="P8" s="27" t="s">
        <v>11</v>
      </c>
      <c r="Q8" s="605">
        <v>0.41666666666666669</v>
      </c>
      <c r="R8" s="606"/>
      <c r="T8" s="592"/>
      <c r="U8" s="593"/>
      <c r="V8" s="596"/>
      <c r="W8" s="597"/>
      <c r="AB8" s="59"/>
      <c r="AC8" s="59"/>
      <c r="AD8" s="59"/>
      <c r="AE8" s="59"/>
    </row>
    <row r="9" spans="1:32" s="17" customFormat="1" ht="39.950000000000003" customHeight="1">
      <c r="A9" s="6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7"/>
      <c r="C9" s="607"/>
      <c r="D9" s="608" t="s">
        <v>45</v>
      </c>
      <c r="E9" s="609"/>
      <c r="F9" s="6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7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L9" s="610"/>
      <c r="M9" s="610"/>
      <c r="N9" s="70"/>
      <c r="P9" s="31" t="s">
        <v>15</v>
      </c>
      <c r="Q9" s="611"/>
      <c r="R9" s="611"/>
      <c r="T9" s="592"/>
      <c r="U9" s="593"/>
      <c r="V9" s="598"/>
      <c r="W9" s="5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6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7"/>
      <c r="C10" s="607"/>
      <c r="D10" s="608"/>
      <c r="E10" s="609"/>
      <c r="F10" s="6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7"/>
      <c r="H10" s="612" t="str">
        <f>IFERROR(VLOOKUP($D$10,Proxy,2,FALSE),"")</f>
        <v/>
      </c>
      <c r="I10" s="612"/>
      <c r="J10" s="612"/>
      <c r="K10" s="612"/>
      <c r="L10" s="612"/>
      <c r="M10" s="612"/>
      <c r="N10" s="71"/>
      <c r="P10" s="31" t="s">
        <v>32</v>
      </c>
      <c r="Q10" s="613"/>
      <c r="R10" s="613"/>
      <c r="U10" s="29" t="s">
        <v>12</v>
      </c>
      <c r="V10" s="614" t="s">
        <v>70</v>
      </c>
      <c r="W10" s="61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6"/>
      <c r="R11" s="616"/>
      <c r="U11" s="29" t="s">
        <v>28</v>
      </c>
      <c r="V11" s="617" t="s">
        <v>54</v>
      </c>
      <c r="W11" s="61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18" t="s">
        <v>71</v>
      </c>
      <c r="B12" s="618"/>
      <c r="C12" s="618"/>
      <c r="D12" s="618"/>
      <c r="E12" s="618"/>
      <c r="F12" s="618"/>
      <c r="G12" s="618"/>
      <c r="H12" s="618"/>
      <c r="I12" s="618"/>
      <c r="J12" s="618"/>
      <c r="K12" s="618"/>
      <c r="L12" s="618"/>
      <c r="M12" s="618"/>
      <c r="N12" s="76"/>
      <c r="P12" s="27" t="s">
        <v>30</v>
      </c>
      <c r="Q12" s="605"/>
      <c r="R12" s="605"/>
      <c r="S12" s="28"/>
      <c r="T12"/>
      <c r="U12" s="29" t="s">
        <v>45</v>
      </c>
      <c r="V12" s="619"/>
      <c r="W12" s="619"/>
      <c r="X12"/>
      <c r="AB12" s="59"/>
      <c r="AC12" s="59"/>
      <c r="AD12" s="59"/>
      <c r="AE12" s="59"/>
    </row>
    <row r="13" spans="1:32" s="17" customFormat="1" ht="23.25" customHeight="1">
      <c r="A13" s="618" t="s">
        <v>72</v>
      </c>
      <c r="B13" s="618"/>
      <c r="C13" s="618"/>
      <c r="D13" s="618"/>
      <c r="E13" s="618"/>
      <c r="F13" s="618"/>
      <c r="G13" s="618"/>
      <c r="H13" s="618"/>
      <c r="I13" s="618"/>
      <c r="J13" s="618"/>
      <c r="K13" s="618"/>
      <c r="L13" s="618"/>
      <c r="M13" s="618"/>
      <c r="N13" s="76"/>
      <c r="O13" s="31"/>
      <c r="P13" s="31" t="s">
        <v>31</v>
      </c>
      <c r="Q13" s="617"/>
      <c r="R13" s="61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18" t="s">
        <v>73</v>
      </c>
      <c r="B14" s="618"/>
      <c r="C14" s="618"/>
      <c r="D14" s="618"/>
      <c r="E14" s="618"/>
      <c r="F14" s="618"/>
      <c r="G14" s="618"/>
      <c r="H14" s="618"/>
      <c r="I14" s="618"/>
      <c r="J14" s="618"/>
      <c r="K14" s="618"/>
      <c r="L14" s="618"/>
      <c r="M14" s="6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20" t="s">
        <v>74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0"/>
      <c r="N15" s="77"/>
      <c r="O15"/>
      <c r="P15" s="621" t="s">
        <v>60</v>
      </c>
      <c r="Q15" s="621"/>
      <c r="R15" s="621"/>
      <c r="S15" s="621"/>
      <c r="T15" s="6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2"/>
      <c r="Q16" s="622"/>
      <c r="R16" s="622"/>
      <c r="S16" s="622"/>
      <c r="T16" s="6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25" t="s">
        <v>58</v>
      </c>
      <c r="B17" s="625" t="s">
        <v>48</v>
      </c>
      <c r="C17" s="627" t="s">
        <v>47</v>
      </c>
      <c r="D17" s="629" t="s">
        <v>49</v>
      </c>
      <c r="E17" s="630"/>
      <c r="F17" s="625" t="s">
        <v>21</v>
      </c>
      <c r="G17" s="625" t="s">
        <v>24</v>
      </c>
      <c r="H17" s="625" t="s">
        <v>22</v>
      </c>
      <c r="I17" s="625" t="s">
        <v>23</v>
      </c>
      <c r="J17" s="625" t="s">
        <v>16</v>
      </c>
      <c r="K17" s="625" t="s">
        <v>65</v>
      </c>
      <c r="L17" s="625" t="s">
        <v>63</v>
      </c>
      <c r="M17" s="625" t="s">
        <v>2</v>
      </c>
      <c r="N17" s="625" t="s">
        <v>62</v>
      </c>
      <c r="O17" s="625" t="s">
        <v>25</v>
      </c>
      <c r="P17" s="629" t="s">
        <v>17</v>
      </c>
      <c r="Q17" s="633"/>
      <c r="R17" s="633"/>
      <c r="S17" s="633"/>
      <c r="T17" s="630"/>
      <c r="U17" s="623" t="s">
        <v>55</v>
      </c>
      <c r="V17" s="624"/>
      <c r="W17" s="625" t="s">
        <v>6</v>
      </c>
      <c r="X17" s="625" t="s">
        <v>41</v>
      </c>
      <c r="Y17" s="635" t="s">
        <v>53</v>
      </c>
      <c r="Z17" s="637" t="s">
        <v>18</v>
      </c>
      <c r="AA17" s="639" t="s">
        <v>59</v>
      </c>
      <c r="AB17" s="639" t="s">
        <v>19</v>
      </c>
      <c r="AC17" s="639" t="s">
        <v>64</v>
      </c>
      <c r="AD17" s="641" t="s">
        <v>56</v>
      </c>
      <c r="AE17" s="642"/>
      <c r="AF17" s="643"/>
      <c r="AG17" s="82"/>
      <c r="BD17" s="81" t="s">
        <v>61</v>
      </c>
    </row>
    <row r="18" spans="1:68" ht="14.25" customHeight="1">
      <c r="A18" s="626"/>
      <c r="B18" s="626"/>
      <c r="C18" s="628"/>
      <c r="D18" s="631"/>
      <c r="E18" s="632"/>
      <c r="F18" s="626"/>
      <c r="G18" s="626"/>
      <c r="H18" s="626"/>
      <c r="I18" s="626"/>
      <c r="J18" s="626"/>
      <c r="K18" s="626"/>
      <c r="L18" s="626"/>
      <c r="M18" s="626"/>
      <c r="N18" s="626"/>
      <c r="O18" s="626"/>
      <c r="P18" s="631"/>
      <c r="Q18" s="634"/>
      <c r="R18" s="634"/>
      <c r="S18" s="634"/>
      <c r="T18" s="632"/>
      <c r="U18" s="83" t="s">
        <v>44</v>
      </c>
      <c r="V18" s="83" t="s">
        <v>43</v>
      </c>
      <c r="W18" s="626"/>
      <c r="X18" s="626"/>
      <c r="Y18" s="636"/>
      <c r="Z18" s="638"/>
      <c r="AA18" s="640"/>
      <c r="AB18" s="640"/>
      <c r="AC18" s="640"/>
      <c r="AD18" s="644"/>
      <c r="AE18" s="645"/>
      <c r="AF18" s="646"/>
      <c r="AG18" s="82"/>
      <c r="BD18" s="81"/>
    </row>
    <row r="19" spans="1:68" ht="27.75" customHeight="1">
      <c r="A19" s="647" t="s">
        <v>77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54"/>
      <c r="AB19" s="54"/>
      <c r="AC19" s="54"/>
    </row>
    <row r="20" spans="1:68" ht="16.5" customHeight="1">
      <c r="A20" s="648" t="s">
        <v>77</v>
      </c>
      <c r="B20" s="648"/>
      <c r="C20" s="648"/>
      <c r="D20" s="648"/>
      <c r="E20" s="648"/>
      <c r="F20" s="648"/>
      <c r="G20" s="648"/>
      <c r="H20" s="648"/>
      <c r="I20" s="648"/>
      <c r="J20" s="648"/>
      <c r="K20" s="648"/>
      <c r="L20" s="648"/>
      <c r="M20" s="648"/>
      <c r="N20" s="648"/>
      <c r="O20" s="648"/>
      <c r="P20" s="648"/>
      <c r="Q20" s="648"/>
      <c r="R20" s="648"/>
      <c r="S20" s="648"/>
      <c r="T20" s="648"/>
      <c r="U20" s="648"/>
      <c r="V20" s="648"/>
      <c r="W20" s="648"/>
      <c r="X20" s="648"/>
      <c r="Y20" s="648"/>
      <c r="Z20" s="648"/>
      <c r="AA20" s="65"/>
      <c r="AB20" s="65"/>
      <c r="AC20" s="79"/>
    </row>
    <row r="21" spans="1:68" ht="14.25" customHeight="1">
      <c r="A21" s="649" t="s">
        <v>78</v>
      </c>
      <c r="B21" s="649"/>
      <c r="C21" s="649"/>
      <c r="D21" s="649"/>
      <c r="E21" s="649"/>
      <c r="F21" s="649"/>
      <c r="G21" s="649"/>
      <c r="H21" s="649"/>
      <c r="I21" s="649"/>
      <c r="J21" s="649"/>
      <c r="K21" s="649"/>
      <c r="L21" s="649"/>
      <c r="M21" s="649"/>
      <c r="N21" s="649"/>
      <c r="O21" s="649"/>
      <c r="P21" s="649"/>
      <c r="Q21" s="649"/>
      <c r="R21" s="649"/>
      <c r="S21" s="649"/>
      <c r="T21" s="649"/>
      <c r="U21" s="649"/>
      <c r="V21" s="649"/>
      <c r="W21" s="649"/>
      <c r="X21" s="649"/>
      <c r="Y21" s="649"/>
      <c r="Z21" s="649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50">
        <v>4680115886643</v>
      </c>
      <c r="E22" s="65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1" t="s">
        <v>81</v>
      </c>
      <c r="Q22" s="652"/>
      <c r="R22" s="652"/>
      <c r="S22" s="652"/>
      <c r="T22" s="65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57"/>
      <c r="B23" s="657"/>
      <c r="C23" s="657"/>
      <c r="D23" s="657"/>
      <c r="E23" s="657"/>
      <c r="F23" s="657"/>
      <c r="G23" s="657"/>
      <c r="H23" s="657"/>
      <c r="I23" s="657"/>
      <c r="J23" s="657"/>
      <c r="K23" s="657"/>
      <c r="L23" s="657"/>
      <c r="M23" s="657"/>
      <c r="N23" s="657"/>
      <c r="O23" s="658"/>
      <c r="P23" s="654" t="s">
        <v>40</v>
      </c>
      <c r="Q23" s="655"/>
      <c r="R23" s="655"/>
      <c r="S23" s="655"/>
      <c r="T23" s="655"/>
      <c r="U23" s="655"/>
      <c r="V23" s="65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57"/>
      <c r="B24" s="657"/>
      <c r="C24" s="657"/>
      <c r="D24" s="657"/>
      <c r="E24" s="657"/>
      <c r="F24" s="657"/>
      <c r="G24" s="657"/>
      <c r="H24" s="657"/>
      <c r="I24" s="657"/>
      <c r="J24" s="657"/>
      <c r="K24" s="657"/>
      <c r="L24" s="657"/>
      <c r="M24" s="657"/>
      <c r="N24" s="657"/>
      <c r="O24" s="658"/>
      <c r="P24" s="654" t="s">
        <v>40</v>
      </c>
      <c r="Q24" s="655"/>
      <c r="R24" s="655"/>
      <c r="S24" s="655"/>
      <c r="T24" s="655"/>
      <c r="U24" s="655"/>
      <c r="V24" s="65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49" t="s">
        <v>85</v>
      </c>
      <c r="B25" s="649"/>
      <c r="C25" s="649"/>
      <c r="D25" s="649"/>
      <c r="E25" s="649"/>
      <c r="F25" s="649"/>
      <c r="G25" s="649"/>
      <c r="H25" s="649"/>
      <c r="I25" s="649"/>
      <c r="J25" s="649"/>
      <c r="K25" s="649"/>
      <c r="L25" s="649"/>
      <c r="M25" s="649"/>
      <c r="N25" s="649"/>
      <c r="O25" s="649"/>
      <c r="P25" s="649"/>
      <c r="Q25" s="649"/>
      <c r="R25" s="649"/>
      <c r="S25" s="649"/>
      <c r="T25" s="649"/>
      <c r="U25" s="649"/>
      <c r="V25" s="649"/>
      <c r="W25" s="649"/>
      <c r="X25" s="649"/>
      <c r="Y25" s="649"/>
      <c r="Z25" s="649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50">
        <v>4680115885912</v>
      </c>
      <c r="E26" s="65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2"/>
      <c r="R26" s="652"/>
      <c r="S26" s="652"/>
      <c r="T26" s="65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50">
        <v>4607091388237</v>
      </c>
      <c r="E27" s="65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2"/>
      <c r="R27" s="652"/>
      <c r="S27" s="652"/>
      <c r="T27" s="65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50">
        <v>4680115886230</v>
      </c>
      <c r="E28" s="65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2"/>
      <c r="R28" s="652"/>
      <c r="S28" s="652"/>
      <c r="T28" s="65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50">
        <v>4680115886247</v>
      </c>
      <c r="E29" s="65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2"/>
      <c r="R29" s="652"/>
      <c r="S29" s="652"/>
      <c r="T29" s="65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50">
        <v>4680115885905</v>
      </c>
      <c r="E30" s="65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2"/>
      <c r="R30" s="652"/>
      <c r="S30" s="652"/>
      <c r="T30" s="65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50">
        <v>4607091388244</v>
      </c>
      <c r="E31" s="65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2"/>
      <c r="R31" s="652"/>
      <c r="S31" s="652"/>
      <c r="T31" s="65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57"/>
      <c r="B32" s="657"/>
      <c r="C32" s="657"/>
      <c r="D32" s="657"/>
      <c r="E32" s="657"/>
      <c r="F32" s="657"/>
      <c r="G32" s="657"/>
      <c r="H32" s="657"/>
      <c r="I32" s="657"/>
      <c r="J32" s="657"/>
      <c r="K32" s="657"/>
      <c r="L32" s="657"/>
      <c r="M32" s="657"/>
      <c r="N32" s="657"/>
      <c r="O32" s="658"/>
      <c r="P32" s="654" t="s">
        <v>40</v>
      </c>
      <c r="Q32" s="655"/>
      <c r="R32" s="655"/>
      <c r="S32" s="655"/>
      <c r="T32" s="655"/>
      <c r="U32" s="655"/>
      <c r="V32" s="65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57"/>
      <c r="B33" s="657"/>
      <c r="C33" s="657"/>
      <c r="D33" s="657"/>
      <c r="E33" s="657"/>
      <c r="F33" s="657"/>
      <c r="G33" s="657"/>
      <c r="H33" s="657"/>
      <c r="I33" s="657"/>
      <c r="J33" s="657"/>
      <c r="K33" s="657"/>
      <c r="L33" s="657"/>
      <c r="M33" s="657"/>
      <c r="N33" s="657"/>
      <c r="O33" s="658"/>
      <c r="P33" s="654" t="s">
        <v>40</v>
      </c>
      <c r="Q33" s="655"/>
      <c r="R33" s="655"/>
      <c r="S33" s="655"/>
      <c r="T33" s="655"/>
      <c r="U33" s="655"/>
      <c r="V33" s="65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49" t="s">
        <v>106</v>
      </c>
      <c r="B34" s="649"/>
      <c r="C34" s="649"/>
      <c r="D34" s="649"/>
      <c r="E34" s="649"/>
      <c r="F34" s="649"/>
      <c r="G34" s="649"/>
      <c r="H34" s="649"/>
      <c r="I34" s="649"/>
      <c r="J34" s="649"/>
      <c r="K34" s="649"/>
      <c r="L34" s="649"/>
      <c r="M34" s="649"/>
      <c r="N34" s="649"/>
      <c r="O34" s="649"/>
      <c r="P34" s="649"/>
      <c r="Q34" s="649"/>
      <c r="R34" s="649"/>
      <c r="S34" s="649"/>
      <c r="T34" s="649"/>
      <c r="U34" s="649"/>
      <c r="V34" s="649"/>
      <c r="W34" s="649"/>
      <c r="X34" s="649"/>
      <c r="Y34" s="649"/>
      <c r="Z34" s="649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50">
        <v>4607091388503</v>
      </c>
      <c r="E35" s="65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2"/>
      <c r="R35" s="652"/>
      <c r="S35" s="652"/>
      <c r="T35" s="65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57"/>
      <c r="B36" s="657"/>
      <c r="C36" s="657"/>
      <c r="D36" s="657"/>
      <c r="E36" s="657"/>
      <c r="F36" s="657"/>
      <c r="G36" s="657"/>
      <c r="H36" s="657"/>
      <c r="I36" s="657"/>
      <c r="J36" s="657"/>
      <c r="K36" s="657"/>
      <c r="L36" s="657"/>
      <c r="M36" s="657"/>
      <c r="N36" s="657"/>
      <c r="O36" s="658"/>
      <c r="P36" s="654" t="s">
        <v>40</v>
      </c>
      <c r="Q36" s="655"/>
      <c r="R36" s="655"/>
      <c r="S36" s="655"/>
      <c r="T36" s="655"/>
      <c r="U36" s="655"/>
      <c r="V36" s="65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57"/>
      <c r="B37" s="657"/>
      <c r="C37" s="657"/>
      <c r="D37" s="657"/>
      <c r="E37" s="657"/>
      <c r="F37" s="657"/>
      <c r="G37" s="657"/>
      <c r="H37" s="657"/>
      <c r="I37" s="657"/>
      <c r="J37" s="657"/>
      <c r="K37" s="657"/>
      <c r="L37" s="657"/>
      <c r="M37" s="657"/>
      <c r="N37" s="657"/>
      <c r="O37" s="658"/>
      <c r="P37" s="654" t="s">
        <v>40</v>
      </c>
      <c r="Q37" s="655"/>
      <c r="R37" s="655"/>
      <c r="S37" s="655"/>
      <c r="T37" s="655"/>
      <c r="U37" s="655"/>
      <c r="V37" s="65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47" t="s">
        <v>112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54"/>
      <c r="AB38" s="54"/>
      <c r="AC38" s="54"/>
    </row>
    <row r="39" spans="1:68" ht="16.5" customHeight="1">
      <c r="A39" s="648" t="s">
        <v>113</v>
      </c>
      <c r="B39" s="648"/>
      <c r="C39" s="648"/>
      <c r="D39" s="648"/>
      <c r="E39" s="648"/>
      <c r="F39" s="648"/>
      <c r="G39" s="648"/>
      <c r="H39" s="648"/>
      <c r="I39" s="648"/>
      <c r="J39" s="648"/>
      <c r="K39" s="648"/>
      <c r="L39" s="648"/>
      <c r="M39" s="648"/>
      <c r="N39" s="648"/>
      <c r="O39" s="648"/>
      <c r="P39" s="648"/>
      <c r="Q39" s="648"/>
      <c r="R39" s="648"/>
      <c r="S39" s="648"/>
      <c r="T39" s="648"/>
      <c r="U39" s="648"/>
      <c r="V39" s="648"/>
      <c r="W39" s="648"/>
      <c r="X39" s="648"/>
      <c r="Y39" s="648"/>
      <c r="Z39" s="648"/>
      <c r="AA39" s="65"/>
      <c r="AB39" s="65"/>
      <c r="AC39" s="79"/>
    </row>
    <row r="40" spans="1:68" ht="14.25" customHeight="1">
      <c r="A40" s="649" t="s">
        <v>114</v>
      </c>
      <c r="B40" s="649"/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  <c r="O40" s="649"/>
      <c r="P40" s="649"/>
      <c r="Q40" s="649"/>
      <c r="R40" s="649"/>
      <c r="S40" s="649"/>
      <c r="T40" s="649"/>
      <c r="U40" s="649"/>
      <c r="V40" s="649"/>
      <c r="W40" s="649"/>
      <c r="X40" s="649"/>
      <c r="Y40" s="649"/>
      <c r="Z40" s="649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50">
        <v>4607091385670</v>
      </c>
      <c r="E41" s="65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2"/>
      <c r="R41" s="652"/>
      <c r="S41" s="652"/>
      <c r="T41" s="65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50">
        <v>4607091385687</v>
      </c>
      <c r="E42" s="65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2"/>
      <c r="R42" s="652"/>
      <c r="S42" s="652"/>
      <c r="T42" s="65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50">
        <v>4680115882539</v>
      </c>
      <c r="E43" s="65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2"/>
      <c r="R43" s="652"/>
      <c r="S43" s="652"/>
      <c r="T43" s="65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57"/>
      <c r="B44" s="657"/>
      <c r="C44" s="657"/>
      <c r="D44" s="657"/>
      <c r="E44" s="657"/>
      <c r="F44" s="657"/>
      <c r="G44" s="657"/>
      <c r="H44" s="657"/>
      <c r="I44" s="657"/>
      <c r="J44" s="657"/>
      <c r="K44" s="657"/>
      <c r="L44" s="657"/>
      <c r="M44" s="657"/>
      <c r="N44" s="657"/>
      <c r="O44" s="658"/>
      <c r="P44" s="654" t="s">
        <v>40</v>
      </c>
      <c r="Q44" s="655"/>
      <c r="R44" s="655"/>
      <c r="S44" s="655"/>
      <c r="T44" s="655"/>
      <c r="U44" s="655"/>
      <c r="V44" s="656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57"/>
      <c r="B45" s="657"/>
      <c r="C45" s="657"/>
      <c r="D45" s="657"/>
      <c r="E45" s="657"/>
      <c r="F45" s="657"/>
      <c r="G45" s="657"/>
      <c r="H45" s="657"/>
      <c r="I45" s="657"/>
      <c r="J45" s="657"/>
      <c r="K45" s="657"/>
      <c r="L45" s="657"/>
      <c r="M45" s="657"/>
      <c r="N45" s="657"/>
      <c r="O45" s="658"/>
      <c r="P45" s="654" t="s">
        <v>40</v>
      </c>
      <c r="Q45" s="655"/>
      <c r="R45" s="655"/>
      <c r="S45" s="655"/>
      <c r="T45" s="655"/>
      <c r="U45" s="655"/>
      <c r="V45" s="656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49" t="s">
        <v>85</v>
      </c>
      <c r="B46" s="649"/>
      <c r="C46" s="649"/>
      <c r="D46" s="649"/>
      <c r="E46" s="649"/>
      <c r="F46" s="649"/>
      <c r="G46" s="649"/>
      <c r="H46" s="649"/>
      <c r="I46" s="649"/>
      <c r="J46" s="649"/>
      <c r="K46" s="649"/>
      <c r="L46" s="649"/>
      <c r="M46" s="649"/>
      <c r="N46" s="649"/>
      <c r="O46" s="649"/>
      <c r="P46" s="649"/>
      <c r="Q46" s="649"/>
      <c r="R46" s="649"/>
      <c r="S46" s="649"/>
      <c r="T46" s="649"/>
      <c r="U46" s="649"/>
      <c r="V46" s="649"/>
      <c r="W46" s="649"/>
      <c r="X46" s="649"/>
      <c r="Y46" s="649"/>
      <c r="Z46" s="649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50">
        <v>4680115884915</v>
      </c>
      <c r="E47" s="65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2"/>
      <c r="R47" s="652"/>
      <c r="S47" s="652"/>
      <c r="T47" s="65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57"/>
      <c r="B48" s="657"/>
      <c r="C48" s="657"/>
      <c r="D48" s="657"/>
      <c r="E48" s="657"/>
      <c r="F48" s="657"/>
      <c r="G48" s="657"/>
      <c r="H48" s="657"/>
      <c r="I48" s="657"/>
      <c r="J48" s="657"/>
      <c r="K48" s="657"/>
      <c r="L48" s="657"/>
      <c r="M48" s="657"/>
      <c r="N48" s="657"/>
      <c r="O48" s="658"/>
      <c r="P48" s="654" t="s">
        <v>40</v>
      </c>
      <c r="Q48" s="655"/>
      <c r="R48" s="655"/>
      <c r="S48" s="655"/>
      <c r="T48" s="655"/>
      <c r="U48" s="655"/>
      <c r="V48" s="65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57"/>
      <c r="B49" s="657"/>
      <c r="C49" s="657"/>
      <c r="D49" s="657"/>
      <c r="E49" s="657"/>
      <c r="F49" s="657"/>
      <c r="G49" s="657"/>
      <c r="H49" s="657"/>
      <c r="I49" s="657"/>
      <c r="J49" s="657"/>
      <c r="K49" s="657"/>
      <c r="L49" s="657"/>
      <c r="M49" s="657"/>
      <c r="N49" s="657"/>
      <c r="O49" s="658"/>
      <c r="P49" s="654" t="s">
        <v>40</v>
      </c>
      <c r="Q49" s="655"/>
      <c r="R49" s="655"/>
      <c r="S49" s="655"/>
      <c r="T49" s="655"/>
      <c r="U49" s="655"/>
      <c r="V49" s="65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48" t="s">
        <v>130</v>
      </c>
      <c r="B50" s="648"/>
      <c r="C50" s="648"/>
      <c r="D50" s="648"/>
      <c r="E50" s="648"/>
      <c r="F50" s="648"/>
      <c r="G50" s="648"/>
      <c r="H50" s="648"/>
      <c r="I50" s="648"/>
      <c r="J50" s="648"/>
      <c r="K50" s="648"/>
      <c r="L50" s="648"/>
      <c r="M50" s="648"/>
      <c r="N50" s="648"/>
      <c r="O50" s="648"/>
      <c r="P50" s="648"/>
      <c r="Q50" s="648"/>
      <c r="R50" s="648"/>
      <c r="S50" s="648"/>
      <c r="T50" s="648"/>
      <c r="U50" s="648"/>
      <c r="V50" s="648"/>
      <c r="W50" s="648"/>
      <c r="X50" s="648"/>
      <c r="Y50" s="648"/>
      <c r="Z50" s="648"/>
      <c r="AA50" s="65"/>
      <c r="AB50" s="65"/>
      <c r="AC50" s="79"/>
    </row>
    <row r="51" spans="1:68" ht="14.25" customHeight="1">
      <c r="A51" s="649" t="s">
        <v>114</v>
      </c>
      <c r="B51" s="649"/>
      <c r="C51" s="649"/>
      <c r="D51" s="649"/>
      <c r="E51" s="649"/>
      <c r="F51" s="649"/>
      <c r="G51" s="649"/>
      <c r="H51" s="649"/>
      <c r="I51" s="649"/>
      <c r="J51" s="649"/>
      <c r="K51" s="649"/>
      <c r="L51" s="649"/>
      <c r="M51" s="649"/>
      <c r="N51" s="649"/>
      <c r="O51" s="649"/>
      <c r="P51" s="649"/>
      <c r="Q51" s="649"/>
      <c r="R51" s="649"/>
      <c r="S51" s="649"/>
      <c r="T51" s="649"/>
      <c r="U51" s="649"/>
      <c r="V51" s="649"/>
      <c r="W51" s="649"/>
      <c r="X51" s="649"/>
      <c r="Y51" s="649"/>
      <c r="Z51" s="649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50">
        <v>4680115885882</v>
      </c>
      <c r="E52" s="65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2"/>
      <c r="R52" s="652"/>
      <c r="S52" s="652"/>
      <c r="T52" s="65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50">
        <v>4680115881426</v>
      </c>
      <c r="E53" s="65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2"/>
      <c r="R53" s="652"/>
      <c r="S53" s="652"/>
      <c r="T53" s="65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50">
        <v>4680115880283</v>
      </c>
      <c r="E54" s="65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2"/>
      <c r="R54" s="652"/>
      <c r="S54" s="652"/>
      <c r="T54" s="65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50">
        <v>4680115881525</v>
      </c>
      <c r="E55" s="65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2"/>
      <c r="R55" s="652"/>
      <c r="S55" s="652"/>
      <c r="T55" s="65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50">
        <v>4680115885899</v>
      </c>
      <c r="E56" s="65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2"/>
      <c r="R56" s="652"/>
      <c r="S56" s="652"/>
      <c r="T56" s="65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50">
        <v>4680115881419</v>
      </c>
      <c r="E57" s="65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2"/>
      <c r="R57" s="652"/>
      <c r="S57" s="652"/>
      <c r="T57" s="65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57"/>
      <c r="B58" s="657"/>
      <c r="C58" s="657"/>
      <c r="D58" s="657"/>
      <c r="E58" s="657"/>
      <c r="F58" s="657"/>
      <c r="G58" s="657"/>
      <c r="H58" s="657"/>
      <c r="I58" s="657"/>
      <c r="J58" s="657"/>
      <c r="K58" s="657"/>
      <c r="L58" s="657"/>
      <c r="M58" s="657"/>
      <c r="N58" s="657"/>
      <c r="O58" s="658"/>
      <c r="P58" s="654" t="s">
        <v>40</v>
      </c>
      <c r="Q58" s="655"/>
      <c r="R58" s="655"/>
      <c r="S58" s="655"/>
      <c r="T58" s="655"/>
      <c r="U58" s="655"/>
      <c r="V58" s="656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57"/>
      <c r="B59" s="657"/>
      <c r="C59" s="657"/>
      <c r="D59" s="657"/>
      <c r="E59" s="657"/>
      <c r="F59" s="657"/>
      <c r="G59" s="657"/>
      <c r="H59" s="657"/>
      <c r="I59" s="657"/>
      <c r="J59" s="657"/>
      <c r="K59" s="657"/>
      <c r="L59" s="657"/>
      <c r="M59" s="657"/>
      <c r="N59" s="657"/>
      <c r="O59" s="658"/>
      <c r="P59" s="654" t="s">
        <v>40</v>
      </c>
      <c r="Q59" s="655"/>
      <c r="R59" s="655"/>
      <c r="S59" s="655"/>
      <c r="T59" s="655"/>
      <c r="U59" s="655"/>
      <c r="V59" s="656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49" t="s">
        <v>150</v>
      </c>
      <c r="B60" s="649"/>
      <c r="C60" s="649"/>
      <c r="D60" s="649"/>
      <c r="E60" s="649"/>
      <c r="F60" s="649"/>
      <c r="G60" s="649"/>
      <c r="H60" s="649"/>
      <c r="I60" s="649"/>
      <c r="J60" s="649"/>
      <c r="K60" s="649"/>
      <c r="L60" s="649"/>
      <c r="M60" s="649"/>
      <c r="N60" s="649"/>
      <c r="O60" s="649"/>
      <c r="P60" s="649"/>
      <c r="Q60" s="649"/>
      <c r="R60" s="649"/>
      <c r="S60" s="649"/>
      <c r="T60" s="649"/>
      <c r="U60" s="649"/>
      <c r="V60" s="649"/>
      <c r="W60" s="649"/>
      <c r="X60" s="649"/>
      <c r="Y60" s="649"/>
      <c r="Z60" s="649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50">
        <v>4680115881440</v>
      </c>
      <c r="E61" s="65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2"/>
      <c r="R61" s="652"/>
      <c r="S61" s="652"/>
      <c r="T61" s="653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50">
        <v>4680115882751</v>
      </c>
      <c r="E62" s="65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2"/>
      <c r="R62" s="652"/>
      <c r="S62" s="652"/>
      <c r="T62" s="65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50">
        <v>4680115885950</v>
      </c>
      <c r="E63" s="65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2"/>
      <c r="R63" s="652"/>
      <c r="S63" s="652"/>
      <c r="T63" s="65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50">
        <v>4680115881433</v>
      </c>
      <c r="E64" s="65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2"/>
      <c r="R64" s="652"/>
      <c r="S64" s="652"/>
      <c r="T64" s="65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57"/>
      <c r="B65" s="657"/>
      <c r="C65" s="657"/>
      <c r="D65" s="657"/>
      <c r="E65" s="657"/>
      <c r="F65" s="657"/>
      <c r="G65" s="657"/>
      <c r="H65" s="657"/>
      <c r="I65" s="657"/>
      <c r="J65" s="657"/>
      <c r="K65" s="657"/>
      <c r="L65" s="657"/>
      <c r="M65" s="657"/>
      <c r="N65" s="657"/>
      <c r="O65" s="658"/>
      <c r="P65" s="654" t="s">
        <v>40</v>
      </c>
      <c r="Q65" s="655"/>
      <c r="R65" s="655"/>
      <c r="S65" s="655"/>
      <c r="T65" s="655"/>
      <c r="U65" s="655"/>
      <c r="V65" s="656"/>
      <c r="W65" s="42" t="s">
        <v>39</v>
      </c>
      <c r="X65" s="43">
        <f>IFERROR(X61/H61,"0")+IFERROR(X62/H62,"0")+IFERROR(X63/H63,"0")+IFERROR(X64/H64,"0")</f>
        <v>2.7777777777777777</v>
      </c>
      <c r="Y65" s="43">
        <f>IFERROR(Y61/H61,"0")+IFERROR(Y62/H62,"0")+IFERROR(Y63/H63,"0")+IFERROR(Y64/H64,"0")</f>
        <v>3.0000000000000004</v>
      </c>
      <c r="Z65" s="43">
        <f>IFERROR(IF(Z61="",0,Z61),"0")+IFERROR(IF(Z62="",0,Z62),"0")+IFERROR(IF(Z63="",0,Z63),"0")+IFERROR(IF(Z64="",0,Z64),"0")</f>
        <v>5.6940000000000004E-2</v>
      </c>
      <c r="AA65" s="67"/>
      <c r="AB65" s="67"/>
      <c r="AC65" s="67"/>
    </row>
    <row r="66" spans="1:68">
      <c r="A66" s="657"/>
      <c r="B66" s="657"/>
      <c r="C66" s="657"/>
      <c r="D66" s="657"/>
      <c r="E66" s="657"/>
      <c r="F66" s="657"/>
      <c r="G66" s="657"/>
      <c r="H66" s="657"/>
      <c r="I66" s="657"/>
      <c r="J66" s="657"/>
      <c r="K66" s="657"/>
      <c r="L66" s="657"/>
      <c r="M66" s="657"/>
      <c r="N66" s="657"/>
      <c r="O66" s="658"/>
      <c r="P66" s="654" t="s">
        <v>40</v>
      </c>
      <c r="Q66" s="655"/>
      <c r="R66" s="655"/>
      <c r="S66" s="655"/>
      <c r="T66" s="655"/>
      <c r="U66" s="655"/>
      <c r="V66" s="656"/>
      <c r="W66" s="42" t="s">
        <v>0</v>
      </c>
      <c r="X66" s="43">
        <f>IFERROR(SUM(X61:X64),"0")</f>
        <v>30</v>
      </c>
      <c r="Y66" s="43">
        <f>IFERROR(SUM(Y61:Y64),"0")</f>
        <v>32.400000000000006</v>
      </c>
      <c r="Z66" s="42"/>
      <c r="AA66" s="67"/>
      <c r="AB66" s="67"/>
      <c r="AC66" s="67"/>
    </row>
    <row r="67" spans="1:68" ht="14.25" customHeight="1">
      <c r="A67" s="649" t="s">
        <v>78</v>
      </c>
      <c r="B67" s="649"/>
      <c r="C67" s="649"/>
      <c r="D67" s="649"/>
      <c r="E67" s="649"/>
      <c r="F67" s="649"/>
      <c r="G67" s="649"/>
      <c r="H67" s="649"/>
      <c r="I67" s="649"/>
      <c r="J67" s="649"/>
      <c r="K67" s="649"/>
      <c r="L67" s="649"/>
      <c r="M67" s="649"/>
      <c r="N67" s="649"/>
      <c r="O67" s="649"/>
      <c r="P67" s="649"/>
      <c r="Q67" s="649"/>
      <c r="R67" s="649"/>
      <c r="S67" s="649"/>
      <c r="T67" s="649"/>
      <c r="U67" s="649"/>
      <c r="V67" s="649"/>
      <c r="W67" s="649"/>
      <c r="X67" s="649"/>
      <c r="Y67" s="649"/>
      <c r="Z67" s="649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50">
        <v>4680115885073</v>
      </c>
      <c r="E68" s="65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2"/>
      <c r="R68" s="652"/>
      <c r="S68" s="652"/>
      <c r="T68" s="653"/>
      <c r="U68" s="39" t="s">
        <v>45</v>
      </c>
      <c r="V68" s="39" t="s">
        <v>45</v>
      </c>
      <c r="W68" s="40" t="s">
        <v>0</v>
      </c>
      <c r="X68" s="58">
        <v>7</v>
      </c>
      <c r="Y68" s="55">
        <f>IFERROR(IF(X68="",0,CEILING((X68/$H68),1)*$H68),"")</f>
        <v>7.2</v>
      </c>
      <c r="Z68" s="41">
        <f>IFERROR(IF(Y68=0,"",ROUNDUP(Y68/H68,0)*0.00502),"")</f>
        <v>2.0080000000000001E-2</v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7.3888888888888884</v>
      </c>
      <c r="BN68" s="78">
        <f>IFERROR(Y68*I68/H68,"0")</f>
        <v>7.6</v>
      </c>
      <c r="BO68" s="78">
        <f>IFERROR(1/J68*(X68/H68),"0")</f>
        <v>1.6619183285849954E-2</v>
      </c>
      <c r="BP68" s="78">
        <f>IFERROR(1/J68*(Y68/H68),"0")</f>
        <v>1.7094017094017096E-2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50">
        <v>4680115885059</v>
      </c>
      <c r="E69" s="65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2"/>
      <c r="R69" s="652"/>
      <c r="S69" s="652"/>
      <c r="T69" s="653"/>
      <c r="U69" s="39" t="s">
        <v>45</v>
      </c>
      <c r="V69" s="39" t="s">
        <v>45</v>
      </c>
      <c r="W69" s="40" t="s">
        <v>0</v>
      </c>
      <c r="X69" s="58">
        <v>7</v>
      </c>
      <c r="Y69" s="55">
        <f>IFERROR(IF(X69="",0,CEILING((X69/$H69),1)*$H69),"")</f>
        <v>7.2</v>
      </c>
      <c r="Z69" s="41">
        <f>IFERROR(IF(Y69=0,"",ROUNDUP(Y69/H69,0)*0.00502),"")</f>
        <v>2.0080000000000001E-2</v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7.3888888888888884</v>
      </c>
      <c r="BN69" s="78">
        <f>IFERROR(Y69*I69/H69,"0")</f>
        <v>7.6</v>
      </c>
      <c r="BO69" s="78">
        <f>IFERROR(1/J69*(X69/H69),"0")</f>
        <v>1.6619183285849954E-2</v>
      </c>
      <c r="BP69" s="78">
        <f>IFERROR(1/J69*(Y69/H69),"0")</f>
        <v>1.7094017094017096E-2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50">
        <v>4680115885097</v>
      </c>
      <c r="E70" s="65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2"/>
      <c r="R70" s="652"/>
      <c r="S70" s="652"/>
      <c r="T70" s="653"/>
      <c r="U70" s="39" t="s">
        <v>45</v>
      </c>
      <c r="V70" s="39" t="s">
        <v>45</v>
      </c>
      <c r="W70" s="40" t="s">
        <v>0</v>
      </c>
      <c r="X70" s="58">
        <v>7</v>
      </c>
      <c r="Y70" s="55">
        <f>IFERROR(IF(X70="",0,CEILING((X70/$H70),1)*$H70),"")</f>
        <v>7.2</v>
      </c>
      <c r="Z70" s="41">
        <f>IFERROR(IF(Y70=0,"",ROUNDUP(Y70/H70,0)*0.00502),"")</f>
        <v>2.0080000000000001E-2</v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7.3888888888888884</v>
      </c>
      <c r="BN70" s="78">
        <f>IFERROR(Y70*I70/H70,"0")</f>
        <v>7.6</v>
      </c>
      <c r="BO70" s="78">
        <f>IFERROR(1/J70*(X70/H70),"0")</f>
        <v>1.6619183285849954E-2</v>
      </c>
      <c r="BP70" s="78">
        <f>IFERROR(1/J70*(Y70/H70),"0")</f>
        <v>1.7094017094017096E-2</v>
      </c>
    </row>
    <row r="71" spans="1:68">
      <c r="A71" s="657"/>
      <c r="B71" s="657"/>
      <c r="C71" s="657"/>
      <c r="D71" s="657"/>
      <c r="E71" s="657"/>
      <c r="F71" s="657"/>
      <c r="G71" s="657"/>
      <c r="H71" s="657"/>
      <c r="I71" s="657"/>
      <c r="J71" s="657"/>
      <c r="K71" s="657"/>
      <c r="L71" s="657"/>
      <c r="M71" s="657"/>
      <c r="N71" s="657"/>
      <c r="O71" s="658"/>
      <c r="P71" s="654" t="s">
        <v>40</v>
      </c>
      <c r="Q71" s="655"/>
      <c r="R71" s="655"/>
      <c r="S71" s="655"/>
      <c r="T71" s="655"/>
      <c r="U71" s="655"/>
      <c r="V71" s="656"/>
      <c r="W71" s="42" t="s">
        <v>39</v>
      </c>
      <c r="X71" s="43">
        <f>IFERROR(X68/H68,"0")+IFERROR(X69/H69,"0")+IFERROR(X70/H70,"0")</f>
        <v>11.666666666666666</v>
      </c>
      <c r="Y71" s="43">
        <f>IFERROR(Y68/H68,"0")+IFERROR(Y69/H69,"0")+IFERROR(Y70/H70,"0")</f>
        <v>12</v>
      </c>
      <c r="Z71" s="43">
        <f>IFERROR(IF(Z68="",0,Z68),"0")+IFERROR(IF(Z69="",0,Z69),"0")+IFERROR(IF(Z70="",0,Z70),"0")</f>
        <v>6.0240000000000002E-2</v>
      </c>
      <c r="AA71" s="67"/>
      <c r="AB71" s="67"/>
      <c r="AC71" s="67"/>
    </row>
    <row r="72" spans="1:68">
      <c r="A72" s="657"/>
      <c r="B72" s="657"/>
      <c r="C72" s="657"/>
      <c r="D72" s="657"/>
      <c r="E72" s="657"/>
      <c r="F72" s="657"/>
      <c r="G72" s="657"/>
      <c r="H72" s="657"/>
      <c r="I72" s="657"/>
      <c r="J72" s="657"/>
      <c r="K72" s="657"/>
      <c r="L72" s="657"/>
      <c r="M72" s="657"/>
      <c r="N72" s="657"/>
      <c r="O72" s="658"/>
      <c r="P72" s="654" t="s">
        <v>40</v>
      </c>
      <c r="Q72" s="655"/>
      <c r="R72" s="655"/>
      <c r="S72" s="655"/>
      <c r="T72" s="655"/>
      <c r="U72" s="655"/>
      <c r="V72" s="656"/>
      <c r="W72" s="42" t="s">
        <v>0</v>
      </c>
      <c r="X72" s="43">
        <f>IFERROR(SUM(X68:X70),"0")</f>
        <v>21</v>
      </c>
      <c r="Y72" s="43">
        <f>IFERROR(SUM(Y68:Y70),"0")</f>
        <v>21.6</v>
      </c>
      <c r="Z72" s="42"/>
      <c r="AA72" s="67"/>
      <c r="AB72" s="67"/>
      <c r="AC72" s="67"/>
    </row>
    <row r="73" spans="1:68" ht="14.25" customHeight="1">
      <c r="A73" s="649" t="s">
        <v>85</v>
      </c>
      <c r="B73" s="649"/>
      <c r="C73" s="649"/>
      <c r="D73" s="649"/>
      <c r="E73" s="649"/>
      <c r="F73" s="649"/>
      <c r="G73" s="649"/>
      <c r="H73" s="649"/>
      <c r="I73" s="649"/>
      <c r="J73" s="649"/>
      <c r="K73" s="649"/>
      <c r="L73" s="649"/>
      <c r="M73" s="649"/>
      <c r="N73" s="649"/>
      <c r="O73" s="649"/>
      <c r="P73" s="649"/>
      <c r="Q73" s="649"/>
      <c r="R73" s="649"/>
      <c r="S73" s="649"/>
      <c r="T73" s="649"/>
      <c r="U73" s="649"/>
      <c r="V73" s="649"/>
      <c r="W73" s="649"/>
      <c r="X73" s="649"/>
      <c r="Y73" s="649"/>
      <c r="Z73" s="649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50">
        <v>4680115881891</v>
      </c>
      <c r="E74" s="65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2"/>
      <c r="R74" s="652"/>
      <c r="S74" s="652"/>
      <c r="T74" s="65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50">
        <v>4680115885769</v>
      </c>
      <c r="E75" s="65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2"/>
      <c r="R75" s="652"/>
      <c r="S75" s="652"/>
      <c r="T75" s="65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50">
        <v>4680115884410</v>
      </c>
      <c r="E76" s="65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2"/>
      <c r="R76" s="652"/>
      <c r="S76" s="652"/>
      <c r="T76" s="653"/>
      <c r="U76" s="39" t="s">
        <v>45</v>
      </c>
      <c r="V76" s="39" t="s">
        <v>45</v>
      </c>
      <c r="W76" s="40" t="s">
        <v>0</v>
      </c>
      <c r="X76" s="58">
        <v>30</v>
      </c>
      <c r="Y76" s="55">
        <f t="shared" si="11"/>
        <v>33.6</v>
      </c>
      <c r="Z76" s="41">
        <f>IFERROR(IF(Y76=0,"",ROUNDUP(Y76/H76,0)*0.01898),"")</f>
        <v>7.5920000000000001E-2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31.810714285714283</v>
      </c>
      <c r="BN76" s="78">
        <f t="shared" si="13"/>
        <v>35.628</v>
      </c>
      <c r="BO76" s="78">
        <f t="shared" si="14"/>
        <v>5.5803571428571425E-2</v>
      </c>
      <c r="BP76" s="78">
        <f t="shared" si="15"/>
        <v>6.25E-2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50">
        <v>4680115884311</v>
      </c>
      <c r="E77" s="65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2"/>
      <c r="R77" s="652"/>
      <c r="S77" s="652"/>
      <c r="T77" s="65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50">
        <v>4680115885929</v>
      </c>
      <c r="E78" s="65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2"/>
      <c r="R78" s="652"/>
      <c r="S78" s="652"/>
      <c r="T78" s="65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50">
        <v>4680115884403</v>
      </c>
      <c r="E79" s="65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2"/>
      <c r="R79" s="652"/>
      <c r="S79" s="652"/>
      <c r="T79" s="65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57"/>
      <c r="B80" s="657"/>
      <c r="C80" s="657"/>
      <c r="D80" s="657"/>
      <c r="E80" s="657"/>
      <c r="F80" s="657"/>
      <c r="G80" s="657"/>
      <c r="H80" s="657"/>
      <c r="I80" s="657"/>
      <c r="J80" s="657"/>
      <c r="K80" s="657"/>
      <c r="L80" s="657"/>
      <c r="M80" s="657"/>
      <c r="N80" s="657"/>
      <c r="O80" s="658"/>
      <c r="P80" s="654" t="s">
        <v>40</v>
      </c>
      <c r="Q80" s="655"/>
      <c r="R80" s="655"/>
      <c r="S80" s="655"/>
      <c r="T80" s="655"/>
      <c r="U80" s="655"/>
      <c r="V80" s="656"/>
      <c r="W80" s="42" t="s">
        <v>39</v>
      </c>
      <c r="X80" s="43">
        <f>IFERROR(X74/H74,"0")+IFERROR(X75/H75,"0")+IFERROR(X76/H76,"0")+IFERROR(X77/H77,"0")+IFERROR(X78/H78,"0")+IFERROR(X79/H79,"0")</f>
        <v>3.5714285714285712</v>
      </c>
      <c r="Y80" s="43">
        <f>IFERROR(Y74/H74,"0")+IFERROR(Y75/H75,"0")+IFERROR(Y76/H76,"0")+IFERROR(Y77/H77,"0")+IFERROR(Y78/H78,"0")+IFERROR(Y79/H79,"0")</f>
        <v>4</v>
      </c>
      <c r="Z80" s="43">
        <f>IFERROR(IF(Z74="",0,Z74),"0")+IFERROR(IF(Z75="",0,Z75),"0")+IFERROR(IF(Z76="",0,Z76),"0")+IFERROR(IF(Z77="",0,Z77),"0")+IFERROR(IF(Z78="",0,Z78),"0")+IFERROR(IF(Z79="",0,Z79),"0")</f>
        <v>7.5920000000000001E-2</v>
      </c>
      <c r="AA80" s="67"/>
      <c r="AB80" s="67"/>
      <c r="AC80" s="67"/>
    </row>
    <row r="81" spans="1:68">
      <c r="A81" s="657"/>
      <c r="B81" s="657"/>
      <c r="C81" s="657"/>
      <c r="D81" s="657"/>
      <c r="E81" s="657"/>
      <c r="F81" s="657"/>
      <c r="G81" s="657"/>
      <c r="H81" s="657"/>
      <c r="I81" s="657"/>
      <c r="J81" s="657"/>
      <c r="K81" s="657"/>
      <c r="L81" s="657"/>
      <c r="M81" s="657"/>
      <c r="N81" s="657"/>
      <c r="O81" s="658"/>
      <c r="P81" s="654" t="s">
        <v>40</v>
      </c>
      <c r="Q81" s="655"/>
      <c r="R81" s="655"/>
      <c r="S81" s="655"/>
      <c r="T81" s="655"/>
      <c r="U81" s="655"/>
      <c r="V81" s="656"/>
      <c r="W81" s="42" t="s">
        <v>0</v>
      </c>
      <c r="X81" s="43">
        <f>IFERROR(SUM(X74:X79),"0")</f>
        <v>30</v>
      </c>
      <c r="Y81" s="43">
        <f>IFERROR(SUM(Y74:Y79),"0")</f>
        <v>33.6</v>
      </c>
      <c r="Z81" s="42"/>
      <c r="AA81" s="67"/>
      <c r="AB81" s="67"/>
      <c r="AC81" s="67"/>
    </row>
    <row r="82" spans="1:68" ht="14.25" customHeight="1">
      <c r="A82" s="649" t="s">
        <v>185</v>
      </c>
      <c r="B82" s="649"/>
      <c r="C82" s="649"/>
      <c r="D82" s="649"/>
      <c r="E82" s="649"/>
      <c r="F82" s="649"/>
      <c r="G82" s="649"/>
      <c r="H82" s="649"/>
      <c r="I82" s="649"/>
      <c r="J82" s="649"/>
      <c r="K82" s="649"/>
      <c r="L82" s="649"/>
      <c r="M82" s="649"/>
      <c r="N82" s="649"/>
      <c r="O82" s="649"/>
      <c r="P82" s="649"/>
      <c r="Q82" s="649"/>
      <c r="R82" s="649"/>
      <c r="S82" s="649"/>
      <c r="T82" s="649"/>
      <c r="U82" s="649"/>
      <c r="V82" s="649"/>
      <c r="W82" s="649"/>
      <c r="X82" s="649"/>
      <c r="Y82" s="649"/>
      <c r="Z82" s="649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50">
        <v>4680115881532</v>
      </c>
      <c r="E83" s="65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2"/>
      <c r="R83" s="652"/>
      <c r="S83" s="652"/>
      <c r="T83" s="653"/>
      <c r="U83" s="39" t="s">
        <v>45</v>
      </c>
      <c r="V83" s="39" t="s">
        <v>45</v>
      </c>
      <c r="W83" s="40" t="s">
        <v>0</v>
      </c>
      <c r="X83" s="58">
        <v>100</v>
      </c>
      <c r="Y83" s="55">
        <f>IFERROR(IF(X83="",0,CEILING((X83/$H83),1)*$H83),"")</f>
        <v>101.39999999999999</v>
      </c>
      <c r="Z83" s="41">
        <f>IFERROR(IF(Y83=0,"",ROUNDUP(Y83/H83,0)*0.01898),"")</f>
        <v>0.24674000000000001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105.57692307692308</v>
      </c>
      <c r="BN83" s="78">
        <f>IFERROR(Y83*I83/H83,"0")</f>
        <v>107.05499999999999</v>
      </c>
      <c r="BO83" s="78">
        <f>IFERROR(1/J83*(X83/H83),"0")</f>
        <v>0.20032051282051283</v>
      </c>
      <c r="BP83" s="78">
        <f>IFERROR(1/J83*(Y83/H83),"0")</f>
        <v>0.203125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50">
        <v>4680115881464</v>
      </c>
      <c r="E84" s="65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2"/>
      <c r="R84" s="652"/>
      <c r="S84" s="652"/>
      <c r="T84" s="65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57"/>
      <c r="B85" s="657"/>
      <c r="C85" s="657"/>
      <c r="D85" s="657"/>
      <c r="E85" s="657"/>
      <c r="F85" s="657"/>
      <c r="G85" s="657"/>
      <c r="H85" s="657"/>
      <c r="I85" s="657"/>
      <c r="J85" s="657"/>
      <c r="K85" s="657"/>
      <c r="L85" s="657"/>
      <c r="M85" s="657"/>
      <c r="N85" s="657"/>
      <c r="O85" s="658"/>
      <c r="P85" s="654" t="s">
        <v>40</v>
      </c>
      <c r="Q85" s="655"/>
      <c r="R85" s="655"/>
      <c r="S85" s="655"/>
      <c r="T85" s="655"/>
      <c r="U85" s="655"/>
      <c r="V85" s="656"/>
      <c r="W85" s="42" t="s">
        <v>39</v>
      </c>
      <c r="X85" s="43">
        <f>IFERROR(X83/H83,"0")+IFERROR(X84/H84,"0")</f>
        <v>12.820512820512821</v>
      </c>
      <c r="Y85" s="43">
        <f>IFERROR(Y83/H83,"0")+IFERROR(Y84/H84,"0")</f>
        <v>13</v>
      </c>
      <c r="Z85" s="43">
        <f>IFERROR(IF(Z83="",0,Z83),"0")+IFERROR(IF(Z84="",0,Z84),"0")</f>
        <v>0.24674000000000001</v>
      </c>
      <c r="AA85" s="67"/>
      <c r="AB85" s="67"/>
      <c r="AC85" s="67"/>
    </row>
    <row r="86" spans="1:68">
      <c r="A86" s="657"/>
      <c r="B86" s="657"/>
      <c r="C86" s="657"/>
      <c r="D86" s="657"/>
      <c r="E86" s="657"/>
      <c r="F86" s="657"/>
      <c r="G86" s="657"/>
      <c r="H86" s="657"/>
      <c r="I86" s="657"/>
      <c r="J86" s="657"/>
      <c r="K86" s="657"/>
      <c r="L86" s="657"/>
      <c r="M86" s="657"/>
      <c r="N86" s="657"/>
      <c r="O86" s="658"/>
      <c r="P86" s="654" t="s">
        <v>40</v>
      </c>
      <c r="Q86" s="655"/>
      <c r="R86" s="655"/>
      <c r="S86" s="655"/>
      <c r="T86" s="655"/>
      <c r="U86" s="655"/>
      <c r="V86" s="656"/>
      <c r="W86" s="42" t="s">
        <v>0</v>
      </c>
      <c r="X86" s="43">
        <f>IFERROR(SUM(X83:X84),"0")</f>
        <v>100</v>
      </c>
      <c r="Y86" s="43">
        <f>IFERROR(SUM(Y83:Y84),"0")</f>
        <v>101.39999999999999</v>
      </c>
      <c r="Z86" s="42"/>
      <c r="AA86" s="67"/>
      <c r="AB86" s="67"/>
      <c r="AC86" s="67"/>
    </row>
    <row r="87" spans="1:68" ht="16.5" customHeight="1">
      <c r="A87" s="648" t="s">
        <v>192</v>
      </c>
      <c r="B87" s="648"/>
      <c r="C87" s="648"/>
      <c r="D87" s="648"/>
      <c r="E87" s="648"/>
      <c r="F87" s="648"/>
      <c r="G87" s="648"/>
      <c r="H87" s="648"/>
      <c r="I87" s="648"/>
      <c r="J87" s="648"/>
      <c r="K87" s="648"/>
      <c r="L87" s="648"/>
      <c r="M87" s="648"/>
      <c r="N87" s="648"/>
      <c r="O87" s="648"/>
      <c r="P87" s="648"/>
      <c r="Q87" s="648"/>
      <c r="R87" s="648"/>
      <c r="S87" s="648"/>
      <c r="T87" s="648"/>
      <c r="U87" s="648"/>
      <c r="V87" s="648"/>
      <c r="W87" s="648"/>
      <c r="X87" s="648"/>
      <c r="Y87" s="648"/>
      <c r="Z87" s="648"/>
      <c r="AA87" s="65"/>
      <c r="AB87" s="65"/>
      <c r="AC87" s="79"/>
    </row>
    <row r="88" spans="1:68" ht="14.25" customHeight="1">
      <c r="A88" s="649" t="s">
        <v>114</v>
      </c>
      <c r="B88" s="649"/>
      <c r="C88" s="649"/>
      <c r="D88" s="649"/>
      <c r="E88" s="649"/>
      <c r="F88" s="649"/>
      <c r="G88" s="649"/>
      <c r="H88" s="649"/>
      <c r="I88" s="649"/>
      <c r="J88" s="649"/>
      <c r="K88" s="649"/>
      <c r="L88" s="649"/>
      <c r="M88" s="649"/>
      <c r="N88" s="649"/>
      <c r="O88" s="649"/>
      <c r="P88" s="649"/>
      <c r="Q88" s="649"/>
      <c r="R88" s="649"/>
      <c r="S88" s="649"/>
      <c r="T88" s="649"/>
      <c r="U88" s="649"/>
      <c r="V88" s="649"/>
      <c r="W88" s="649"/>
      <c r="X88" s="649"/>
      <c r="Y88" s="649"/>
      <c r="Z88" s="649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50">
        <v>4680115881327</v>
      </c>
      <c r="E89" s="65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2"/>
      <c r="R89" s="652"/>
      <c r="S89" s="652"/>
      <c r="T89" s="653"/>
      <c r="U89" s="39" t="s">
        <v>45</v>
      </c>
      <c r="V89" s="39" t="s">
        <v>45</v>
      </c>
      <c r="W89" s="40" t="s">
        <v>0</v>
      </c>
      <c r="X89" s="58">
        <v>30</v>
      </c>
      <c r="Y89" s="55">
        <f>IFERROR(IF(X89="",0,CEILING((X89/$H89),1)*$H89),"")</f>
        <v>32.400000000000006</v>
      </c>
      <c r="Z89" s="41">
        <f>IFERROR(IF(Y89=0,"",ROUNDUP(Y89/H89,0)*0.01898),"")</f>
        <v>5.6940000000000004E-2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31.208333333333329</v>
      </c>
      <c r="BN89" s="78">
        <f>IFERROR(Y89*I89/H89,"0")</f>
        <v>33.705000000000005</v>
      </c>
      <c r="BO89" s="78">
        <f>IFERROR(1/J89*(X89/H89),"0")</f>
        <v>4.3402777777777776E-2</v>
      </c>
      <c r="BP89" s="78">
        <f>IFERROR(1/J89*(Y89/H89),"0")</f>
        <v>4.6875000000000007E-2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650">
        <v>4680115881518</v>
      </c>
      <c r="E90" s="65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2"/>
      <c r="R90" s="652"/>
      <c r="S90" s="652"/>
      <c r="T90" s="65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50">
        <v>4680115881303</v>
      </c>
      <c r="E91" s="65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2"/>
      <c r="R91" s="652"/>
      <c r="S91" s="652"/>
      <c r="T91" s="65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657"/>
      <c r="B92" s="657"/>
      <c r="C92" s="657"/>
      <c r="D92" s="657"/>
      <c r="E92" s="657"/>
      <c r="F92" s="657"/>
      <c r="G92" s="657"/>
      <c r="H92" s="657"/>
      <c r="I92" s="657"/>
      <c r="J92" s="657"/>
      <c r="K92" s="657"/>
      <c r="L92" s="657"/>
      <c r="M92" s="657"/>
      <c r="N92" s="657"/>
      <c r="O92" s="658"/>
      <c r="P92" s="654" t="s">
        <v>40</v>
      </c>
      <c r="Q92" s="655"/>
      <c r="R92" s="655"/>
      <c r="S92" s="655"/>
      <c r="T92" s="655"/>
      <c r="U92" s="655"/>
      <c r="V92" s="656"/>
      <c r="W92" s="42" t="s">
        <v>39</v>
      </c>
      <c r="X92" s="43">
        <f>IFERROR(X89/H89,"0")+IFERROR(X90/H90,"0")+IFERROR(X91/H91,"0")</f>
        <v>2.7777777777777777</v>
      </c>
      <c r="Y92" s="43">
        <f>IFERROR(Y89/H89,"0")+IFERROR(Y90/H90,"0")+IFERROR(Y91/H91,"0")</f>
        <v>3.0000000000000004</v>
      </c>
      <c r="Z92" s="43">
        <f>IFERROR(IF(Z89="",0,Z89),"0")+IFERROR(IF(Z90="",0,Z90),"0")+IFERROR(IF(Z91="",0,Z91),"0")</f>
        <v>5.6940000000000004E-2</v>
      </c>
      <c r="AA92" s="67"/>
      <c r="AB92" s="67"/>
      <c r="AC92" s="67"/>
    </row>
    <row r="93" spans="1:68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8"/>
      <c r="P93" s="654" t="s">
        <v>40</v>
      </c>
      <c r="Q93" s="655"/>
      <c r="R93" s="655"/>
      <c r="S93" s="655"/>
      <c r="T93" s="655"/>
      <c r="U93" s="655"/>
      <c r="V93" s="656"/>
      <c r="W93" s="42" t="s">
        <v>0</v>
      </c>
      <c r="X93" s="43">
        <f>IFERROR(SUM(X89:X91),"0")</f>
        <v>30</v>
      </c>
      <c r="Y93" s="43">
        <f>IFERROR(SUM(Y89:Y91),"0")</f>
        <v>32.400000000000006</v>
      </c>
      <c r="Z93" s="42"/>
      <c r="AA93" s="67"/>
      <c r="AB93" s="67"/>
      <c r="AC93" s="67"/>
    </row>
    <row r="94" spans="1:68" ht="14.25" customHeight="1">
      <c r="A94" s="649" t="s">
        <v>85</v>
      </c>
      <c r="B94" s="649"/>
      <c r="C94" s="649"/>
      <c r="D94" s="649"/>
      <c r="E94" s="649"/>
      <c r="F94" s="649"/>
      <c r="G94" s="649"/>
      <c r="H94" s="649"/>
      <c r="I94" s="649"/>
      <c r="J94" s="649"/>
      <c r="K94" s="649"/>
      <c r="L94" s="649"/>
      <c r="M94" s="649"/>
      <c r="N94" s="649"/>
      <c r="O94" s="649"/>
      <c r="P94" s="649"/>
      <c r="Q94" s="649"/>
      <c r="R94" s="649"/>
      <c r="S94" s="649"/>
      <c r="T94" s="649"/>
      <c r="U94" s="649"/>
      <c r="V94" s="649"/>
      <c r="W94" s="649"/>
      <c r="X94" s="649"/>
      <c r="Y94" s="649"/>
      <c r="Z94" s="649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50">
        <v>4607091386967</v>
      </c>
      <c r="E95" s="65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4" t="s">
        <v>202</v>
      </c>
      <c r="Q95" s="652"/>
      <c r="R95" s="652"/>
      <c r="S95" s="652"/>
      <c r="T95" s="65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50">
        <v>4607091386967</v>
      </c>
      <c r="E96" s="650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2"/>
      <c r="R96" s="652"/>
      <c r="S96" s="652"/>
      <c r="T96" s="65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50">
        <v>4680115884953</v>
      </c>
      <c r="E97" s="650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2"/>
      <c r="R97" s="652"/>
      <c r="S97" s="652"/>
      <c r="T97" s="65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50">
        <v>4607091385731</v>
      </c>
      <c r="E98" s="65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2"/>
      <c r="R98" s="652"/>
      <c r="S98" s="652"/>
      <c r="T98" s="65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50">
        <v>4607091385731</v>
      </c>
      <c r="E99" s="650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2"/>
      <c r="R99" s="652"/>
      <c r="S99" s="652"/>
      <c r="T99" s="653"/>
      <c r="U99" s="39" t="s">
        <v>45</v>
      </c>
      <c r="V99" s="39" t="s">
        <v>45</v>
      </c>
      <c r="W99" s="40" t="s">
        <v>0</v>
      </c>
      <c r="X99" s="58">
        <v>8</v>
      </c>
      <c r="Y99" s="55">
        <f t="shared" si="16"/>
        <v>8.1000000000000014</v>
      </c>
      <c r="Z99" s="41">
        <f>IFERROR(IF(Y99=0,"",ROUNDUP(Y99/H99,0)*0.00651),"")</f>
        <v>1.9529999999999999E-2</v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8.7466666666666661</v>
      </c>
      <c r="BN99" s="78">
        <f t="shared" si="18"/>
        <v>8.8560000000000016</v>
      </c>
      <c r="BO99" s="78">
        <f t="shared" si="19"/>
        <v>1.6280016280016279E-2</v>
      </c>
      <c r="BP99" s="78">
        <f t="shared" si="20"/>
        <v>1.6483516483516487E-2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50">
        <v>4680115880894</v>
      </c>
      <c r="E100" s="650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2"/>
      <c r="R100" s="652"/>
      <c r="S100" s="652"/>
      <c r="T100" s="65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657"/>
      <c r="B101" s="657"/>
      <c r="C101" s="657"/>
      <c r="D101" s="657"/>
      <c r="E101" s="657"/>
      <c r="F101" s="657"/>
      <c r="G101" s="657"/>
      <c r="H101" s="657"/>
      <c r="I101" s="657"/>
      <c r="J101" s="657"/>
      <c r="K101" s="657"/>
      <c r="L101" s="657"/>
      <c r="M101" s="657"/>
      <c r="N101" s="657"/>
      <c r="O101" s="658"/>
      <c r="P101" s="654" t="s">
        <v>40</v>
      </c>
      <c r="Q101" s="655"/>
      <c r="R101" s="655"/>
      <c r="S101" s="655"/>
      <c r="T101" s="655"/>
      <c r="U101" s="655"/>
      <c r="V101" s="656"/>
      <c r="W101" s="42" t="s">
        <v>39</v>
      </c>
      <c r="X101" s="43">
        <f>IFERROR(X95/H95,"0")+IFERROR(X96/H96,"0")+IFERROR(X97/H97,"0")+IFERROR(X98/H98,"0")+IFERROR(X99/H99,"0")+IFERROR(X100/H100,"0")</f>
        <v>2.9629629629629628</v>
      </c>
      <c r="Y101" s="43">
        <f>IFERROR(Y95/H95,"0")+IFERROR(Y96/H96,"0")+IFERROR(Y97/H97,"0")+IFERROR(Y98/H98,"0")+IFERROR(Y99/H99,"0")+IFERROR(Y100/H100,"0")</f>
        <v>3.0000000000000004</v>
      </c>
      <c r="Z101" s="43">
        <f>IFERROR(IF(Z95="",0,Z95),"0")+IFERROR(IF(Z96="",0,Z96),"0")+IFERROR(IF(Z97="",0,Z97),"0")+IFERROR(IF(Z98="",0,Z98),"0")+IFERROR(IF(Z99="",0,Z99),"0")+IFERROR(IF(Z100="",0,Z100),"0")</f>
        <v>1.9529999999999999E-2</v>
      </c>
      <c r="AA101" s="67"/>
      <c r="AB101" s="67"/>
      <c r="AC101" s="67"/>
    </row>
    <row r="102" spans="1:68">
      <c r="A102" s="657"/>
      <c r="B102" s="657"/>
      <c r="C102" s="657"/>
      <c r="D102" s="657"/>
      <c r="E102" s="657"/>
      <c r="F102" s="657"/>
      <c r="G102" s="657"/>
      <c r="H102" s="657"/>
      <c r="I102" s="657"/>
      <c r="J102" s="657"/>
      <c r="K102" s="657"/>
      <c r="L102" s="657"/>
      <c r="M102" s="657"/>
      <c r="N102" s="657"/>
      <c r="O102" s="658"/>
      <c r="P102" s="654" t="s">
        <v>40</v>
      </c>
      <c r="Q102" s="655"/>
      <c r="R102" s="655"/>
      <c r="S102" s="655"/>
      <c r="T102" s="655"/>
      <c r="U102" s="655"/>
      <c r="V102" s="656"/>
      <c r="W102" s="42" t="s">
        <v>0</v>
      </c>
      <c r="X102" s="43">
        <f>IFERROR(SUM(X95:X100),"0")</f>
        <v>8</v>
      </c>
      <c r="Y102" s="43">
        <f>IFERROR(SUM(Y95:Y100),"0")</f>
        <v>8.1000000000000014</v>
      </c>
      <c r="Z102" s="42"/>
      <c r="AA102" s="67"/>
      <c r="AB102" s="67"/>
      <c r="AC102" s="67"/>
    </row>
    <row r="103" spans="1:68" ht="16.5" customHeight="1">
      <c r="A103" s="648" t="s">
        <v>215</v>
      </c>
      <c r="B103" s="648"/>
      <c r="C103" s="648"/>
      <c r="D103" s="648"/>
      <c r="E103" s="648"/>
      <c r="F103" s="648"/>
      <c r="G103" s="648"/>
      <c r="H103" s="648"/>
      <c r="I103" s="648"/>
      <c r="J103" s="648"/>
      <c r="K103" s="648"/>
      <c r="L103" s="648"/>
      <c r="M103" s="648"/>
      <c r="N103" s="648"/>
      <c r="O103" s="648"/>
      <c r="P103" s="648"/>
      <c r="Q103" s="648"/>
      <c r="R103" s="648"/>
      <c r="S103" s="648"/>
      <c r="T103" s="648"/>
      <c r="U103" s="648"/>
      <c r="V103" s="648"/>
      <c r="W103" s="648"/>
      <c r="X103" s="648"/>
      <c r="Y103" s="648"/>
      <c r="Z103" s="648"/>
      <c r="AA103" s="65"/>
      <c r="AB103" s="65"/>
      <c r="AC103" s="79"/>
    </row>
    <row r="104" spans="1:68" ht="14.25" customHeight="1">
      <c r="A104" s="649" t="s">
        <v>114</v>
      </c>
      <c r="B104" s="649"/>
      <c r="C104" s="649"/>
      <c r="D104" s="649"/>
      <c r="E104" s="649"/>
      <c r="F104" s="649"/>
      <c r="G104" s="649"/>
      <c r="H104" s="649"/>
      <c r="I104" s="649"/>
      <c r="J104" s="649"/>
      <c r="K104" s="649"/>
      <c r="L104" s="649"/>
      <c r="M104" s="649"/>
      <c r="N104" s="649"/>
      <c r="O104" s="649"/>
      <c r="P104" s="649"/>
      <c r="Q104" s="649"/>
      <c r="R104" s="649"/>
      <c r="S104" s="649"/>
      <c r="T104" s="649"/>
      <c r="U104" s="649"/>
      <c r="V104" s="649"/>
      <c r="W104" s="649"/>
      <c r="X104" s="649"/>
      <c r="Y104" s="649"/>
      <c r="Z104" s="649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50">
        <v>4680115882133</v>
      </c>
      <c r="E105" s="650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2"/>
      <c r="R105" s="652"/>
      <c r="S105" s="652"/>
      <c r="T105" s="65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50">
        <v>4680115880269</v>
      </c>
      <c r="E106" s="650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2"/>
      <c r="R106" s="652"/>
      <c r="S106" s="652"/>
      <c r="T106" s="65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50">
        <v>4680115880429</v>
      </c>
      <c r="E107" s="650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2"/>
      <c r="R107" s="652"/>
      <c r="S107" s="652"/>
      <c r="T107" s="65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50">
        <v>4680115881457</v>
      </c>
      <c r="E108" s="650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2"/>
      <c r="R108" s="652"/>
      <c r="S108" s="652"/>
      <c r="T108" s="65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657"/>
      <c r="B109" s="657"/>
      <c r="C109" s="657"/>
      <c r="D109" s="657"/>
      <c r="E109" s="657"/>
      <c r="F109" s="657"/>
      <c r="G109" s="657"/>
      <c r="H109" s="657"/>
      <c r="I109" s="657"/>
      <c r="J109" s="657"/>
      <c r="K109" s="657"/>
      <c r="L109" s="657"/>
      <c r="M109" s="657"/>
      <c r="N109" s="657"/>
      <c r="O109" s="658"/>
      <c r="P109" s="654" t="s">
        <v>40</v>
      </c>
      <c r="Q109" s="655"/>
      <c r="R109" s="655"/>
      <c r="S109" s="655"/>
      <c r="T109" s="655"/>
      <c r="U109" s="655"/>
      <c r="V109" s="656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657"/>
      <c r="B110" s="657"/>
      <c r="C110" s="657"/>
      <c r="D110" s="657"/>
      <c r="E110" s="657"/>
      <c r="F110" s="657"/>
      <c r="G110" s="657"/>
      <c r="H110" s="657"/>
      <c r="I110" s="657"/>
      <c r="J110" s="657"/>
      <c r="K110" s="657"/>
      <c r="L110" s="657"/>
      <c r="M110" s="657"/>
      <c r="N110" s="657"/>
      <c r="O110" s="658"/>
      <c r="P110" s="654" t="s">
        <v>40</v>
      </c>
      <c r="Q110" s="655"/>
      <c r="R110" s="655"/>
      <c r="S110" s="655"/>
      <c r="T110" s="655"/>
      <c r="U110" s="655"/>
      <c r="V110" s="656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49" t="s">
        <v>150</v>
      </c>
      <c r="B111" s="649"/>
      <c r="C111" s="649"/>
      <c r="D111" s="649"/>
      <c r="E111" s="649"/>
      <c r="F111" s="649"/>
      <c r="G111" s="649"/>
      <c r="H111" s="649"/>
      <c r="I111" s="649"/>
      <c r="J111" s="649"/>
      <c r="K111" s="649"/>
      <c r="L111" s="649"/>
      <c r="M111" s="649"/>
      <c r="N111" s="649"/>
      <c r="O111" s="649"/>
      <c r="P111" s="649"/>
      <c r="Q111" s="649"/>
      <c r="R111" s="649"/>
      <c r="S111" s="649"/>
      <c r="T111" s="649"/>
      <c r="U111" s="649"/>
      <c r="V111" s="649"/>
      <c r="W111" s="649"/>
      <c r="X111" s="649"/>
      <c r="Y111" s="649"/>
      <c r="Z111" s="649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50">
        <v>4680115881488</v>
      </c>
      <c r="E112" s="650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2"/>
      <c r="R112" s="652"/>
      <c r="S112" s="652"/>
      <c r="T112" s="65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50">
        <v>4680115882775</v>
      </c>
      <c r="E113" s="650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2"/>
      <c r="R113" s="652"/>
      <c r="S113" s="652"/>
      <c r="T113" s="65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50">
        <v>4680115880658</v>
      </c>
      <c r="E114" s="650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2"/>
      <c r="R114" s="652"/>
      <c r="S114" s="652"/>
      <c r="T114" s="653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657"/>
      <c r="B115" s="657"/>
      <c r="C115" s="657"/>
      <c r="D115" s="657"/>
      <c r="E115" s="657"/>
      <c r="F115" s="657"/>
      <c r="G115" s="657"/>
      <c r="H115" s="657"/>
      <c r="I115" s="657"/>
      <c r="J115" s="657"/>
      <c r="K115" s="657"/>
      <c r="L115" s="657"/>
      <c r="M115" s="657"/>
      <c r="N115" s="657"/>
      <c r="O115" s="658"/>
      <c r="P115" s="654" t="s">
        <v>40</v>
      </c>
      <c r="Q115" s="655"/>
      <c r="R115" s="655"/>
      <c r="S115" s="655"/>
      <c r="T115" s="655"/>
      <c r="U115" s="655"/>
      <c r="V115" s="656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657"/>
      <c r="B116" s="657"/>
      <c r="C116" s="657"/>
      <c r="D116" s="657"/>
      <c r="E116" s="657"/>
      <c r="F116" s="657"/>
      <c r="G116" s="657"/>
      <c r="H116" s="657"/>
      <c r="I116" s="657"/>
      <c r="J116" s="657"/>
      <c r="K116" s="657"/>
      <c r="L116" s="657"/>
      <c r="M116" s="657"/>
      <c r="N116" s="657"/>
      <c r="O116" s="658"/>
      <c r="P116" s="654" t="s">
        <v>40</v>
      </c>
      <c r="Q116" s="655"/>
      <c r="R116" s="655"/>
      <c r="S116" s="655"/>
      <c r="T116" s="655"/>
      <c r="U116" s="655"/>
      <c r="V116" s="656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49" t="s">
        <v>85</v>
      </c>
      <c r="B117" s="649"/>
      <c r="C117" s="649"/>
      <c r="D117" s="649"/>
      <c r="E117" s="649"/>
      <c r="F117" s="649"/>
      <c r="G117" s="649"/>
      <c r="H117" s="649"/>
      <c r="I117" s="649"/>
      <c r="J117" s="649"/>
      <c r="K117" s="649"/>
      <c r="L117" s="649"/>
      <c r="M117" s="649"/>
      <c r="N117" s="649"/>
      <c r="O117" s="649"/>
      <c r="P117" s="649"/>
      <c r="Q117" s="649"/>
      <c r="R117" s="649"/>
      <c r="S117" s="649"/>
      <c r="T117" s="649"/>
      <c r="U117" s="649"/>
      <c r="V117" s="649"/>
      <c r="W117" s="649"/>
      <c r="X117" s="649"/>
      <c r="Y117" s="649"/>
      <c r="Z117" s="649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50">
        <v>4607091385168</v>
      </c>
      <c r="E118" s="650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2"/>
      <c r="R118" s="652"/>
      <c r="S118" s="652"/>
      <c r="T118" s="653"/>
      <c r="U118" s="39" t="s">
        <v>45</v>
      </c>
      <c r="V118" s="39" t="s">
        <v>45</v>
      </c>
      <c r="W118" s="40" t="s">
        <v>0</v>
      </c>
      <c r="X118" s="58">
        <v>90</v>
      </c>
      <c r="Y118" s="55">
        <f>IFERROR(IF(X118="",0,CEILING((X118/$H118),1)*$H118),"")</f>
        <v>97.199999999999989</v>
      </c>
      <c r="Z118" s="41">
        <f>IFERROR(IF(Y118=0,"",ROUNDUP(Y118/H118,0)*0.01898),"")</f>
        <v>0.22776000000000002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95.7</v>
      </c>
      <c r="BN118" s="78">
        <f>IFERROR(Y118*I118/H118,"0")</f>
        <v>103.35599999999998</v>
      </c>
      <c r="BO118" s="78">
        <f>IFERROR(1/J118*(X118/H118),"0")</f>
        <v>0.1736111111111111</v>
      </c>
      <c r="BP118" s="78">
        <f>IFERROR(1/J118*(Y118/H118),"0")</f>
        <v>0.1875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650">
        <v>4607091383256</v>
      </c>
      <c r="E119" s="650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2"/>
      <c r="R119" s="652"/>
      <c r="S119" s="652"/>
      <c r="T119" s="65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650">
        <v>4607091385748</v>
      </c>
      <c r="E120" s="650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2"/>
      <c r="R120" s="652"/>
      <c r="S120" s="652"/>
      <c r="T120" s="653"/>
      <c r="U120" s="39" t="s">
        <v>45</v>
      </c>
      <c r="V120" s="39" t="s">
        <v>45</v>
      </c>
      <c r="W120" s="40" t="s">
        <v>0</v>
      </c>
      <c r="X120" s="58">
        <v>39</v>
      </c>
      <c r="Y120" s="55">
        <f>IFERROR(IF(X120="",0,CEILING((X120/$H120),1)*$H120),"")</f>
        <v>40.5</v>
      </c>
      <c r="Z120" s="41">
        <f>IFERROR(IF(Y120=0,"",ROUNDUP(Y120/H120,0)*0.00651),"")</f>
        <v>9.7650000000000001E-2</v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42.64</v>
      </c>
      <c r="BN120" s="78">
        <f>IFERROR(Y120*I120/H120,"0")</f>
        <v>44.279999999999994</v>
      </c>
      <c r="BO120" s="78">
        <f>IFERROR(1/J120*(X120/H120),"0")</f>
        <v>7.9365079365079361E-2</v>
      </c>
      <c r="BP120" s="78">
        <f>IFERROR(1/J120*(Y120/H120),"0")</f>
        <v>8.2417582417582416E-2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650">
        <v>4680115884533</v>
      </c>
      <c r="E121" s="650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2"/>
      <c r="R121" s="652"/>
      <c r="S121" s="652"/>
      <c r="T121" s="653"/>
      <c r="U121" s="39" t="s">
        <v>45</v>
      </c>
      <c r="V121" s="39" t="s">
        <v>45</v>
      </c>
      <c r="W121" s="40" t="s">
        <v>0</v>
      </c>
      <c r="X121" s="58">
        <v>7</v>
      </c>
      <c r="Y121" s="55">
        <f>IFERROR(IF(X121="",0,CEILING((X121/$H121),1)*$H121),"")</f>
        <v>7.2</v>
      </c>
      <c r="Z121" s="41">
        <f>IFERROR(IF(Y121=0,"",ROUNDUP(Y121/H121,0)*0.00651),"")</f>
        <v>2.6040000000000001E-2</v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7.6999999999999993</v>
      </c>
      <c r="BN121" s="78">
        <f>IFERROR(Y121*I121/H121,"0")</f>
        <v>7.92</v>
      </c>
      <c r="BO121" s="78">
        <f>IFERROR(1/J121*(X121/H121),"0")</f>
        <v>2.1367521367521368E-2</v>
      </c>
      <c r="BP121" s="78">
        <f>IFERROR(1/J121*(Y121/H121),"0")</f>
        <v>2.197802197802198E-2</v>
      </c>
    </row>
    <row r="122" spans="1:68">
      <c r="A122" s="657"/>
      <c r="B122" s="657"/>
      <c r="C122" s="657"/>
      <c r="D122" s="657"/>
      <c r="E122" s="657"/>
      <c r="F122" s="657"/>
      <c r="G122" s="657"/>
      <c r="H122" s="657"/>
      <c r="I122" s="657"/>
      <c r="J122" s="657"/>
      <c r="K122" s="657"/>
      <c r="L122" s="657"/>
      <c r="M122" s="657"/>
      <c r="N122" s="657"/>
      <c r="O122" s="658"/>
      <c r="P122" s="654" t="s">
        <v>40</v>
      </c>
      <c r="Q122" s="655"/>
      <c r="R122" s="655"/>
      <c r="S122" s="655"/>
      <c r="T122" s="655"/>
      <c r="U122" s="655"/>
      <c r="V122" s="656"/>
      <c r="W122" s="42" t="s">
        <v>39</v>
      </c>
      <c r="X122" s="43">
        <f>IFERROR(X118/H118,"0")+IFERROR(X119/H119,"0")+IFERROR(X120/H120,"0")+IFERROR(X121/H121,"0")</f>
        <v>29.444444444444443</v>
      </c>
      <c r="Y122" s="43">
        <f>IFERROR(Y118/H118,"0")+IFERROR(Y119/H119,"0")+IFERROR(Y120/H120,"0")+IFERROR(Y121/H121,"0")</f>
        <v>31</v>
      </c>
      <c r="Z122" s="43">
        <f>IFERROR(IF(Z118="",0,Z118),"0")+IFERROR(IF(Z119="",0,Z119),"0")+IFERROR(IF(Z120="",0,Z120),"0")+IFERROR(IF(Z121="",0,Z121),"0")</f>
        <v>0.35145000000000004</v>
      </c>
      <c r="AA122" s="67"/>
      <c r="AB122" s="67"/>
      <c r="AC122" s="67"/>
    </row>
    <row r="123" spans="1:68">
      <c r="A123" s="657"/>
      <c r="B123" s="657"/>
      <c r="C123" s="657"/>
      <c r="D123" s="657"/>
      <c r="E123" s="657"/>
      <c r="F123" s="657"/>
      <c r="G123" s="657"/>
      <c r="H123" s="657"/>
      <c r="I123" s="657"/>
      <c r="J123" s="657"/>
      <c r="K123" s="657"/>
      <c r="L123" s="657"/>
      <c r="M123" s="657"/>
      <c r="N123" s="657"/>
      <c r="O123" s="658"/>
      <c r="P123" s="654" t="s">
        <v>40</v>
      </c>
      <c r="Q123" s="655"/>
      <c r="R123" s="655"/>
      <c r="S123" s="655"/>
      <c r="T123" s="655"/>
      <c r="U123" s="655"/>
      <c r="V123" s="656"/>
      <c r="W123" s="42" t="s">
        <v>0</v>
      </c>
      <c r="X123" s="43">
        <f>IFERROR(SUM(X118:X121),"0")</f>
        <v>136</v>
      </c>
      <c r="Y123" s="43">
        <f>IFERROR(SUM(Y118:Y121),"0")</f>
        <v>144.89999999999998</v>
      </c>
      <c r="Z123" s="42"/>
      <c r="AA123" s="67"/>
      <c r="AB123" s="67"/>
      <c r="AC123" s="67"/>
    </row>
    <row r="124" spans="1:68" ht="14.25" customHeight="1">
      <c r="A124" s="649" t="s">
        <v>185</v>
      </c>
      <c r="B124" s="649"/>
      <c r="C124" s="649"/>
      <c r="D124" s="649"/>
      <c r="E124" s="649"/>
      <c r="F124" s="649"/>
      <c r="G124" s="649"/>
      <c r="H124" s="649"/>
      <c r="I124" s="649"/>
      <c r="J124" s="649"/>
      <c r="K124" s="649"/>
      <c r="L124" s="649"/>
      <c r="M124" s="649"/>
      <c r="N124" s="649"/>
      <c r="O124" s="649"/>
      <c r="P124" s="649"/>
      <c r="Q124" s="649"/>
      <c r="R124" s="649"/>
      <c r="S124" s="649"/>
      <c r="T124" s="649"/>
      <c r="U124" s="649"/>
      <c r="V124" s="649"/>
      <c r="W124" s="649"/>
      <c r="X124" s="649"/>
      <c r="Y124" s="649"/>
      <c r="Z124" s="649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650">
        <v>4680115882652</v>
      </c>
      <c r="E125" s="650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2"/>
      <c r="R125" s="652"/>
      <c r="S125" s="652"/>
      <c r="T125" s="65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650">
        <v>4680115880238</v>
      </c>
      <c r="E126" s="650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2"/>
      <c r="R126" s="652"/>
      <c r="S126" s="652"/>
      <c r="T126" s="653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657"/>
      <c r="B127" s="657"/>
      <c r="C127" s="657"/>
      <c r="D127" s="657"/>
      <c r="E127" s="657"/>
      <c r="F127" s="657"/>
      <c r="G127" s="657"/>
      <c r="H127" s="657"/>
      <c r="I127" s="657"/>
      <c r="J127" s="657"/>
      <c r="K127" s="657"/>
      <c r="L127" s="657"/>
      <c r="M127" s="657"/>
      <c r="N127" s="657"/>
      <c r="O127" s="658"/>
      <c r="P127" s="654" t="s">
        <v>40</v>
      </c>
      <c r="Q127" s="655"/>
      <c r="R127" s="655"/>
      <c r="S127" s="655"/>
      <c r="T127" s="655"/>
      <c r="U127" s="655"/>
      <c r="V127" s="656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657"/>
      <c r="B128" s="657"/>
      <c r="C128" s="657"/>
      <c r="D128" s="657"/>
      <c r="E128" s="657"/>
      <c r="F128" s="657"/>
      <c r="G128" s="657"/>
      <c r="H128" s="657"/>
      <c r="I128" s="657"/>
      <c r="J128" s="657"/>
      <c r="K128" s="657"/>
      <c r="L128" s="657"/>
      <c r="M128" s="657"/>
      <c r="N128" s="657"/>
      <c r="O128" s="658"/>
      <c r="P128" s="654" t="s">
        <v>40</v>
      </c>
      <c r="Q128" s="655"/>
      <c r="R128" s="655"/>
      <c r="S128" s="655"/>
      <c r="T128" s="655"/>
      <c r="U128" s="655"/>
      <c r="V128" s="656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648" t="s">
        <v>248</v>
      </c>
      <c r="B129" s="648"/>
      <c r="C129" s="648"/>
      <c r="D129" s="648"/>
      <c r="E129" s="648"/>
      <c r="F129" s="648"/>
      <c r="G129" s="648"/>
      <c r="H129" s="648"/>
      <c r="I129" s="648"/>
      <c r="J129" s="648"/>
      <c r="K129" s="648"/>
      <c r="L129" s="648"/>
      <c r="M129" s="648"/>
      <c r="N129" s="648"/>
      <c r="O129" s="648"/>
      <c r="P129" s="648"/>
      <c r="Q129" s="648"/>
      <c r="R129" s="648"/>
      <c r="S129" s="648"/>
      <c r="T129" s="648"/>
      <c r="U129" s="648"/>
      <c r="V129" s="648"/>
      <c r="W129" s="648"/>
      <c r="X129" s="648"/>
      <c r="Y129" s="648"/>
      <c r="Z129" s="648"/>
      <c r="AA129" s="65"/>
      <c r="AB129" s="65"/>
      <c r="AC129" s="79"/>
    </row>
    <row r="130" spans="1:68" ht="14.25" customHeight="1">
      <c r="A130" s="649" t="s">
        <v>114</v>
      </c>
      <c r="B130" s="649"/>
      <c r="C130" s="649"/>
      <c r="D130" s="649"/>
      <c r="E130" s="649"/>
      <c r="F130" s="649"/>
      <c r="G130" s="649"/>
      <c r="H130" s="649"/>
      <c r="I130" s="649"/>
      <c r="J130" s="649"/>
      <c r="K130" s="649"/>
      <c r="L130" s="649"/>
      <c r="M130" s="649"/>
      <c r="N130" s="649"/>
      <c r="O130" s="649"/>
      <c r="P130" s="649"/>
      <c r="Q130" s="649"/>
      <c r="R130" s="649"/>
      <c r="S130" s="649"/>
      <c r="T130" s="649"/>
      <c r="U130" s="649"/>
      <c r="V130" s="649"/>
      <c r="W130" s="649"/>
      <c r="X130" s="649"/>
      <c r="Y130" s="649"/>
      <c r="Z130" s="649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4301011564</v>
      </c>
      <c r="D131" s="650">
        <v>4680115882577</v>
      </c>
      <c r="E131" s="65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2"/>
      <c r="R131" s="652"/>
      <c r="S131" s="652"/>
      <c r="T131" s="653"/>
      <c r="U131" s="39" t="s">
        <v>45</v>
      </c>
      <c r="V131" s="39" t="s">
        <v>45</v>
      </c>
      <c r="W131" s="40" t="s">
        <v>0</v>
      </c>
      <c r="X131" s="58">
        <v>160</v>
      </c>
      <c r="Y131" s="55">
        <f>IFERROR(IF(X131="",0,CEILING((X131/$H131),1)*$H131),"")</f>
        <v>160</v>
      </c>
      <c r="Z131" s="41">
        <f>IFERROR(IF(Y131=0,"",ROUNDUP(Y131/H131,0)*0.00651),"")</f>
        <v>0.32550000000000001</v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168.99999999999997</v>
      </c>
      <c r="BN131" s="78">
        <f>IFERROR(Y131*I131/H131,"0")</f>
        <v>168.99999999999997</v>
      </c>
      <c r="BO131" s="78">
        <f>IFERROR(1/J131*(X131/H131),"0")</f>
        <v>0.27472527472527475</v>
      </c>
      <c r="BP131" s="78">
        <f>IFERROR(1/J131*(Y131/H131),"0")</f>
        <v>0.27472527472527475</v>
      </c>
    </row>
    <row r="132" spans="1:68" ht="27" customHeight="1">
      <c r="A132" s="63" t="s">
        <v>249</v>
      </c>
      <c r="B132" s="63" t="s">
        <v>252</v>
      </c>
      <c r="C132" s="36">
        <v>4301011562</v>
      </c>
      <c r="D132" s="650">
        <v>4680115882577</v>
      </c>
      <c r="E132" s="650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2"/>
      <c r="R132" s="652"/>
      <c r="S132" s="652"/>
      <c r="T132" s="65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657"/>
      <c r="B133" s="657"/>
      <c r="C133" s="657"/>
      <c r="D133" s="657"/>
      <c r="E133" s="657"/>
      <c r="F133" s="657"/>
      <c r="G133" s="657"/>
      <c r="H133" s="657"/>
      <c r="I133" s="657"/>
      <c r="J133" s="657"/>
      <c r="K133" s="657"/>
      <c r="L133" s="657"/>
      <c r="M133" s="657"/>
      <c r="N133" s="657"/>
      <c r="O133" s="658"/>
      <c r="P133" s="654" t="s">
        <v>40</v>
      </c>
      <c r="Q133" s="655"/>
      <c r="R133" s="655"/>
      <c r="S133" s="655"/>
      <c r="T133" s="655"/>
      <c r="U133" s="655"/>
      <c r="V133" s="656"/>
      <c r="W133" s="42" t="s">
        <v>39</v>
      </c>
      <c r="X133" s="43">
        <f>IFERROR(X131/H131,"0")+IFERROR(X132/H132,"0")</f>
        <v>50</v>
      </c>
      <c r="Y133" s="43">
        <f>IFERROR(Y131/H131,"0")+IFERROR(Y132/H132,"0")</f>
        <v>50</v>
      </c>
      <c r="Z133" s="43">
        <f>IFERROR(IF(Z131="",0,Z131),"0")+IFERROR(IF(Z132="",0,Z132),"0")</f>
        <v>0.32550000000000001</v>
      </c>
      <c r="AA133" s="67"/>
      <c r="AB133" s="67"/>
      <c r="AC133" s="67"/>
    </row>
    <row r="134" spans="1:68">
      <c r="A134" s="657"/>
      <c r="B134" s="657"/>
      <c r="C134" s="657"/>
      <c r="D134" s="657"/>
      <c r="E134" s="657"/>
      <c r="F134" s="657"/>
      <c r="G134" s="657"/>
      <c r="H134" s="657"/>
      <c r="I134" s="657"/>
      <c r="J134" s="657"/>
      <c r="K134" s="657"/>
      <c r="L134" s="657"/>
      <c r="M134" s="657"/>
      <c r="N134" s="657"/>
      <c r="O134" s="658"/>
      <c r="P134" s="654" t="s">
        <v>40</v>
      </c>
      <c r="Q134" s="655"/>
      <c r="R134" s="655"/>
      <c r="S134" s="655"/>
      <c r="T134" s="655"/>
      <c r="U134" s="655"/>
      <c r="V134" s="656"/>
      <c r="W134" s="42" t="s">
        <v>0</v>
      </c>
      <c r="X134" s="43">
        <f>IFERROR(SUM(X131:X132),"0")</f>
        <v>160</v>
      </c>
      <c r="Y134" s="43">
        <f>IFERROR(SUM(Y131:Y132),"0")</f>
        <v>160</v>
      </c>
      <c r="Z134" s="42"/>
      <c r="AA134" s="67"/>
      <c r="AB134" s="67"/>
      <c r="AC134" s="67"/>
    </row>
    <row r="135" spans="1:68" ht="14.25" customHeight="1">
      <c r="A135" s="649" t="s">
        <v>78</v>
      </c>
      <c r="B135" s="649"/>
      <c r="C135" s="649"/>
      <c r="D135" s="649"/>
      <c r="E135" s="649"/>
      <c r="F135" s="649"/>
      <c r="G135" s="649"/>
      <c r="H135" s="649"/>
      <c r="I135" s="649"/>
      <c r="J135" s="649"/>
      <c r="K135" s="649"/>
      <c r="L135" s="649"/>
      <c r="M135" s="649"/>
      <c r="N135" s="649"/>
      <c r="O135" s="649"/>
      <c r="P135" s="649"/>
      <c r="Q135" s="649"/>
      <c r="R135" s="649"/>
      <c r="S135" s="649"/>
      <c r="T135" s="649"/>
      <c r="U135" s="649"/>
      <c r="V135" s="649"/>
      <c r="W135" s="649"/>
      <c r="X135" s="649"/>
      <c r="Y135" s="649"/>
      <c r="Z135" s="649"/>
      <c r="AA135" s="66"/>
      <c r="AB135" s="66"/>
      <c r="AC135" s="80"/>
    </row>
    <row r="136" spans="1:68" ht="27" customHeight="1">
      <c r="A136" s="63" t="s">
        <v>253</v>
      </c>
      <c r="B136" s="63" t="s">
        <v>254</v>
      </c>
      <c r="C136" s="36">
        <v>4301031234</v>
      </c>
      <c r="D136" s="650">
        <v>4680115883444</v>
      </c>
      <c r="E136" s="65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2"/>
      <c r="R136" s="652"/>
      <c r="S136" s="652"/>
      <c r="T136" s="653"/>
      <c r="U136" s="39" t="s">
        <v>45</v>
      </c>
      <c r="V136" s="39" t="s">
        <v>45</v>
      </c>
      <c r="W136" s="40" t="s">
        <v>0</v>
      </c>
      <c r="X136" s="58">
        <v>56</v>
      </c>
      <c r="Y136" s="55">
        <f>IFERROR(IF(X136="",0,CEILING((X136/$H136),1)*$H136),"")</f>
        <v>56</v>
      </c>
      <c r="Z136" s="41">
        <f>IFERROR(IF(Y136=0,"",ROUNDUP(Y136/H136,0)*0.00651),"")</f>
        <v>0.13020000000000001</v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61.36</v>
      </c>
      <c r="BN136" s="78">
        <f>IFERROR(Y136*I136/H136,"0")</f>
        <v>61.36</v>
      </c>
      <c r="BO136" s="78">
        <f>IFERROR(1/J136*(X136/H136),"0")</f>
        <v>0.1098901098901099</v>
      </c>
      <c r="BP136" s="78">
        <f>IFERROR(1/J136*(Y136/H136),"0")</f>
        <v>0.1098901098901099</v>
      </c>
    </row>
    <row r="137" spans="1:68" ht="27" customHeight="1">
      <c r="A137" s="63" t="s">
        <v>253</v>
      </c>
      <c r="B137" s="63" t="s">
        <v>256</v>
      </c>
      <c r="C137" s="36">
        <v>4301031235</v>
      </c>
      <c r="D137" s="650">
        <v>4680115883444</v>
      </c>
      <c r="E137" s="650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2"/>
      <c r="R137" s="652"/>
      <c r="S137" s="652"/>
      <c r="T137" s="653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657"/>
      <c r="B138" s="657"/>
      <c r="C138" s="657"/>
      <c r="D138" s="657"/>
      <c r="E138" s="657"/>
      <c r="F138" s="657"/>
      <c r="G138" s="657"/>
      <c r="H138" s="657"/>
      <c r="I138" s="657"/>
      <c r="J138" s="657"/>
      <c r="K138" s="657"/>
      <c r="L138" s="657"/>
      <c r="M138" s="657"/>
      <c r="N138" s="657"/>
      <c r="O138" s="658"/>
      <c r="P138" s="654" t="s">
        <v>40</v>
      </c>
      <c r="Q138" s="655"/>
      <c r="R138" s="655"/>
      <c r="S138" s="655"/>
      <c r="T138" s="655"/>
      <c r="U138" s="655"/>
      <c r="V138" s="656"/>
      <c r="W138" s="42" t="s">
        <v>39</v>
      </c>
      <c r="X138" s="43">
        <f>IFERROR(X136/H136,"0")+IFERROR(X137/H137,"0")</f>
        <v>20</v>
      </c>
      <c r="Y138" s="43">
        <f>IFERROR(Y136/H136,"0")+IFERROR(Y137/H137,"0")</f>
        <v>20</v>
      </c>
      <c r="Z138" s="43">
        <f>IFERROR(IF(Z136="",0,Z136),"0")+IFERROR(IF(Z137="",0,Z137),"0")</f>
        <v>0.13020000000000001</v>
      </c>
      <c r="AA138" s="67"/>
      <c r="AB138" s="67"/>
      <c r="AC138" s="67"/>
    </row>
    <row r="139" spans="1:68">
      <c r="A139" s="657"/>
      <c r="B139" s="657"/>
      <c r="C139" s="657"/>
      <c r="D139" s="657"/>
      <c r="E139" s="657"/>
      <c r="F139" s="657"/>
      <c r="G139" s="657"/>
      <c r="H139" s="657"/>
      <c r="I139" s="657"/>
      <c r="J139" s="657"/>
      <c r="K139" s="657"/>
      <c r="L139" s="657"/>
      <c r="M139" s="657"/>
      <c r="N139" s="657"/>
      <c r="O139" s="658"/>
      <c r="P139" s="654" t="s">
        <v>40</v>
      </c>
      <c r="Q139" s="655"/>
      <c r="R139" s="655"/>
      <c r="S139" s="655"/>
      <c r="T139" s="655"/>
      <c r="U139" s="655"/>
      <c r="V139" s="656"/>
      <c r="W139" s="42" t="s">
        <v>0</v>
      </c>
      <c r="X139" s="43">
        <f>IFERROR(SUM(X136:X137),"0")</f>
        <v>56</v>
      </c>
      <c r="Y139" s="43">
        <f>IFERROR(SUM(Y136:Y137),"0")</f>
        <v>56</v>
      </c>
      <c r="Z139" s="42"/>
      <c r="AA139" s="67"/>
      <c r="AB139" s="67"/>
      <c r="AC139" s="67"/>
    </row>
    <row r="140" spans="1:68" ht="14.25" customHeight="1">
      <c r="A140" s="649" t="s">
        <v>85</v>
      </c>
      <c r="B140" s="649"/>
      <c r="C140" s="649"/>
      <c r="D140" s="649"/>
      <c r="E140" s="649"/>
      <c r="F140" s="649"/>
      <c r="G140" s="649"/>
      <c r="H140" s="649"/>
      <c r="I140" s="649"/>
      <c r="J140" s="649"/>
      <c r="K140" s="649"/>
      <c r="L140" s="649"/>
      <c r="M140" s="649"/>
      <c r="N140" s="649"/>
      <c r="O140" s="649"/>
      <c r="P140" s="649"/>
      <c r="Q140" s="649"/>
      <c r="R140" s="649"/>
      <c r="S140" s="649"/>
      <c r="T140" s="649"/>
      <c r="U140" s="649"/>
      <c r="V140" s="649"/>
      <c r="W140" s="649"/>
      <c r="X140" s="649"/>
      <c r="Y140" s="649"/>
      <c r="Z140" s="649"/>
      <c r="AA140" s="66"/>
      <c r="AB140" s="66"/>
      <c r="AC140" s="80"/>
    </row>
    <row r="141" spans="1:68" ht="16.5" customHeight="1">
      <c r="A141" s="63" t="s">
        <v>257</v>
      </c>
      <c r="B141" s="63" t="s">
        <v>258</v>
      </c>
      <c r="C141" s="36">
        <v>4301051477</v>
      </c>
      <c r="D141" s="650">
        <v>4680115882584</v>
      </c>
      <c r="E141" s="65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2"/>
      <c r="R141" s="652"/>
      <c r="S141" s="652"/>
      <c r="T141" s="65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>
      <c r="A142" s="63" t="s">
        <v>257</v>
      </c>
      <c r="B142" s="63" t="s">
        <v>259</v>
      </c>
      <c r="C142" s="36">
        <v>4301051476</v>
      </c>
      <c r="D142" s="650">
        <v>4680115882584</v>
      </c>
      <c r="E142" s="650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2"/>
      <c r="R142" s="652"/>
      <c r="S142" s="652"/>
      <c r="T142" s="653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657"/>
      <c r="B143" s="657"/>
      <c r="C143" s="657"/>
      <c r="D143" s="657"/>
      <c r="E143" s="657"/>
      <c r="F143" s="657"/>
      <c r="G143" s="657"/>
      <c r="H143" s="657"/>
      <c r="I143" s="657"/>
      <c r="J143" s="657"/>
      <c r="K143" s="657"/>
      <c r="L143" s="657"/>
      <c r="M143" s="657"/>
      <c r="N143" s="657"/>
      <c r="O143" s="658"/>
      <c r="P143" s="654" t="s">
        <v>40</v>
      </c>
      <c r="Q143" s="655"/>
      <c r="R143" s="655"/>
      <c r="S143" s="655"/>
      <c r="T143" s="655"/>
      <c r="U143" s="655"/>
      <c r="V143" s="656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>
      <c r="A144" s="657"/>
      <c r="B144" s="657"/>
      <c r="C144" s="657"/>
      <c r="D144" s="657"/>
      <c r="E144" s="657"/>
      <c r="F144" s="657"/>
      <c r="G144" s="657"/>
      <c r="H144" s="657"/>
      <c r="I144" s="657"/>
      <c r="J144" s="657"/>
      <c r="K144" s="657"/>
      <c r="L144" s="657"/>
      <c r="M144" s="657"/>
      <c r="N144" s="657"/>
      <c r="O144" s="658"/>
      <c r="P144" s="654" t="s">
        <v>40</v>
      </c>
      <c r="Q144" s="655"/>
      <c r="R144" s="655"/>
      <c r="S144" s="655"/>
      <c r="T144" s="655"/>
      <c r="U144" s="655"/>
      <c r="V144" s="656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>
      <c r="A145" s="648" t="s">
        <v>112</v>
      </c>
      <c r="B145" s="648"/>
      <c r="C145" s="648"/>
      <c r="D145" s="648"/>
      <c r="E145" s="648"/>
      <c r="F145" s="648"/>
      <c r="G145" s="648"/>
      <c r="H145" s="648"/>
      <c r="I145" s="648"/>
      <c r="J145" s="648"/>
      <c r="K145" s="648"/>
      <c r="L145" s="648"/>
      <c r="M145" s="648"/>
      <c r="N145" s="648"/>
      <c r="O145" s="648"/>
      <c r="P145" s="648"/>
      <c r="Q145" s="648"/>
      <c r="R145" s="648"/>
      <c r="S145" s="648"/>
      <c r="T145" s="648"/>
      <c r="U145" s="648"/>
      <c r="V145" s="648"/>
      <c r="W145" s="648"/>
      <c r="X145" s="648"/>
      <c r="Y145" s="648"/>
      <c r="Z145" s="648"/>
      <c r="AA145" s="65"/>
      <c r="AB145" s="65"/>
      <c r="AC145" s="79"/>
    </row>
    <row r="146" spans="1:68" ht="14.25" customHeight="1">
      <c r="A146" s="649" t="s">
        <v>114</v>
      </c>
      <c r="B146" s="649"/>
      <c r="C146" s="649"/>
      <c r="D146" s="649"/>
      <c r="E146" s="649"/>
      <c r="F146" s="649"/>
      <c r="G146" s="649"/>
      <c r="H146" s="649"/>
      <c r="I146" s="649"/>
      <c r="J146" s="649"/>
      <c r="K146" s="649"/>
      <c r="L146" s="649"/>
      <c r="M146" s="649"/>
      <c r="N146" s="649"/>
      <c r="O146" s="649"/>
      <c r="P146" s="649"/>
      <c r="Q146" s="649"/>
      <c r="R146" s="649"/>
      <c r="S146" s="649"/>
      <c r="T146" s="649"/>
      <c r="U146" s="649"/>
      <c r="V146" s="649"/>
      <c r="W146" s="649"/>
      <c r="X146" s="649"/>
      <c r="Y146" s="649"/>
      <c r="Z146" s="649"/>
      <c r="AA146" s="66"/>
      <c r="AB146" s="66"/>
      <c r="AC146" s="80"/>
    </row>
    <row r="147" spans="1:68" ht="27" customHeight="1">
      <c r="A147" s="63" t="s">
        <v>260</v>
      </c>
      <c r="B147" s="63" t="s">
        <v>261</v>
      </c>
      <c r="C147" s="36">
        <v>4301011705</v>
      </c>
      <c r="D147" s="650">
        <v>4607091384604</v>
      </c>
      <c r="E147" s="650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2"/>
      <c r="R147" s="652"/>
      <c r="S147" s="652"/>
      <c r="T147" s="653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262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>
      <c r="A148" s="657"/>
      <c r="B148" s="657"/>
      <c r="C148" s="657"/>
      <c r="D148" s="657"/>
      <c r="E148" s="657"/>
      <c r="F148" s="657"/>
      <c r="G148" s="657"/>
      <c r="H148" s="657"/>
      <c r="I148" s="657"/>
      <c r="J148" s="657"/>
      <c r="K148" s="657"/>
      <c r="L148" s="657"/>
      <c r="M148" s="657"/>
      <c r="N148" s="657"/>
      <c r="O148" s="658"/>
      <c r="P148" s="654" t="s">
        <v>40</v>
      </c>
      <c r="Q148" s="655"/>
      <c r="R148" s="655"/>
      <c r="S148" s="655"/>
      <c r="T148" s="655"/>
      <c r="U148" s="655"/>
      <c r="V148" s="656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>
      <c r="A149" s="657"/>
      <c r="B149" s="657"/>
      <c r="C149" s="657"/>
      <c r="D149" s="657"/>
      <c r="E149" s="657"/>
      <c r="F149" s="657"/>
      <c r="G149" s="657"/>
      <c r="H149" s="657"/>
      <c r="I149" s="657"/>
      <c r="J149" s="657"/>
      <c r="K149" s="657"/>
      <c r="L149" s="657"/>
      <c r="M149" s="657"/>
      <c r="N149" s="657"/>
      <c r="O149" s="658"/>
      <c r="P149" s="654" t="s">
        <v>40</v>
      </c>
      <c r="Q149" s="655"/>
      <c r="R149" s="655"/>
      <c r="S149" s="655"/>
      <c r="T149" s="655"/>
      <c r="U149" s="655"/>
      <c r="V149" s="656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>
      <c r="A150" s="649" t="s">
        <v>78</v>
      </c>
      <c r="B150" s="649"/>
      <c r="C150" s="649"/>
      <c r="D150" s="649"/>
      <c r="E150" s="649"/>
      <c r="F150" s="649"/>
      <c r="G150" s="649"/>
      <c r="H150" s="649"/>
      <c r="I150" s="649"/>
      <c r="J150" s="649"/>
      <c r="K150" s="649"/>
      <c r="L150" s="649"/>
      <c r="M150" s="649"/>
      <c r="N150" s="649"/>
      <c r="O150" s="649"/>
      <c r="P150" s="649"/>
      <c r="Q150" s="649"/>
      <c r="R150" s="649"/>
      <c r="S150" s="649"/>
      <c r="T150" s="649"/>
      <c r="U150" s="649"/>
      <c r="V150" s="649"/>
      <c r="W150" s="649"/>
      <c r="X150" s="649"/>
      <c r="Y150" s="649"/>
      <c r="Z150" s="649"/>
      <c r="AA150" s="66"/>
      <c r="AB150" s="66"/>
      <c r="AC150" s="80"/>
    </row>
    <row r="151" spans="1:68" ht="16.5" customHeight="1">
      <c r="A151" s="63" t="s">
        <v>263</v>
      </c>
      <c r="B151" s="63" t="s">
        <v>264</v>
      </c>
      <c r="C151" s="36">
        <v>4301030895</v>
      </c>
      <c r="D151" s="650">
        <v>4607091387667</v>
      </c>
      <c r="E151" s="650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2"/>
      <c r="R151" s="652"/>
      <c r="S151" s="652"/>
      <c r="T151" s="65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>
      <c r="A152" s="63" t="s">
        <v>266</v>
      </c>
      <c r="B152" s="63" t="s">
        <v>267</v>
      </c>
      <c r="C152" s="36">
        <v>4301030961</v>
      </c>
      <c r="D152" s="650">
        <v>4607091387636</v>
      </c>
      <c r="E152" s="650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2"/>
      <c r="R152" s="652"/>
      <c r="S152" s="652"/>
      <c r="T152" s="65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>
      <c r="A153" s="63" t="s">
        <v>269</v>
      </c>
      <c r="B153" s="63" t="s">
        <v>270</v>
      </c>
      <c r="C153" s="36">
        <v>4301030963</v>
      </c>
      <c r="D153" s="650">
        <v>4607091382426</v>
      </c>
      <c r="E153" s="650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2"/>
      <c r="R153" s="652"/>
      <c r="S153" s="652"/>
      <c r="T153" s="65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271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>
      <c r="A154" s="657"/>
      <c r="B154" s="657"/>
      <c r="C154" s="657"/>
      <c r="D154" s="657"/>
      <c r="E154" s="657"/>
      <c r="F154" s="657"/>
      <c r="G154" s="657"/>
      <c r="H154" s="657"/>
      <c r="I154" s="657"/>
      <c r="J154" s="657"/>
      <c r="K154" s="657"/>
      <c r="L154" s="657"/>
      <c r="M154" s="657"/>
      <c r="N154" s="657"/>
      <c r="O154" s="658"/>
      <c r="P154" s="654" t="s">
        <v>40</v>
      </c>
      <c r="Q154" s="655"/>
      <c r="R154" s="655"/>
      <c r="S154" s="655"/>
      <c r="T154" s="655"/>
      <c r="U154" s="655"/>
      <c r="V154" s="656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>
      <c r="A155" s="657"/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8"/>
      <c r="P155" s="654" t="s">
        <v>40</v>
      </c>
      <c r="Q155" s="655"/>
      <c r="R155" s="655"/>
      <c r="S155" s="655"/>
      <c r="T155" s="655"/>
      <c r="U155" s="655"/>
      <c r="V155" s="656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>
      <c r="A156" s="647" t="s">
        <v>272</v>
      </c>
      <c r="B156" s="647"/>
      <c r="C156" s="647"/>
      <c r="D156" s="647"/>
      <c r="E156" s="647"/>
      <c r="F156" s="647"/>
      <c r="G156" s="647"/>
      <c r="H156" s="647"/>
      <c r="I156" s="647"/>
      <c r="J156" s="647"/>
      <c r="K156" s="647"/>
      <c r="L156" s="647"/>
      <c r="M156" s="647"/>
      <c r="N156" s="647"/>
      <c r="O156" s="647"/>
      <c r="P156" s="647"/>
      <c r="Q156" s="647"/>
      <c r="R156" s="647"/>
      <c r="S156" s="647"/>
      <c r="T156" s="647"/>
      <c r="U156" s="647"/>
      <c r="V156" s="647"/>
      <c r="W156" s="647"/>
      <c r="X156" s="647"/>
      <c r="Y156" s="647"/>
      <c r="Z156" s="647"/>
      <c r="AA156" s="54"/>
      <c r="AB156" s="54"/>
      <c r="AC156" s="54"/>
    </row>
    <row r="157" spans="1:68" ht="16.5" customHeight="1">
      <c r="A157" s="648" t="s">
        <v>273</v>
      </c>
      <c r="B157" s="648"/>
      <c r="C157" s="648"/>
      <c r="D157" s="648"/>
      <c r="E157" s="648"/>
      <c r="F157" s="648"/>
      <c r="G157" s="648"/>
      <c r="H157" s="648"/>
      <c r="I157" s="648"/>
      <c r="J157" s="648"/>
      <c r="K157" s="648"/>
      <c r="L157" s="648"/>
      <c r="M157" s="648"/>
      <c r="N157" s="648"/>
      <c r="O157" s="648"/>
      <c r="P157" s="648"/>
      <c r="Q157" s="648"/>
      <c r="R157" s="648"/>
      <c r="S157" s="648"/>
      <c r="T157" s="648"/>
      <c r="U157" s="648"/>
      <c r="V157" s="648"/>
      <c r="W157" s="648"/>
      <c r="X157" s="648"/>
      <c r="Y157" s="648"/>
      <c r="Z157" s="648"/>
      <c r="AA157" s="65"/>
      <c r="AB157" s="65"/>
      <c r="AC157" s="79"/>
    </row>
    <row r="158" spans="1:68" ht="14.25" customHeight="1">
      <c r="A158" s="649" t="s">
        <v>150</v>
      </c>
      <c r="B158" s="649"/>
      <c r="C158" s="649"/>
      <c r="D158" s="649"/>
      <c r="E158" s="649"/>
      <c r="F158" s="649"/>
      <c r="G158" s="649"/>
      <c r="H158" s="649"/>
      <c r="I158" s="649"/>
      <c r="J158" s="649"/>
      <c r="K158" s="649"/>
      <c r="L158" s="649"/>
      <c r="M158" s="649"/>
      <c r="N158" s="649"/>
      <c r="O158" s="649"/>
      <c r="P158" s="649"/>
      <c r="Q158" s="649"/>
      <c r="R158" s="649"/>
      <c r="S158" s="649"/>
      <c r="T158" s="649"/>
      <c r="U158" s="649"/>
      <c r="V158" s="649"/>
      <c r="W158" s="649"/>
      <c r="X158" s="649"/>
      <c r="Y158" s="649"/>
      <c r="Z158" s="649"/>
      <c r="AA158" s="66"/>
      <c r="AB158" s="66"/>
      <c r="AC158" s="80"/>
    </row>
    <row r="159" spans="1:68" ht="27" customHeight="1">
      <c r="A159" s="63" t="s">
        <v>274</v>
      </c>
      <c r="B159" s="63" t="s">
        <v>275</v>
      </c>
      <c r="C159" s="36">
        <v>4301020323</v>
      </c>
      <c r="D159" s="650">
        <v>4680115886223</v>
      </c>
      <c r="E159" s="650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2"/>
      <c r="R159" s="652"/>
      <c r="S159" s="652"/>
      <c r="T159" s="65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276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>
      <c r="A160" s="657"/>
      <c r="B160" s="657"/>
      <c r="C160" s="657"/>
      <c r="D160" s="657"/>
      <c r="E160" s="657"/>
      <c r="F160" s="657"/>
      <c r="G160" s="657"/>
      <c r="H160" s="657"/>
      <c r="I160" s="657"/>
      <c r="J160" s="657"/>
      <c r="K160" s="657"/>
      <c r="L160" s="657"/>
      <c r="M160" s="657"/>
      <c r="N160" s="657"/>
      <c r="O160" s="658"/>
      <c r="P160" s="654" t="s">
        <v>40</v>
      </c>
      <c r="Q160" s="655"/>
      <c r="R160" s="655"/>
      <c r="S160" s="655"/>
      <c r="T160" s="655"/>
      <c r="U160" s="655"/>
      <c r="V160" s="656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>
      <c r="A161" s="657"/>
      <c r="B161" s="657"/>
      <c r="C161" s="657"/>
      <c r="D161" s="657"/>
      <c r="E161" s="657"/>
      <c r="F161" s="657"/>
      <c r="G161" s="657"/>
      <c r="H161" s="657"/>
      <c r="I161" s="657"/>
      <c r="J161" s="657"/>
      <c r="K161" s="657"/>
      <c r="L161" s="657"/>
      <c r="M161" s="657"/>
      <c r="N161" s="657"/>
      <c r="O161" s="658"/>
      <c r="P161" s="654" t="s">
        <v>40</v>
      </c>
      <c r="Q161" s="655"/>
      <c r="R161" s="655"/>
      <c r="S161" s="655"/>
      <c r="T161" s="655"/>
      <c r="U161" s="655"/>
      <c r="V161" s="656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>
      <c r="A162" s="649" t="s">
        <v>78</v>
      </c>
      <c r="B162" s="649"/>
      <c r="C162" s="649"/>
      <c r="D162" s="649"/>
      <c r="E162" s="649"/>
      <c r="F162" s="649"/>
      <c r="G162" s="649"/>
      <c r="H162" s="649"/>
      <c r="I162" s="649"/>
      <c r="J162" s="649"/>
      <c r="K162" s="649"/>
      <c r="L162" s="649"/>
      <c r="M162" s="649"/>
      <c r="N162" s="649"/>
      <c r="O162" s="649"/>
      <c r="P162" s="649"/>
      <c r="Q162" s="649"/>
      <c r="R162" s="649"/>
      <c r="S162" s="649"/>
      <c r="T162" s="649"/>
      <c r="U162" s="649"/>
      <c r="V162" s="649"/>
      <c r="W162" s="649"/>
      <c r="X162" s="649"/>
      <c r="Y162" s="649"/>
      <c r="Z162" s="649"/>
      <c r="AA162" s="66"/>
      <c r="AB162" s="66"/>
      <c r="AC162" s="80"/>
    </row>
    <row r="163" spans="1:68" ht="27" customHeight="1">
      <c r="A163" s="63" t="s">
        <v>277</v>
      </c>
      <c r="B163" s="63" t="s">
        <v>278</v>
      </c>
      <c r="C163" s="36">
        <v>4301031191</v>
      </c>
      <c r="D163" s="650">
        <v>4680115880993</v>
      </c>
      <c r="E163" s="65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2"/>
      <c r="R163" s="652"/>
      <c r="S163" s="652"/>
      <c r="T163" s="65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>
      <c r="A164" s="63" t="s">
        <v>280</v>
      </c>
      <c r="B164" s="63" t="s">
        <v>281</v>
      </c>
      <c r="C164" s="36">
        <v>4301031204</v>
      </c>
      <c r="D164" s="650">
        <v>4680115881761</v>
      </c>
      <c r="E164" s="650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2"/>
      <c r="R164" s="652"/>
      <c r="S164" s="652"/>
      <c r="T164" s="65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283</v>
      </c>
      <c r="B165" s="63" t="s">
        <v>284</v>
      </c>
      <c r="C165" s="36">
        <v>4301031201</v>
      </c>
      <c r="D165" s="650">
        <v>4680115881563</v>
      </c>
      <c r="E165" s="650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2"/>
      <c r="R165" s="652"/>
      <c r="S165" s="652"/>
      <c r="T165" s="653"/>
      <c r="U165" s="39" t="s">
        <v>45</v>
      </c>
      <c r="V165" s="39" t="s">
        <v>45</v>
      </c>
      <c r="W165" s="40" t="s">
        <v>0</v>
      </c>
      <c r="X165" s="58">
        <v>130</v>
      </c>
      <c r="Y165" s="55">
        <f t="shared" si="21"/>
        <v>130.20000000000002</v>
      </c>
      <c r="Z165" s="41">
        <f>IFERROR(IF(Y165=0,"",ROUNDUP(Y165/H165,0)*0.00902),"")</f>
        <v>0.27961999999999998</v>
      </c>
      <c r="AA165" s="68" t="s">
        <v>45</v>
      </c>
      <c r="AB165" s="69" t="s">
        <v>45</v>
      </c>
      <c r="AC165" s="222" t="s">
        <v>285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136.5</v>
      </c>
      <c r="BN165" s="78">
        <f t="shared" si="23"/>
        <v>136.71000000000004</v>
      </c>
      <c r="BO165" s="78">
        <f t="shared" si="24"/>
        <v>0.23448773448773449</v>
      </c>
      <c r="BP165" s="78">
        <f t="shared" si="25"/>
        <v>0.23484848484848489</v>
      </c>
    </row>
    <row r="166" spans="1:68" ht="27" customHeight="1">
      <c r="A166" s="63" t="s">
        <v>286</v>
      </c>
      <c r="B166" s="63" t="s">
        <v>287</v>
      </c>
      <c r="C166" s="36">
        <v>4301031199</v>
      </c>
      <c r="D166" s="650">
        <v>4680115880986</v>
      </c>
      <c r="E166" s="65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2"/>
      <c r="R166" s="652"/>
      <c r="S166" s="652"/>
      <c r="T166" s="65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4301031205</v>
      </c>
      <c r="D167" s="650">
        <v>4680115881785</v>
      </c>
      <c r="E167" s="650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2"/>
      <c r="R167" s="652"/>
      <c r="S167" s="652"/>
      <c r="T167" s="65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282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4301031399</v>
      </c>
      <c r="D168" s="650">
        <v>4680115886537</v>
      </c>
      <c r="E168" s="650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2"/>
      <c r="R168" s="652"/>
      <c r="S168" s="652"/>
      <c r="T168" s="65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>
      <c r="A169" s="63" t="s">
        <v>293</v>
      </c>
      <c r="B169" s="63" t="s">
        <v>294</v>
      </c>
      <c r="C169" s="36">
        <v>4301031202</v>
      </c>
      <c r="D169" s="650">
        <v>4680115881679</v>
      </c>
      <c r="E169" s="650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2"/>
      <c r="R169" s="652"/>
      <c r="S169" s="652"/>
      <c r="T169" s="65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285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>
      <c r="A170" s="63" t="s">
        <v>295</v>
      </c>
      <c r="B170" s="63" t="s">
        <v>296</v>
      </c>
      <c r="C170" s="36">
        <v>4301031158</v>
      </c>
      <c r="D170" s="650">
        <v>4680115880191</v>
      </c>
      <c r="E170" s="650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2"/>
      <c r="R170" s="652"/>
      <c r="S170" s="652"/>
      <c r="T170" s="65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4301031245</v>
      </c>
      <c r="D171" s="650">
        <v>4680115883963</v>
      </c>
      <c r="E171" s="650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2"/>
      <c r="R171" s="652"/>
      <c r="S171" s="652"/>
      <c r="T171" s="653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>
      <c r="A172" s="657"/>
      <c r="B172" s="657"/>
      <c r="C172" s="657"/>
      <c r="D172" s="657"/>
      <c r="E172" s="657"/>
      <c r="F172" s="657"/>
      <c r="G172" s="657"/>
      <c r="H172" s="657"/>
      <c r="I172" s="657"/>
      <c r="J172" s="657"/>
      <c r="K172" s="657"/>
      <c r="L172" s="657"/>
      <c r="M172" s="657"/>
      <c r="N172" s="657"/>
      <c r="O172" s="658"/>
      <c r="P172" s="654" t="s">
        <v>40</v>
      </c>
      <c r="Q172" s="655"/>
      <c r="R172" s="655"/>
      <c r="S172" s="655"/>
      <c r="T172" s="655"/>
      <c r="U172" s="655"/>
      <c r="V172" s="656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30.952380952380953</v>
      </c>
      <c r="Y172" s="43">
        <f>IFERROR(Y163/H163,"0")+IFERROR(Y164/H164,"0")+IFERROR(Y165/H165,"0")+IFERROR(Y166/H166,"0")+IFERROR(Y167/H167,"0")+IFERROR(Y168/H168,"0")+IFERROR(Y169/H169,"0")+IFERROR(Y170/H170,"0")+IFERROR(Y171/H171,"0")</f>
        <v>31.000000000000004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0.27961999999999998</v>
      </c>
      <c r="AA172" s="67"/>
      <c r="AB172" s="67"/>
      <c r="AC172" s="67"/>
    </row>
    <row r="173" spans="1:68">
      <c r="A173" s="657"/>
      <c r="B173" s="657"/>
      <c r="C173" s="657"/>
      <c r="D173" s="657"/>
      <c r="E173" s="657"/>
      <c r="F173" s="657"/>
      <c r="G173" s="657"/>
      <c r="H173" s="657"/>
      <c r="I173" s="657"/>
      <c r="J173" s="657"/>
      <c r="K173" s="657"/>
      <c r="L173" s="657"/>
      <c r="M173" s="657"/>
      <c r="N173" s="657"/>
      <c r="O173" s="658"/>
      <c r="P173" s="654" t="s">
        <v>40</v>
      </c>
      <c r="Q173" s="655"/>
      <c r="R173" s="655"/>
      <c r="S173" s="655"/>
      <c r="T173" s="655"/>
      <c r="U173" s="655"/>
      <c r="V173" s="656"/>
      <c r="W173" s="42" t="s">
        <v>0</v>
      </c>
      <c r="X173" s="43">
        <f>IFERROR(SUM(X163:X171),"0")</f>
        <v>130</v>
      </c>
      <c r="Y173" s="43">
        <f>IFERROR(SUM(Y163:Y171),"0")</f>
        <v>130.20000000000002</v>
      </c>
      <c r="Z173" s="42"/>
      <c r="AA173" s="67"/>
      <c r="AB173" s="67"/>
      <c r="AC173" s="67"/>
    </row>
    <row r="174" spans="1:68" ht="14.25" customHeight="1">
      <c r="A174" s="649" t="s">
        <v>106</v>
      </c>
      <c r="B174" s="649"/>
      <c r="C174" s="649"/>
      <c r="D174" s="649"/>
      <c r="E174" s="649"/>
      <c r="F174" s="649"/>
      <c r="G174" s="649"/>
      <c r="H174" s="649"/>
      <c r="I174" s="649"/>
      <c r="J174" s="649"/>
      <c r="K174" s="649"/>
      <c r="L174" s="649"/>
      <c r="M174" s="649"/>
      <c r="N174" s="649"/>
      <c r="O174" s="649"/>
      <c r="P174" s="649"/>
      <c r="Q174" s="649"/>
      <c r="R174" s="649"/>
      <c r="S174" s="649"/>
      <c r="T174" s="649"/>
      <c r="U174" s="649"/>
      <c r="V174" s="649"/>
      <c r="W174" s="649"/>
      <c r="X174" s="649"/>
      <c r="Y174" s="649"/>
      <c r="Z174" s="649"/>
      <c r="AA174" s="66"/>
      <c r="AB174" s="66"/>
      <c r="AC174" s="80"/>
    </row>
    <row r="175" spans="1:68" ht="27" customHeight="1">
      <c r="A175" s="63" t="s">
        <v>300</v>
      </c>
      <c r="B175" s="63" t="s">
        <v>301</v>
      </c>
      <c r="C175" s="36">
        <v>4301032053</v>
      </c>
      <c r="D175" s="650">
        <v>4680115886780</v>
      </c>
      <c r="E175" s="65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304</v>
      </c>
      <c r="L175" s="37" t="s">
        <v>45</v>
      </c>
      <c r="M175" s="38" t="s">
        <v>303</v>
      </c>
      <c r="N175" s="38"/>
      <c r="O175" s="37">
        <v>60</v>
      </c>
      <c r="P175" s="73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2"/>
      <c r="R175" s="652"/>
      <c r="S175" s="652"/>
      <c r="T175" s="65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302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305</v>
      </c>
      <c r="B176" s="63" t="s">
        <v>306</v>
      </c>
      <c r="C176" s="36">
        <v>4301032051</v>
      </c>
      <c r="D176" s="650">
        <v>4680115886742</v>
      </c>
      <c r="E176" s="65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90</v>
      </c>
      <c r="P176" s="73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2"/>
      <c r="R176" s="652"/>
      <c r="S176" s="652"/>
      <c r="T176" s="65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307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308</v>
      </c>
      <c r="B177" s="63" t="s">
        <v>309</v>
      </c>
      <c r="C177" s="36">
        <v>4301032052</v>
      </c>
      <c r="D177" s="650">
        <v>4680115886766</v>
      </c>
      <c r="E177" s="650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3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2"/>
      <c r="R177" s="652"/>
      <c r="S177" s="652"/>
      <c r="T177" s="65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>
      <c r="A178" s="657"/>
      <c r="B178" s="657"/>
      <c r="C178" s="657"/>
      <c r="D178" s="657"/>
      <c r="E178" s="657"/>
      <c r="F178" s="657"/>
      <c r="G178" s="657"/>
      <c r="H178" s="657"/>
      <c r="I178" s="657"/>
      <c r="J178" s="657"/>
      <c r="K178" s="657"/>
      <c r="L178" s="657"/>
      <c r="M178" s="657"/>
      <c r="N178" s="657"/>
      <c r="O178" s="658"/>
      <c r="P178" s="654" t="s">
        <v>40</v>
      </c>
      <c r="Q178" s="655"/>
      <c r="R178" s="655"/>
      <c r="S178" s="655"/>
      <c r="T178" s="655"/>
      <c r="U178" s="655"/>
      <c r="V178" s="656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>
      <c r="A179" s="657"/>
      <c r="B179" s="657"/>
      <c r="C179" s="657"/>
      <c r="D179" s="657"/>
      <c r="E179" s="657"/>
      <c r="F179" s="657"/>
      <c r="G179" s="657"/>
      <c r="H179" s="657"/>
      <c r="I179" s="657"/>
      <c r="J179" s="657"/>
      <c r="K179" s="657"/>
      <c r="L179" s="657"/>
      <c r="M179" s="657"/>
      <c r="N179" s="657"/>
      <c r="O179" s="658"/>
      <c r="P179" s="654" t="s">
        <v>40</v>
      </c>
      <c r="Q179" s="655"/>
      <c r="R179" s="655"/>
      <c r="S179" s="655"/>
      <c r="T179" s="655"/>
      <c r="U179" s="655"/>
      <c r="V179" s="656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>
      <c r="A180" s="649" t="s">
        <v>310</v>
      </c>
      <c r="B180" s="649"/>
      <c r="C180" s="649"/>
      <c r="D180" s="649"/>
      <c r="E180" s="649"/>
      <c r="F180" s="649"/>
      <c r="G180" s="649"/>
      <c r="H180" s="649"/>
      <c r="I180" s="649"/>
      <c r="J180" s="649"/>
      <c r="K180" s="649"/>
      <c r="L180" s="649"/>
      <c r="M180" s="649"/>
      <c r="N180" s="649"/>
      <c r="O180" s="649"/>
      <c r="P180" s="649"/>
      <c r="Q180" s="649"/>
      <c r="R180" s="649"/>
      <c r="S180" s="649"/>
      <c r="T180" s="649"/>
      <c r="U180" s="649"/>
      <c r="V180" s="649"/>
      <c r="W180" s="649"/>
      <c r="X180" s="649"/>
      <c r="Y180" s="649"/>
      <c r="Z180" s="649"/>
      <c r="AA180" s="66"/>
      <c r="AB180" s="66"/>
      <c r="AC180" s="80"/>
    </row>
    <row r="181" spans="1:68" ht="27" customHeight="1">
      <c r="A181" s="63" t="s">
        <v>311</v>
      </c>
      <c r="B181" s="63" t="s">
        <v>312</v>
      </c>
      <c r="C181" s="36">
        <v>4301170013</v>
      </c>
      <c r="D181" s="650">
        <v>4680115886797</v>
      </c>
      <c r="E181" s="650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304</v>
      </c>
      <c r="L181" s="37" t="s">
        <v>45</v>
      </c>
      <c r="M181" s="38" t="s">
        <v>303</v>
      </c>
      <c r="N181" s="38"/>
      <c r="O181" s="37">
        <v>90</v>
      </c>
      <c r="P181" s="73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2"/>
      <c r="R181" s="652"/>
      <c r="S181" s="652"/>
      <c r="T181" s="653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307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>
      <c r="A182" s="657"/>
      <c r="B182" s="657"/>
      <c r="C182" s="657"/>
      <c r="D182" s="657"/>
      <c r="E182" s="657"/>
      <c r="F182" s="657"/>
      <c r="G182" s="657"/>
      <c r="H182" s="657"/>
      <c r="I182" s="657"/>
      <c r="J182" s="657"/>
      <c r="K182" s="657"/>
      <c r="L182" s="657"/>
      <c r="M182" s="657"/>
      <c r="N182" s="657"/>
      <c r="O182" s="658"/>
      <c r="P182" s="654" t="s">
        <v>40</v>
      </c>
      <c r="Q182" s="655"/>
      <c r="R182" s="655"/>
      <c r="S182" s="655"/>
      <c r="T182" s="655"/>
      <c r="U182" s="655"/>
      <c r="V182" s="656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>
      <c r="A183" s="657"/>
      <c r="B183" s="657"/>
      <c r="C183" s="657"/>
      <c r="D183" s="657"/>
      <c r="E183" s="657"/>
      <c r="F183" s="657"/>
      <c r="G183" s="657"/>
      <c r="H183" s="657"/>
      <c r="I183" s="657"/>
      <c r="J183" s="657"/>
      <c r="K183" s="657"/>
      <c r="L183" s="657"/>
      <c r="M183" s="657"/>
      <c r="N183" s="657"/>
      <c r="O183" s="658"/>
      <c r="P183" s="654" t="s">
        <v>40</v>
      </c>
      <c r="Q183" s="655"/>
      <c r="R183" s="655"/>
      <c r="S183" s="655"/>
      <c r="T183" s="655"/>
      <c r="U183" s="655"/>
      <c r="V183" s="656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>
      <c r="A184" s="648" t="s">
        <v>313</v>
      </c>
      <c r="B184" s="648"/>
      <c r="C184" s="648"/>
      <c r="D184" s="648"/>
      <c r="E184" s="648"/>
      <c r="F184" s="648"/>
      <c r="G184" s="648"/>
      <c r="H184" s="648"/>
      <c r="I184" s="648"/>
      <c r="J184" s="648"/>
      <c r="K184" s="648"/>
      <c r="L184" s="648"/>
      <c r="M184" s="648"/>
      <c r="N184" s="648"/>
      <c r="O184" s="648"/>
      <c r="P184" s="648"/>
      <c r="Q184" s="648"/>
      <c r="R184" s="648"/>
      <c r="S184" s="648"/>
      <c r="T184" s="648"/>
      <c r="U184" s="648"/>
      <c r="V184" s="648"/>
      <c r="W184" s="648"/>
      <c r="X184" s="648"/>
      <c r="Y184" s="648"/>
      <c r="Z184" s="648"/>
      <c r="AA184" s="65"/>
      <c r="AB184" s="65"/>
      <c r="AC184" s="79"/>
    </row>
    <row r="185" spans="1:68" ht="14.25" customHeight="1">
      <c r="A185" s="649" t="s">
        <v>114</v>
      </c>
      <c r="B185" s="649"/>
      <c r="C185" s="649"/>
      <c r="D185" s="649"/>
      <c r="E185" s="649"/>
      <c r="F185" s="649"/>
      <c r="G185" s="649"/>
      <c r="H185" s="649"/>
      <c r="I185" s="649"/>
      <c r="J185" s="649"/>
      <c r="K185" s="649"/>
      <c r="L185" s="649"/>
      <c r="M185" s="649"/>
      <c r="N185" s="649"/>
      <c r="O185" s="649"/>
      <c r="P185" s="649"/>
      <c r="Q185" s="649"/>
      <c r="R185" s="649"/>
      <c r="S185" s="649"/>
      <c r="T185" s="649"/>
      <c r="U185" s="649"/>
      <c r="V185" s="649"/>
      <c r="W185" s="649"/>
      <c r="X185" s="649"/>
      <c r="Y185" s="649"/>
      <c r="Z185" s="649"/>
      <c r="AA185" s="66"/>
      <c r="AB185" s="66"/>
      <c r="AC185" s="80"/>
    </row>
    <row r="186" spans="1:68" ht="16.5" customHeight="1">
      <c r="A186" s="63" t="s">
        <v>314</v>
      </c>
      <c r="B186" s="63" t="s">
        <v>315</v>
      </c>
      <c r="C186" s="36">
        <v>4301011450</v>
      </c>
      <c r="D186" s="650">
        <v>4680115881402</v>
      </c>
      <c r="E186" s="650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2"/>
      <c r="R186" s="652"/>
      <c r="S186" s="652"/>
      <c r="T186" s="65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>
      <c r="A187" s="63" t="s">
        <v>317</v>
      </c>
      <c r="B187" s="63" t="s">
        <v>318</v>
      </c>
      <c r="C187" s="36">
        <v>4301011768</v>
      </c>
      <c r="D187" s="650">
        <v>4680115881396</v>
      </c>
      <c r="E187" s="650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2"/>
      <c r="R187" s="652"/>
      <c r="S187" s="652"/>
      <c r="T187" s="653"/>
      <c r="U187" s="39" t="s">
        <v>45</v>
      </c>
      <c r="V187" s="39" t="s">
        <v>45</v>
      </c>
      <c r="W187" s="40" t="s">
        <v>0</v>
      </c>
      <c r="X187" s="58">
        <v>67</v>
      </c>
      <c r="Y187" s="55">
        <f>IFERROR(IF(X187="",0,CEILING((X187/$H187),1)*$H187),"")</f>
        <v>67.5</v>
      </c>
      <c r="Z187" s="41">
        <f>IFERROR(IF(Y187=0,"",ROUNDUP(Y187/H187,0)*0.00651),"")</f>
        <v>0.16275000000000001</v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71.466666666666654</v>
      </c>
      <c r="BN187" s="78">
        <f>IFERROR(Y187*I187/H187,"0")</f>
        <v>72</v>
      </c>
      <c r="BO187" s="78">
        <f>IFERROR(1/J187*(X187/H187),"0")</f>
        <v>0.13634513634513634</v>
      </c>
      <c r="BP187" s="78">
        <f>IFERROR(1/J187*(Y187/H187),"0")</f>
        <v>0.13736263736263737</v>
      </c>
    </row>
    <row r="188" spans="1:68">
      <c r="A188" s="657"/>
      <c r="B188" s="657"/>
      <c r="C188" s="657"/>
      <c r="D188" s="657"/>
      <c r="E188" s="657"/>
      <c r="F188" s="657"/>
      <c r="G188" s="657"/>
      <c r="H188" s="657"/>
      <c r="I188" s="657"/>
      <c r="J188" s="657"/>
      <c r="K188" s="657"/>
      <c r="L188" s="657"/>
      <c r="M188" s="657"/>
      <c r="N188" s="657"/>
      <c r="O188" s="658"/>
      <c r="P188" s="654" t="s">
        <v>40</v>
      </c>
      <c r="Q188" s="655"/>
      <c r="R188" s="655"/>
      <c r="S188" s="655"/>
      <c r="T188" s="655"/>
      <c r="U188" s="655"/>
      <c r="V188" s="656"/>
      <c r="W188" s="42" t="s">
        <v>39</v>
      </c>
      <c r="X188" s="43">
        <f>IFERROR(X186/H186,"0")+IFERROR(X187/H187,"0")</f>
        <v>24.814814814814813</v>
      </c>
      <c r="Y188" s="43">
        <f>IFERROR(Y186/H186,"0")+IFERROR(Y187/H187,"0")</f>
        <v>25</v>
      </c>
      <c r="Z188" s="43">
        <f>IFERROR(IF(Z186="",0,Z186),"0")+IFERROR(IF(Z187="",0,Z187),"0")</f>
        <v>0.16275000000000001</v>
      </c>
      <c r="AA188" s="67"/>
      <c r="AB188" s="67"/>
      <c r="AC188" s="67"/>
    </row>
    <row r="189" spans="1:68">
      <c r="A189" s="657"/>
      <c r="B189" s="657"/>
      <c r="C189" s="657"/>
      <c r="D189" s="657"/>
      <c r="E189" s="657"/>
      <c r="F189" s="657"/>
      <c r="G189" s="657"/>
      <c r="H189" s="657"/>
      <c r="I189" s="657"/>
      <c r="J189" s="657"/>
      <c r="K189" s="657"/>
      <c r="L189" s="657"/>
      <c r="M189" s="657"/>
      <c r="N189" s="657"/>
      <c r="O189" s="658"/>
      <c r="P189" s="654" t="s">
        <v>40</v>
      </c>
      <c r="Q189" s="655"/>
      <c r="R189" s="655"/>
      <c r="S189" s="655"/>
      <c r="T189" s="655"/>
      <c r="U189" s="655"/>
      <c r="V189" s="656"/>
      <c r="W189" s="42" t="s">
        <v>0</v>
      </c>
      <c r="X189" s="43">
        <f>IFERROR(SUM(X186:X187),"0")</f>
        <v>67</v>
      </c>
      <c r="Y189" s="43">
        <f>IFERROR(SUM(Y186:Y187),"0")</f>
        <v>67.5</v>
      </c>
      <c r="Z189" s="42"/>
      <c r="AA189" s="67"/>
      <c r="AB189" s="67"/>
      <c r="AC189" s="67"/>
    </row>
    <row r="190" spans="1:68" ht="14.25" customHeight="1">
      <c r="A190" s="649" t="s">
        <v>150</v>
      </c>
      <c r="B190" s="649"/>
      <c r="C190" s="649"/>
      <c r="D190" s="649"/>
      <c r="E190" s="649"/>
      <c r="F190" s="649"/>
      <c r="G190" s="649"/>
      <c r="H190" s="649"/>
      <c r="I190" s="649"/>
      <c r="J190" s="649"/>
      <c r="K190" s="649"/>
      <c r="L190" s="649"/>
      <c r="M190" s="649"/>
      <c r="N190" s="649"/>
      <c r="O190" s="649"/>
      <c r="P190" s="649"/>
      <c r="Q190" s="649"/>
      <c r="R190" s="649"/>
      <c r="S190" s="649"/>
      <c r="T190" s="649"/>
      <c r="U190" s="649"/>
      <c r="V190" s="649"/>
      <c r="W190" s="649"/>
      <c r="X190" s="649"/>
      <c r="Y190" s="649"/>
      <c r="Z190" s="649"/>
      <c r="AA190" s="66"/>
      <c r="AB190" s="66"/>
      <c r="AC190" s="80"/>
    </row>
    <row r="191" spans="1:68" ht="16.5" customHeight="1">
      <c r="A191" s="63" t="s">
        <v>319</v>
      </c>
      <c r="B191" s="63" t="s">
        <v>320</v>
      </c>
      <c r="C191" s="36">
        <v>4301020262</v>
      </c>
      <c r="D191" s="650">
        <v>4680115882935</v>
      </c>
      <c r="E191" s="650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2"/>
      <c r="R191" s="652"/>
      <c r="S191" s="652"/>
      <c r="T191" s="65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>
      <c r="A192" s="63" t="s">
        <v>322</v>
      </c>
      <c r="B192" s="63" t="s">
        <v>323</v>
      </c>
      <c r="C192" s="36">
        <v>4301020220</v>
      </c>
      <c r="D192" s="650">
        <v>4680115880764</v>
      </c>
      <c r="E192" s="650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2"/>
      <c r="R192" s="652"/>
      <c r="S192" s="652"/>
      <c r="T192" s="653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>
      <c r="A193" s="657"/>
      <c r="B193" s="657"/>
      <c r="C193" s="657"/>
      <c r="D193" s="657"/>
      <c r="E193" s="657"/>
      <c r="F193" s="657"/>
      <c r="G193" s="657"/>
      <c r="H193" s="657"/>
      <c r="I193" s="657"/>
      <c r="J193" s="657"/>
      <c r="K193" s="657"/>
      <c r="L193" s="657"/>
      <c r="M193" s="657"/>
      <c r="N193" s="657"/>
      <c r="O193" s="658"/>
      <c r="P193" s="654" t="s">
        <v>40</v>
      </c>
      <c r="Q193" s="655"/>
      <c r="R193" s="655"/>
      <c r="S193" s="655"/>
      <c r="T193" s="655"/>
      <c r="U193" s="655"/>
      <c r="V193" s="6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>
      <c r="A194" s="657"/>
      <c r="B194" s="657"/>
      <c r="C194" s="657"/>
      <c r="D194" s="657"/>
      <c r="E194" s="657"/>
      <c r="F194" s="657"/>
      <c r="G194" s="657"/>
      <c r="H194" s="657"/>
      <c r="I194" s="657"/>
      <c r="J194" s="657"/>
      <c r="K194" s="657"/>
      <c r="L194" s="657"/>
      <c r="M194" s="657"/>
      <c r="N194" s="657"/>
      <c r="O194" s="658"/>
      <c r="P194" s="654" t="s">
        <v>40</v>
      </c>
      <c r="Q194" s="655"/>
      <c r="R194" s="655"/>
      <c r="S194" s="655"/>
      <c r="T194" s="655"/>
      <c r="U194" s="655"/>
      <c r="V194" s="6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>
      <c r="A195" s="649" t="s">
        <v>78</v>
      </c>
      <c r="B195" s="649"/>
      <c r="C195" s="649"/>
      <c r="D195" s="649"/>
      <c r="E195" s="649"/>
      <c r="F195" s="649"/>
      <c r="G195" s="649"/>
      <c r="H195" s="649"/>
      <c r="I195" s="649"/>
      <c r="J195" s="649"/>
      <c r="K195" s="649"/>
      <c r="L195" s="649"/>
      <c r="M195" s="649"/>
      <c r="N195" s="649"/>
      <c r="O195" s="649"/>
      <c r="P195" s="649"/>
      <c r="Q195" s="649"/>
      <c r="R195" s="649"/>
      <c r="S195" s="649"/>
      <c r="T195" s="649"/>
      <c r="U195" s="649"/>
      <c r="V195" s="649"/>
      <c r="W195" s="649"/>
      <c r="X195" s="649"/>
      <c r="Y195" s="649"/>
      <c r="Z195" s="649"/>
      <c r="AA195" s="66"/>
      <c r="AB195" s="66"/>
      <c r="AC195" s="80"/>
    </row>
    <row r="196" spans="1:68" ht="27" customHeight="1">
      <c r="A196" s="63" t="s">
        <v>324</v>
      </c>
      <c r="B196" s="63" t="s">
        <v>325</v>
      </c>
      <c r="C196" s="36">
        <v>4301031224</v>
      </c>
      <c r="D196" s="650">
        <v>4680115882683</v>
      </c>
      <c r="E196" s="65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2"/>
      <c r="R196" s="652"/>
      <c r="S196" s="652"/>
      <c r="T196" s="653"/>
      <c r="U196" s="39" t="s">
        <v>45</v>
      </c>
      <c r="V196" s="39" t="s">
        <v>45</v>
      </c>
      <c r="W196" s="40" t="s">
        <v>0</v>
      </c>
      <c r="X196" s="58">
        <v>500</v>
      </c>
      <c r="Y196" s="55">
        <f t="shared" ref="Y196:Y203" si="26">IFERROR(IF(X196="",0,CEILING((X196/$H196),1)*$H196),"")</f>
        <v>502.20000000000005</v>
      </c>
      <c r="Z196" s="41">
        <f>IFERROR(IF(Y196=0,"",ROUNDUP(Y196/H196,0)*0.00902),"")</f>
        <v>0.83886000000000005</v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519.44444444444446</v>
      </c>
      <c r="BN196" s="78">
        <f t="shared" ref="BN196:BN203" si="28">IFERROR(Y196*I196/H196,"0")</f>
        <v>521.73</v>
      </c>
      <c r="BO196" s="78">
        <f t="shared" ref="BO196:BO203" si="29">IFERROR(1/J196*(X196/H196),"0")</f>
        <v>0.70145903479236804</v>
      </c>
      <c r="BP196" s="78">
        <f t="shared" ref="BP196:BP203" si="30">IFERROR(1/J196*(Y196/H196),"0")</f>
        <v>0.70454545454545459</v>
      </c>
    </row>
    <row r="197" spans="1:68" ht="27" customHeight="1">
      <c r="A197" s="63" t="s">
        <v>327</v>
      </c>
      <c r="B197" s="63" t="s">
        <v>328</v>
      </c>
      <c r="C197" s="36">
        <v>4301031230</v>
      </c>
      <c r="D197" s="650">
        <v>4680115882690</v>
      </c>
      <c r="E197" s="65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2"/>
      <c r="R197" s="652"/>
      <c r="S197" s="652"/>
      <c r="T197" s="653"/>
      <c r="U197" s="39" t="s">
        <v>45</v>
      </c>
      <c r="V197" s="39" t="s">
        <v>45</v>
      </c>
      <c r="W197" s="40" t="s">
        <v>0</v>
      </c>
      <c r="X197" s="58">
        <v>150</v>
      </c>
      <c r="Y197" s="55">
        <f t="shared" si="26"/>
        <v>151.20000000000002</v>
      </c>
      <c r="Z197" s="41">
        <f>IFERROR(IF(Y197=0,"",ROUNDUP(Y197/H197,0)*0.00902),"")</f>
        <v>0.25256000000000001</v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155.83333333333331</v>
      </c>
      <c r="BN197" s="78">
        <f t="shared" si="28"/>
        <v>157.08000000000001</v>
      </c>
      <c r="BO197" s="78">
        <f t="shared" si="29"/>
        <v>0.21043771043771042</v>
      </c>
      <c r="BP197" s="78">
        <f t="shared" si="30"/>
        <v>0.21212121212121213</v>
      </c>
    </row>
    <row r="198" spans="1:68" ht="27" customHeight="1">
      <c r="A198" s="63" t="s">
        <v>330</v>
      </c>
      <c r="B198" s="63" t="s">
        <v>331</v>
      </c>
      <c r="C198" s="36">
        <v>4301031220</v>
      </c>
      <c r="D198" s="650">
        <v>4680115882669</v>
      </c>
      <c r="E198" s="65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2"/>
      <c r="R198" s="652"/>
      <c r="S198" s="652"/>
      <c r="T198" s="653"/>
      <c r="U198" s="39" t="s">
        <v>45</v>
      </c>
      <c r="V198" s="39" t="s">
        <v>45</v>
      </c>
      <c r="W198" s="40" t="s">
        <v>0</v>
      </c>
      <c r="X198" s="58">
        <v>460</v>
      </c>
      <c r="Y198" s="55">
        <f t="shared" si="26"/>
        <v>464.40000000000003</v>
      </c>
      <c r="Z198" s="41">
        <f>IFERROR(IF(Y198=0,"",ROUNDUP(Y198/H198,0)*0.00902),"")</f>
        <v>0.77571999999999997</v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477.88888888888891</v>
      </c>
      <c r="BN198" s="78">
        <f t="shared" si="28"/>
        <v>482.46000000000009</v>
      </c>
      <c r="BO198" s="78">
        <f t="shared" si="29"/>
        <v>0.64534231200897862</v>
      </c>
      <c r="BP198" s="78">
        <f t="shared" si="30"/>
        <v>0.65151515151515149</v>
      </c>
    </row>
    <row r="199" spans="1:68" ht="27" customHeight="1">
      <c r="A199" s="63" t="s">
        <v>333</v>
      </c>
      <c r="B199" s="63" t="s">
        <v>334</v>
      </c>
      <c r="C199" s="36">
        <v>4301031221</v>
      </c>
      <c r="D199" s="650">
        <v>4680115882676</v>
      </c>
      <c r="E199" s="650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2"/>
      <c r="R199" s="652"/>
      <c r="S199" s="652"/>
      <c r="T199" s="653"/>
      <c r="U199" s="39" t="s">
        <v>45</v>
      </c>
      <c r="V199" s="39" t="s">
        <v>45</v>
      </c>
      <c r="W199" s="40" t="s">
        <v>0</v>
      </c>
      <c r="X199" s="58">
        <v>530</v>
      </c>
      <c r="Y199" s="55">
        <f t="shared" si="26"/>
        <v>534.6</v>
      </c>
      <c r="Z199" s="41">
        <f>IFERROR(IF(Y199=0,"",ROUNDUP(Y199/H199,0)*0.00902),"")</f>
        <v>0.89298</v>
      </c>
      <c r="AA199" s="68" t="s">
        <v>45</v>
      </c>
      <c r="AB199" s="69" t="s">
        <v>45</v>
      </c>
      <c r="AC199" s="258" t="s">
        <v>335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550.61111111111109</v>
      </c>
      <c r="BN199" s="78">
        <f t="shared" si="28"/>
        <v>555.39</v>
      </c>
      <c r="BO199" s="78">
        <f t="shared" si="29"/>
        <v>0.7435465768799101</v>
      </c>
      <c r="BP199" s="78">
        <f t="shared" si="30"/>
        <v>0.75</v>
      </c>
    </row>
    <row r="200" spans="1:68" ht="27" customHeight="1">
      <c r="A200" s="63" t="s">
        <v>336</v>
      </c>
      <c r="B200" s="63" t="s">
        <v>337</v>
      </c>
      <c r="C200" s="36">
        <v>4301031223</v>
      </c>
      <c r="D200" s="650">
        <v>4680115884014</v>
      </c>
      <c r="E200" s="650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2"/>
      <c r="R200" s="652"/>
      <c r="S200" s="652"/>
      <c r="T200" s="65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4301031222</v>
      </c>
      <c r="D201" s="650">
        <v>4680115884007</v>
      </c>
      <c r="E201" s="65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2"/>
      <c r="R201" s="652"/>
      <c r="S201" s="652"/>
      <c r="T201" s="65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4301031229</v>
      </c>
      <c r="D202" s="650">
        <v>4680115884038</v>
      </c>
      <c r="E202" s="65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2"/>
      <c r="R202" s="652"/>
      <c r="S202" s="652"/>
      <c r="T202" s="65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4301031225</v>
      </c>
      <c r="D203" s="650">
        <v>4680115884021</v>
      </c>
      <c r="E203" s="650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2"/>
      <c r="R203" s="652"/>
      <c r="S203" s="652"/>
      <c r="T203" s="65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335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>
      <c r="A204" s="657"/>
      <c r="B204" s="657"/>
      <c r="C204" s="657"/>
      <c r="D204" s="657"/>
      <c r="E204" s="657"/>
      <c r="F204" s="657"/>
      <c r="G204" s="657"/>
      <c r="H204" s="657"/>
      <c r="I204" s="657"/>
      <c r="J204" s="657"/>
      <c r="K204" s="657"/>
      <c r="L204" s="657"/>
      <c r="M204" s="657"/>
      <c r="N204" s="657"/>
      <c r="O204" s="658"/>
      <c r="P204" s="654" t="s">
        <v>40</v>
      </c>
      <c r="Q204" s="655"/>
      <c r="R204" s="655"/>
      <c r="S204" s="655"/>
      <c r="T204" s="655"/>
      <c r="U204" s="655"/>
      <c r="V204" s="656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303.7037037037037</v>
      </c>
      <c r="Y204" s="43">
        <f>IFERROR(Y196/H196,"0")+IFERROR(Y197/H197,"0")+IFERROR(Y198/H198,"0")+IFERROR(Y199/H199,"0")+IFERROR(Y200/H200,"0")+IFERROR(Y201/H201,"0")+IFERROR(Y202/H202,"0")+IFERROR(Y203/H203,"0")</f>
        <v>306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2.7601200000000001</v>
      </c>
      <c r="AA204" s="67"/>
      <c r="AB204" s="67"/>
      <c r="AC204" s="67"/>
    </row>
    <row r="205" spans="1:68">
      <c r="A205" s="657"/>
      <c r="B205" s="657"/>
      <c r="C205" s="657"/>
      <c r="D205" s="657"/>
      <c r="E205" s="657"/>
      <c r="F205" s="657"/>
      <c r="G205" s="657"/>
      <c r="H205" s="657"/>
      <c r="I205" s="657"/>
      <c r="J205" s="657"/>
      <c r="K205" s="657"/>
      <c r="L205" s="657"/>
      <c r="M205" s="657"/>
      <c r="N205" s="657"/>
      <c r="O205" s="658"/>
      <c r="P205" s="654" t="s">
        <v>40</v>
      </c>
      <c r="Q205" s="655"/>
      <c r="R205" s="655"/>
      <c r="S205" s="655"/>
      <c r="T205" s="655"/>
      <c r="U205" s="655"/>
      <c r="V205" s="656"/>
      <c r="W205" s="42" t="s">
        <v>0</v>
      </c>
      <c r="X205" s="43">
        <f>IFERROR(SUM(X196:X203),"0")</f>
        <v>1640</v>
      </c>
      <c r="Y205" s="43">
        <f>IFERROR(SUM(Y196:Y203),"0")</f>
        <v>1652.4</v>
      </c>
      <c r="Z205" s="42"/>
      <c r="AA205" s="67"/>
      <c r="AB205" s="67"/>
      <c r="AC205" s="67"/>
    </row>
    <row r="206" spans="1:68" ht="14.25" customHeight="1">
      <c r="A206" s="649" t="s">
        <v>85</v>
      </c>
      <c r="B206" s="649"/>
      <c r="C206" s="649"/>
      <c r="D206" s="649"/>
      <c r="E206" s="649"/>
      <c r="F206" s="649"/>
      <c r="G206" s="649"/>
      <c r="H206" s="649"/>
      <c r="I206" s="649"/>
      <c r="J206" s="649"/>
      <c r="K206" s="649"/>
      <c r="L206" s="649"/>
      <c r="M206" s="649"/>
      <c r="N206" s="649"/>
      <c r="O206" s="649"/>
      <c r="P206" s="649"/>
      <c r="Q206" s="649"/>
      <c r="R206" s="649"/>
      <c r="S206" s="649"/>
      <c r="T206" s="649"/>
      <c r="U206" s="649"/>
      <c r="V206" s="649"/>
      <c r="W206" s="649"/>
      <c r="X206" s="649"/>
      <c r="Y206" s="649"/>
      <c r="Z206" s="649"/>
      <c r="AA206" s="66"/>
      <c r="AB206" s="66"/>
      <c r="AC206" s="80"/>
    </row>
    <row r="207" spans="1:68" ht="27" customHeight="1">
      <c r="A207" s="63" t="s">
        <v>344</v>
      </c>
      <c r="B207" s="63" t="s">
        <v>345</v>
      </c>
      <c r="C207" s="36">
        <v>4301051408</v>
      </c>
      <c r="D207" s="650">
        <v>4680115881594</v>
      </c>
      <c r="E207" s="650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2"/>
      <c r="R207" s="652"/>
      <c r="S207" s="652"/>
      <c r="T207" s="653"/>
      <c r="U207" s="39" t="s">
        <v>45</v>
      </c>
      <c r="V207" s="39" t="s">
        <v>45</v>
      </c>
      <c r="W207" s="40" t="s">
        <v>0</v>
      </c>
      <c r="X207" s="58">
        <v>60</v>
      </c>
      <c r="Y207" s="55">
        <f t="shared" ref="Y207:Y215" si="31">IFERROR(IF(X207="",0,CEILING((X207/$H207),1)*$H207),"")</f>
        <v>64.8</v>
      </c>
      <c r="Z207" s="41">
        <f>IFERROR(IF(Y207=0,"",ROUNDUP(Y207/H207,0)*0.01898),"")</f>
        <v>0.15184</v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63.844444444444449</v>
      </c>
      <c r="BN207" s="78">
        <f t="shared" ref="BN207:BN215" si="33">IFERROR(Y207*I207/H207,"0")</f>
        <v>68.951999999999998</v>
      </c>
      <c r="BO207" s="78">
        <f t="shared" ref="BO207:BO215" si="34">IFERROR(1/J207*(X207/H207),"0")</f>
        <v>0.11574074074074074</v>
      </c>
      <c r="BP207" s="78">
        <f t="shared" ref="BP207:BP215" si="35">IFERROR(1/J207*(Y207/H207),"0")</f>
        <v>0.125</v>
      </c>
    </row>
    <row r="208" spans="1:68" ht="27" customHeight="1">
      <c r="A208" s="63" t="s">
        <v>347</v>
      </c>
      <c r="B208" s="63" t="s">
        <v>348</v>
      </c>
      <c r="C208" s="36">
        <v>4301051411</v>
      </c>
      <c r="D208" s="650">
        <v>4680115881617</v>
      </c>
      <c r="E208" s="650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2"/>
      <c r="R208" s="652"/>
      <c r="S208" s="652"/>
      <c r="T208" s="653"/>
      <c r="U208" s="39" t="s">
        <v>45</v>
      </c>
      <c r="V208" s="39" t="s">
        <v>45</v>
      </c>
      <c r="W208" s="40" t="s">
        <v>0</v>
      </c>
      <c r="X208" s="58">
        <v>20</v>
      </c>
      <c r="Y208" s="55">
        <f t="shared" si="31"/>
        <v>24.299999999999997</v>
      </c>
      <c r="Z208" s="41">
        <f>IFERROR(IF(Y208=0,"",ROUNDUP(Y208/H208,0)*0.01898),"")</f>
        <v>5.6940000000000004E-2</v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21.237037037037041</v>
      </c>
      <c r="BN208" s="78">
        <f t="shared" si="33"/>
        <v>25.803000000000001</v>
      </c>
      <c r="BO208" s="78">
        <f t="shared" si="34"/>
        <v>3.8580246913580252E-2</v>
      </c>
      <c r="BP208" s="78">
        <f t="shared" si="35"/>
        <v>4.6875E-2</v>
      </c>
    </row>
    <row r="209" spans="1:68" ht="16.5" customHeight="1">
      <c r="A209" s="63" t="s">
        <v>350</v>
      </c>
      <c r="B209" s="63" t="s">
        <v>351</v>
      </c>
      <c r="C209" s="36">
        <v>4301051656</v>
      </c>
      <c r="D209" s="650">
        <v>4680115880573</v>
      </c>
      <c r="E209" s="650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2"/>
      <c r="R209" s="652"/>
      <c r="S209" s="652"/>
      <c r="T209" s="653"/>
      <c r="U209" s="39" t="s">
        <v>45</v>
      </c>
      <c r="V209" s="39" t="s">
        <v>45</v>
      </c>
      <c r="W209" s="40" t="s">
        <v>0</v>
      </c>
      <c r="X209" s="58">
        <v>380</v>
      </c>
      <c r="Y209" s="55">
        <f t="shared" si="31"/>
        <v>382.79999999999995</v>
      </c>
      <c r="Z209" s="41">
        <f>IFERROR(IF(Y209=0,"",ROUNDUP(Y209/H209,0)*0.01898),"")</f>
        <v>0.83511999999999997</v>
      </c>
      <c r="AA209" s="68" t="s">
        <v>45</v>
      </c>
      <c r="AB209" s="69" t="s">
        <v>45</v>
      </c>
      <c r="AC209" s="272" t="s">
        <v>352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402.66896551724136</v>
      </c>
      <c r="BN209" s="78">
        <f t="shared" si="33"/>
        <v>405.63599999999997</v>
      </c>
      <c r="BO209" s="78">
        <f t="shared" si="34"/>
        <v>0.68247126436781613</v>
      </c>
      <c r="BP209" s="78">
        <f t="shared" si="35"/>
        <v>0.6875</v>
      </c>
    </row>
    <row r="210" spans="1:68" ht="27" customHeight="1">
      <c r="A210" s="63" t="s">
        <v>353</v>
      </c>
      <c r="B210" s="63" t="s">
        <v>354</v>
      </c>
      <c r="C210" s="36">
        <v>4301051407</v>
      </c>
      <c r="D210" s="650">
        <v>4680115882195</v>
      </c>
      <c r="E210" s="650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2"/>
      <c r="R210" s="652"/>
      <c r="S210" s="652"/>
      <c r="T210" s="653"/>
      <c r="U210" s="39" t="s">
        <v>45</v>
      </c>
      <c r="V210" s="39" t="s">
        <v>45</v>
      </c>
      <c r="W210" s="40" t="s">
        <v>0</v>
      </c>
      <c r="X210" s="58">
        <v>24</v>
      </c>
      <c r="Y210" s="55">
        <f t="shared" si="31"/>
        <v>24</v>
      </c>
      <c r="Z210" s="41">
        <f t="shared" ref="Z210:Z215" si="36">IFERROR(IF(Y210=0,"",ROUNDUP(Y210/H210,0)*0.00651),"")</f>
        <v>6.5100000000000005E-2</v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26.7</v>
      </c>
      <c r="BN210" s="78">
        <f t="shared" si="33"/>
        <v>26.7</v>
      </c>
      <c r="BO210" s="78">
        <f t="shared" si="34"/>
        <v>5.4945054945054951E-2</v>
      </c>
      <c r="BP210" s="78">
        <f t="shared" si="35"/>
        <v>5.4945054945054951E-2</v>
      </c>
    </row>
    <row r="211" spans="1:68" ht="27" customHeight="1">
      <c r="A211" s="63" t="s">
        <v>355</v>
      </c>
      <c r="B211" s="63" t="s">
        <v>356</v>
      </c>
      <c r="C211" s="36">
        <v>4301051752</v>
      </c>
      <c r="D211" s="650">
        <v>4680115882607</v>
      </c>
      <c r="E211" s="650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2"/>
      <c r="R211" s="652"/>
      <c r="S211" s="652"/>
      <c r="T211" s="65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358</v>
      </c>
      <c r="B212" s="63" t="s">
        <v>359</v>
      </c>
      <c r="C212" s="36">
        <v>4301051666</v>
      </c>
      <c r="D212" s="650">
        <v>4680115880092</v>
      </c>
      <c r="E212" s="65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2"/>
      <c r="R212" s="652"/>
      <c r="S212" s="652"/>
      <c r="T212" s="653"/>
      <c r="U212" s="39" t="s">
        <v>45</v>
      </c>
      <c r="V212" s="39" t="s">
        <v>45</v>
      </c>
      <c r="W212" s="40" t="s">
        <v>0</v>
      </c>
      <c r="X212" s="58">
        <v>12</v>
      </c>
      <c r="Y212" s="55">
        <f t="shared" si="31"/>
        <v>12</v>
      </c>
      <c r="Z212" s="41">
        <f t="shared" si="36"/>
        <v>3.2550000000000003E-2</v>
      </c>
      <c r="AA212" s="68" t="s">
        <v>45</v>
      </c>
      <c r="AB212" s="69" t="s">
        <v>45</v>
      </c>
      <c r="AC212" s="278" t="s">
        <v>352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13.260000000000002</v>
      </c>
      <c r="BN212" s="78">
        <f t="shared" si="33"/>
        <v>13.260000000000002</v>
      </c>
      <c r="BO212" s="78">
        <f t="shared" si="34"/>
        <v>2.7472527472527476E-2</v>
      </c>
      <c r="BP212" s="78">
        <f t="shared" si="35"/>
        <v>2.7472527472527476E-2</v>
      </c>
    </row>
    <row r="213" spans="1:68" ht="27" customHeight="1">
      <c r="A213" s="63" t="s">
        <v>360</v>
      </c>
      <c r="B213" s="63" t="s">
        <v>361</v>
      </c>
      <c r="C213" s="36">
        <v>4301051668</v>
      </c>
      <c r="D213" s="650">
        <v>4680115880221</v>
      </c>
      <c r="E213" s="65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2"/>
      <c r="R213" s="652"/>
      <c r="S213" s="652"/>
      <c r="T213" s="653"/>
      <c r="U213" s="39" t="s">
        <v>45</v>
      </c>
      <c r="V213" s="39" t="s">
        <v>45</v>
      </c>
      <c r="W213" s="40" t="s">
        <v>0</v>
      </c>
      <c r="X213" s="58">
        <v>12</v>
      </c>
      <c r="Y213" s="55">
        <f t="shared" si="31"/>
        <v>12</v>
      </c>
      <c r="Z213" s="41">
        <f t="shared" si="36"/>
        <v>3.2550000000000003E-2</v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13.260000000000002</v>
      </c>
      <c r="BN213" s="78">
        <f t="shared" si="33"/>
        <v>13.260000000000002</v>
      </c>
      <c r="BO213" s="78">
        <f t="shared" si="34"/>
        <v>2.7472527472527476E-2</v>
      </c>
      <c r="BP213" s="78">
        <f t="shared" si="35"/>
        <v>2.7472527472527476E-2</v>
      </c>
    </row>
    <row r="214" spans="1:68" ht="27" customHeight="1">
      <c r="A214" s="63" t="s">
        <v>362</v>
      </c>
      <c r="B214" s="63" t="s">
        <v>363</v>
      </c>
      <c r="C214" s="36">
        <v>4301051945</v>
      </c>
      <c r="D214" s="650">
        <v>4680115880504</v>
      </c>
      <c r="E214" s="650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2"/>
      <c r="R214" s="652"/>
      <c r="S214" s="652"/>
      <c r="T214" s="653"/>
      <c r="U214" s="39" t="s">
        <v>45</v>
      </c>
      <c r="V214" s="39" t="s">
        <v>45</v>
      </c>
      <c r="W214" s="40" t="s">
        <v>0</v>
      </c>
      <c r="X214" s="58">
        <v>72</v>
      </c>
      <c r="Y214" s="55">
        <f t="shared" si="31"/>
        <v>72</v>
      </c>
      <c r="Z214" s="41">
        <f t="shared" si="36"/>
        <v>0.1953</v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79.560000000000016</v>
      </c>
      <c r="BN214" s="78">
        <f t="shared" si="33"/>
        <v>79.560000000000016</v>
      </c>
      <c r="BO214" s="78">
        <f t="shared" si="34"/>
        <v>0.16483516483516486</v>
      </c>
      <c r="BP214" s="78">
        <f t="shared" si="35"/>
        <v>0.16483516483516486</v>
      </c>
    </row>
    <row r="215" spans="1:68" ht="27" customHeight="1">
      <c r="A215" s="63" t="s">
        <v>365</v>
      </c>
      <c r="B215" s="63" t="s">
        <v>366</v>
      </c>
      <c r="C215" s="36">
        <v>4301051410</v>
      </c>
      <c r="D215" s="650">
        <v>4680115882164</v>
      </c>
      <c r="E215" s="650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2"/>
      <c r="R215" s="652"/>
      <c r="S215" s="652"/>
      <c r="T215" s="653"/>
      <c r="U215" s="39" t="s">
        <v>45</v>
      </c>
      <c r="V215" s="39" t="s">
        <v>45</v>
      </c>
      <c r="W215" s="40" t="s">
        <v>0</v>
      </c>
      <c r="X215" s="58">
        <v>88</v>
      </c>
      <c r="Y215" s="55">
        <f t="shared" si="31"/>
        <v>88.8</v>
      </c>
      <c r="Z215" s="41">
        <f t="shared" si="36"/>
        <v>0.24087</v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97.460000000000008</v>
      </c>
      <c r="BN215" s="78">
        <f t="shared" si="33"/>
        <v>98.346000000000004</v>
      </c>
      <c r="BO215" s="78">
        <f t="shared" si="34"/>
        <v>0.2014652014652015</v>
      </c>
      <c r="BP215" s="78">
        <f t="shared" si="35"/>
        <v>0.20329670329670332</v>
      </c>
    </row>
    <row r="216" spans="1:68">
      <c r="A216" s="657"/>
      <c r="B216" s="657"/>
      <c r="C216" s="657"/>
      <c r="D216" s="657"/>
      <c r="E216" s="657"/>
      <c r="F216" s="657"/>
      <c r="G216" s="657"/>
      <c r="H216" s="657"/>
      <c r="I216" s="657"/>
      <c r="J216" s="657"/>
      <c r="K216" s="657"/>
      <c r="L216" s="657"/>
      <c r="M216" s="657"/>
      <c r="N216" s="657"/>
      <c r="O216" s="658"/>
      <c r="P216" s="654" t="s">
        <v>40</v>
      </c>
      <c r="Q216" s="655"/>
      <c r="R216" s="655"/>
      <c r="S216" s="655"/>
      <c r="T216" s="655"/>
      <c r="U216" s="655"/>
      <c r="V216" s="656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140.22137079608345</v>
      </c>
      <c r="Y216" s="43">
        <f>IFERROR(Y207/H207,"0")+IFERROR(Y208/H208,"0")+IFERROR(Y209/H209,"0")+IFERROR(Y210/H210,"0")+IFERROR(Y211/H211,"0")+IFERROR(Y212/H212,"0")+IFERROR(Y213/H213,"0")+IFERROR(Y214/H214,"0")+IFERROR(Y215/H215,"0")</f>
        <v>142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1.6102700000000001</v>
      </c>
      <c r="AA216" s="67"/>
      <c r="AB216" s="67"/>
      <c r="AC216" s="67"/>
    </row>
    <row r="217" spans="1:68">
      <c r="A217" s="657"/>
      <c r="B217" s="657"/>
      <c r="C217" s="657"/>
      <c r="D217" s="657"/>
      <c r="E217" s="657"/>
      <c r="F217" s="657"/>
      <c r="G217" s="657"/>
      <c r="H217" s="657"/>
      <c r="I217" s="657"/>
      <c r="J217" s="657"/>
      <c r="K217" s="657"/>
      <c r="L217" s="657"/>
      <c r="M217" s="657"/>
      <c r="N217" s="657"/>
      <c r="O217" s="658"/>
      <c r="P217" s="654" t="s">
        <v>40</v>
      </c>
      <c r="Q217" s="655"/>
      <c r="R217" s="655"/>
      <c r="S217" s="655"/>
      <c r="T217" s="655"/>
      <c r="U217" s="655"/>
      <c r="V217" s="656"/>
      <c r="W217" s="42" t="s">
        <v>0</v>
      </c>
      <c r="X217" s="43">
        <f>IFERROR(SUM(X207:X215),"0")</f>
        <v>668</v>
      </c>
      <c r="Y217" s="43">
        <f>IFERROR(SUM(Y207:Y215),"0")</f>
        <v>680.69999999999993</v>
      </c>
      <c r="Z217" s="42"/>
      <c r="AA217" s="67"/>
      <c r="AB217" s="67"/>
      <c r="AC217" s="67"/>
    </row>
    <row r="218" spans="1:68" ht="14.25" customHeight="1">
      <c r="A218" s="649" t="s">
        <v>185</v>
      </c>
      <c r="B218" s="649"/>
      <c r="C218" s="649"/>
      <c r="D218" s="649"/>
      <c r="E218" s="649"/>
      <c r="F218" s="649"/>
      <c r="G218" s="649"/>
      <c r="H218" s="649"/>
      <c r="I218" s="649"/>
      <c r="J218" s="649"/>
      <c r="K218" s="649"/>
      <c r="L218" s="649"/>
      <c r="M218" s="649"/>
      <c r="N218" s="649"/>
      <c r="O218" s="649"/>
      <c r="P218" s="649"/>
      <c r="Q218" s="649"/>
      <c r="R218" s="649"/>
      <c r="S218" s="649"/>
      <c r="T218" s="649"/>
      <c r="U218" s="649"/>
      <c r="V218" s="649"/>
      <c r="W218" s="649"/>
      <c r="X218" s="649"/>
      <c r="Y218" s="649"/>
      <c r="Z218" s="649"/>
      <c r="AA218" s="66"/>
      <c r="AB218" s="66"/>
      <c r="AC218" s="80"/>
    </row>
    <row r="219" spans="1:68" ht="27" customHeight="1">
      <c r="A219" s="63" t="s">
        <v>368</v>
      </c>
      <c r="B219" s="63" t="s">
        <v>369</v>
      </c>
      <c r="C219" s="36">
        <v>4301060463</v>
      </c>
      <c r="D219" s="650">
        <v>4680115880818</v>
      </c>
      <c r="E219" s="65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2"/>
      <c r="R219" s="652"/>
      <c r="S219" s="652"/>
      <c r="T219" s="653"/>
      <c r="U219" s="39" t="s">
        <v>45</v>
      </c>
      <c r="V219" s="39" t="s">
        <v>45</v>
      </c>
      <c r="W219" s="40" t="s">
        <v>0</v>
      </c>
      <c r="X219" s="58">
        <v>116</v>
      </c>
      <c r="Y219" s="55">
        <f>IFERROR(IF(X219="",0,CEILING((X219/$H219),1)*$H219),"")</f>
        <v>117.6</v>
      </c>
      <c r="Z219" s="41">
        <f>IFERROR(IF(Y219=0,"",ROUNDUP(Y219/H219,0)*0.00651),"")</f>
        <v>0.31899</v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128.18</v>
      </c>
      <c r="BN219" s="78">
        <f>IFERROR(Y219*I219/H219,"0")</f>
        <v>129.94800000000001</v>
      </c>
      <c r="BO219" s="78">
        <f>IFERROR(1/J219*(X219/H219),"0")</f>
        <v>0.26556776556776562</v>
      </c>
      <c r="BP219" s="78">
        <f>IFERROR(1/J219*(Y219/H219),"0")</f>
        <v>0.26923076923076927</v>
      </c>
    </row>
    <row r="220" spans="1:68" ht="27" customHeight="1">
      <c r="A220" s="63" t="s">
        <v>371</v>
      </c>
      <c r="B220" s="63" t="s">
        <v>372</v>
      </c>
      <c r="C220" s="36">
        <v>4301060389</v>
      </c>
      <c r="D220" s="650">
        <v>4680115880801</v>
      </c>
      <c r="E220" s="650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2"/>
      <c r="R220" s="652"/>
      <c r="S220" s="652"/>
      <c r="T220" s="653"/>
      <c r="U220" s="39" t="s">
        <v>45</v>
      </c>
      <c r="V220" s="39" t="s">
        <v>45</v>
      </c>
      <c r="W220" s="40" t="s">
        <v>0</v>
      </c>
      <c r="X220" s="58">
        <v>36</v>
      </c>
      <c r="Y220" s="55">
        <f>IFERROR(IF(X220="",0,CEILING((X220/$H220),1)*$H220),"")</f>
        <v>36</v>
      </c>
      <c r="Z220" s="41">
        <f>IFERROR(IF(Y220=0,"",ROUNDUP(Y220/H220,0)*0.00651),"")</f>
        <v>9.7650000000000001E-2</v>
      </c>
      <c r="AA220" s="68" t="s">
        <v>45</v>
      </c>
      <c r="AB220" s="69" t="s">
        <v>45</v>
      </c>
      <c r="AC220" s="288" t="s">
        <v>373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39.780000000000008</v>
      </c>
      <c r="BN220" s="78">
        <f>IFERROR(Y220*I220/H220,"0")</f>
        <v>39.780000000000008</v>
      </c>
      <c r="BO220" s="78">
        <f>IFERROR(1/J220*(X220/H220),"0")</f>
        <v>8.241758241758243E-2</v>
      </c>
      <c r="BP220" s="78">
        <f>IFERROR(1/J220*(Y220/H220),"0")</f>
        <v>8.241758241758243E-2</v>
      </c>
    </row>
    <row r="221" spans="1:68">
      <c r="A221" s="657"/>
      <c r="B221" s="657"/>
      <c r="C221" s="657"/>
      <c r="D221" s="657"/>
      <c r="E221" s="657"/>
      <c r="F221" s="657"/>
      <c r="G221" s="657"/>
      <c r="H221" s="657"/>
      <c r="I221" s="657"/>
      <c r="J221" s="657"/>
      <c r="K221" s="657"/>
      <c r="L221" s="657"/>
      <c r="M221" s="657"/>
      <c r="N221" s="657"/>
      <c r="O221" s="658"/>
      <c r="P221" s="654" t="s">
        <v>40</v>
      </c>
      <c r="Q221" s="655"/>
      <c r="R221" s="655"/>
      <c r="S221" s="655"/>
      <c r="T221" s="655"/>
      <c r="U221" s="655"/>
      <c r="V221" s="656"/>
      <c r="W221" s="42" t="s">
        <v>39</v>
      </c>
      <c r="X221" s="43">
        <f>IFERROR(X219/H219,"0")+IFERROR(X220/H220,"0")</f>
        <v>63.333333333333336</v>
      </c>
      <c r="Y221" s="43">
        <f>IFERROR(Y219/H219,"0")+IFERROR(Y220/H220,"0")</f>
        <v>64</v>
      </c>
      <c r="Z221" s="43">
        <f>IFERROR(IF(Z219="",0,Z219),"0")+IFERROR(IF(Z220="",0,Z220),"0")</f>
        <v>0.41664000000000001</v>
      </c>
      <c r="AA221" s="67"/>
      <c r="AB221" s="67"/>
      <c r="AC221" s="67"/>
    </row>
    <row r="222" spans="1:68">
      <c r="A222" s="657"/>
      <c r="B222" s="657"/>
      <c r="C222" s="657"/>
      <c r="D222" s="657"/>
      <c r="E222" s="657"/>
      <c r="F222" s="657"/>
      <c r="G222" s="657"/>
      <c r="H222" s="657"/>
      <c r="I222" s="657"/>
      <c r="J222" s="657"/>
      <c r="K222" s="657"/>
      <c r="L222" s="657"/>
      <c r="M222" s="657"/>
      <c r="N222" s="657"/>
      <c r="O222" s="658"/>
      <c r="P222" s="654" t="s">
        <v>40</v>
      </c>
      <c r="Q222" s="655"/>
      <c r="R222" s="655"/>
      <c r="S222" s="655"/>
      <c r="T222" s="655"/>
      <c r="U222" s="655"/>
      <c r="V222" s="656"/>
      <c r="W222" s="42" t="s">
        <v>0</v>
      </c>
      <c r="X222" s="43">
        <f>IFERROR(SUM(X219:X220),"0")</f>
        <v>152</v>
      </c>
      <c r="Y222" s="43">
        <f>IFERROR(SUM(Y219:Y220),"0")</f>
        <v>153.6</v>
      </c>
      <c r="Z222" s="42"/>
      <c r="AA222" s="67"/>
      <c r="AB222" s="67"/>
      <c r="AC222" s="67"/>
    </row>
    <row r="223" spans="1:68" ht="16.5" customHeight="1">
      <c r="A223" s="648" t="s">
        <v>374</v>
      </c>
      <c r="B223" s="648"/>
      <c r="C223" s="648"/>
      <c r="D223" s="648"/>
      <c r="E223" s="648"/>
      <c r="F223" s="648"/>
      <c r="G223" s="648"/>
      <c r="H223" s="648"/>
      <c r="I223" s="648"/>
      <c r="J223" s="648"/>
      <c r="K223" s="648"/>
      <c r="L223" s="648"/>
      <c r="M223" s="648"/>
      <c r="N223" s="648"/>
      <c r="O223" s="648"/>
      <c r="P223" s="648"/>
      <c r="Q223" s="648"/>
      <c r="R223" s="648"/>
      <c r="S223" s="648"/>
      <c r="T223" s="648"/>
      <c r="U223" s="648"/>
      <c r="V223" s="648"/>
      <c r="W223" s="648"/>
      <c r="X223" s="648"/>
      <c r="Y223" s="648"/>
      <c r="Z223" s="648"/>
      <c r="AA223" s="65"/>
      <c r="AB223" s="65"/>
      <c r="AC223" s="79"/>
    </row>
    <row r="224" spans="1:68" ht="14.25" customHeight="1">
      <c r="A224" s="649" t="s">
        <v>114</v>
      </c>
      <c r="B224" s="649"/>
      <c r="C224" s="649"/>
      <c r="D224" s="649"/>
      <c r="E224" s="649"/>
      <c r="F224" s="649"/>
      <c r="G224" s="649"/>
      <c r="H224" s="649"/>
      <c r="I224" s="649"/>
      <c r="J224" s="649"/>
      <c r="K224" s="649"/>
      <c r="L224" s="649"/>
      <c r="M224" s="649"/>
      <c r="N224" s="649"/>
      <c r="O224" s="649"/>
      <c r="P224" s="649"/>
      <c r="Q224" s="649"/>
      <c r="R224" s="649"/>
      <c r="S224" s="649"/>
      <c r="T224" s="649"/>
      <c r="U224" s="649"/>
      <c r="V224" s="649"/>
      <c r="W224" s="649"/>
      <c r="X224" s="649"/>
      <c r="Y224" s="649"/>
      <c r="Z224" s="649"/>
      <c r="AA224" s="66"/>
      <c r="AB224" s="66"/>
      <c r="AC224" s="80"/>
    </row>
    <row r="225" spans="1:68" ht="27" customHeight="1">
      <c r="A225" s="63" t="s">
        <v>375</v>
      </c>
      <c r="B225" s="63" t="s">
        <v>376</v>
      </c>
      <c r="C225" s="36">
        <v>4301011826</v>
      </c>
      <c r="D225" s="650">
        <v>4680115884137</v>
      </c>
      <c r="E225" s="65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2"/>
      <c r="R225" s="652"/>
      <c r="S225" s="652"/>
      <c r="T225" s="65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>
      <c r="A226" s="63" t="s">
        <v>378</v>
      </c>
      <c r="B226" s="63" t="s">
        <v>379</v>
      </c>
      <c r="C226" s="36">
        <v>4301011724</v>
      </c>
      <c r="D226" s="650">
        <v>4680115884236</v>
      </c>
      <c r="E226" s="65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2"/>
      <c r="R226" s="652"/>
      <c r="S226" s="652"/>
      <c r="T226" s="65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>
      <c r="A227" s="63" t="s">
        <v>381</v>
      </c>
      <c r="B227" s="63" t="s">
        <v>382</v>
      </c>
      <c r="C227" s="36">
        <v>4301011721</v>
      </c>
      <c r="D227" s="650">
        <v>4680115884175</v>
      </c>
      <c r="E227" s="650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2"/>
      <c r="R227" s="652"/>
      <c r="S227" s="652"/>
      <c r="T227" s="65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384</v>
      </c>
      <c r="B228" s="63" t="s">
        <v>385</v>
      </c>
      <c r="C228" s="36">
        <v>4301011824</v>
      </c>
      <c r="D228" s="650">
        <v>4680115884144</v>
      </c>
      <c r="E228" s="65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2"/>
      <c r="R228" s="652"/>
      <c r="S228" s="652"/>
      <c r="T228" s="65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377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4301012149</v>
      </c>
      <c r="D229" s="650">
        <v>4680115886551</v>
      </c>
      <c r="E229" s="650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2"/>
      <c r="R229" s="652"/>
      <c r="S229" s="652"/>
      <c r="T229" s="65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389</v>
      </c>
      <c r="B230" s="63" t="s">
        <v>390</v>
      </c>
      <c r="C230" s="36">
        <v>4301011726</v>
      </c>
      <c r="D230" s="650">
        <v>4680115884182</v>
      </c>
      <c r="E230" s="650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2"/>
      <c r="R230" s="652"/>
      <c r="S230" s="652"/>
      <c r="T230" s="65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4301011722</v>
      </c>
      <c r="D231" s="650">
        <v>4680115884205</v>
      </c>
      <c r="E231" s="650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2"/>
      <c r="R231" s="652"/>
      <c r="S231" s="652"/>
      <c r="T231" s="65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>
      <c r="A232" s="657"/>
      <c r="B232" s="657"/>
      <c r="C232" s="657"/>
      <c r="D232" s="657"/>
      <c r="E232" s="657"/>
      <c r="F232" s="657"/>
      <c r="G232" s="657"/>
      <c r="H232" s="657"/>
      <c r="I232" s="657"/>
      <c r="J232" s="657"/>
      <c r="K232" s="657"/>
      <c r="L232" s="657"/>
      <c r="M232" s="657"/>
      <c r="N232" s="657"/>
      <c r="O232" s="658"/>
      <c r="P232" s="654" t="s">
        <v>40</v>
      </c>
      <c r="Q232" s="655"/>
      <c r="R232" s="655"/>
      <c r="S232" s="655"/>
      <c r="T232" s="655"/>
      <c r="U232" s="655"/>
      <c r="V232" s="656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>
      <c r="A233" s="657"/>
      <c r="B233" s="657"/>
      <c r="C233" s="657"/>
      <c r="D233" s="657"/>
      <c r="E233" s="657"/>
      <c r="F233" s="657"/>
      <c r="G233" s="657"/>
      <c r="H233" s="657"/>
      <c r="I233" s="657"/>
      <c r="J233" s="657"/>
      <c r="K233" s="657"/>
      <c r="L233" s="657"/>
      <c r="M233" s="657"/>
      <c r="N233" s="657"/>
      <c r="O233" s="658"/>
      <c r="P233" s="654" t="s">
        <v>40</v>
      </c>
      <c r="Q233" s="655"/>
      <c r="R233" s="655"/>
      <c r="S233" s="655"/>
      <c r="T233" s="655"/>
      <c r="U233" s="655"/>
      <c r="V233" s="656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>
      <c r="A234" s="649" t="s">
        <v>150</v>
      </c>
      <c r="B234" s="649"/>
      <c r="C234" s="649"/>
      <c r="D234" s="649"/>
      <c r="E234" s="649"/>
      <c r="F234" s="649"/>
      <c r="G234" s="649"/>
      <c r="H234" s="649"/>
      <c r="I234" s="649"/>
      <c r="J234" s="649"/>
      <c r="K234" s="649"/>
      <c r="L234" s="649"/>
      <c r="M234" s="649"/>
      <c r="N234" s="649"/>
      <c r="O234" s="649"/>
      <c r="P234" s="649"/>
      <c r="Q234" s="649"/>
      <c r="R234" s="649"/>
      <c r="S234" s="649"/>
      <c r="T234" s="649"/>
      <c r="U234" s="649"/>
      <c r="V234" s="649"/>
      <c r="W234" s="649"/>
      <c r="X234" s="649"/>
      <c r="Y234" s="649"/>
      <c r="Z234" s="649"/>
      <c r="AA234" s="66"/>
      <c r="AB234" s="66"/>
      <c r="AC234" s="80"/>
    </row>
    <row r="235" spans="1:68" ht="27" customHeight="1">
      <c r="A235" s="63" t="s">
        <v>393</v>
      </c>
      <c r="B235" s="63" t="s">
        <v>394</v>
      </c>
      <c r="C235" s="36">
        <v>4301020340</v>
      </c>
      <c r="D235" s="650">
        <v>4680115885721</v>
      </c>
      <c r="E235" s="650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2"/>
      <c r="R235" s="652"/>
      <c r="S235" s="652"/>
      <c r="T235" s="653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395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>
      <c r="A236" s="63" t="s">
        <v>393</v>
      </c>
      <c r="B236" s="63" t="s">
        <v>396</v>
      </c>
      <c r="C236" s="36">
        <v>4301020377</v>
      </c>
      <c r="D236" s="650">
        <v>4680115885981</v>
      </c>
      <c r="E236" s="650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6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2"/>
      <c r="R236" s="652"/>
      <c r="S236" s="652"/>
      <c r="T236" s="653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>
      <c r="A237" s="657"/>
      <c r="B237" s="657"/>
      <c r="C237" s="657"/>
      <c r="D237" s="657"/>
      <c r="E237" s="657"/>
      <c r="F237" s="657"/>
      <c r="G237" s="657"/>
      <c r="H237" s="657"/>
      <c r="I237" s="657"/>
      <c r="J237" s="657"/>
      <c r="K237" s="657"/>
      <c r="L237" s="657"/>
      <c r="M237" s="657"/>
      <c r="N237" s="657"/>
      <c r="O237" s="658"/>
      <c r="P237" s="654" t="s">
        <v>40</v>
      </c>
      <c r="Q237" s="655"/>
      <c r="R237" s="655"/>
      <c r="S237" s="655"/>
      <c r="T237" s="655"/>
      <c r="U237" s="655"/>
      <c r="V237" s="656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>
      <c r="A238" s="657"/>
      <c r="B238" s="657"/>
      <c r="C238" s="657"/>
      <c r="D238" s="657"/>
      <c r="E238" s="657"/>
      <c r="F238" s="657"/>
      <c r="G238" s="657"/>
      <c r="H238" s="657"/>
      <c r="I238" s="657"/>
      <c r="J238" s="657"/>
      <c r="K238" s="657"/>
      <c r="L238" s="657"/>
      <c r="M238" s="657"/>
      <c r="N238" s="657"/>
      <c r="O238" s="658"/>
      <c r="P238" s="654" t="s">
        <v>40</v>
      </c>
      <c r="Q238" s="655"/>
      <c r="R238" s="655"/>
      <c r="S238" s="655"/>
      <c r="T238" s="655"/>
      <c r="U238" s="655"/>
      <c r="V238" s="656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>
      <c r="A239" s="649" t="s">
        <v>397</v>
      </c>
      <c r="B239" s="649"/>
      <c r="C239" s="649"/>
      <c r="D239" s="649"/>
      <c r="E239" s="649"/>
      <c r="F239" s="649"/>
      <c r="G239" s="649"/>
      <c r="H239" s="649"/>
      <c r="I239" s="649"/>
      <c r="J239" s="649"/>
      <c r="K239" s="649"/>
      <c r="L239" s="649"/>
      <c r="M239" s="649"/>
      <c r="N239" s="649"/>
      <c r="O239" s="649"/>
      <c r="P239" s="649"/>
      <c r="Q239" s="649"/>
      <c r="R239" s="649"/>
      <c r="S239" s="649"/>
      <c r="T239" s="649"/>
      <c r="U239" s="649"/>
      <c r="V239" s="649"/>
      <c r="W239" s="649"/>
      <c r="X239" s="649"/>
      <c r="Y239" s="649"/>
      <c r="Z239" s="649"/>
      <c r="AA239" s="66"/>
      <c r="AB239" s="66"/>
      <c r="AC239" s="80"/>
    </row>
    <row r="240" spans="1:68" ht="27" customHeight="1">
      <c r="A240" s="63" t="s">
        <v>398</v>
      </c>
      <c r="B240" s="63" t="s">
        <v>399</v>
      </c>
      <c r="C240" s="36">
        <v>4301040362</v>
      </c>
      <c r="D240" s="650">
        <v>4680115886803</v>
      </c>
      <c r="E240" s="650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304</v>
      </c>
      <c r="L240" s="37" t="s">
        <v>45</v>
      </c>
      <c r="M240" s="38" t="s">
        <v>303</v>
      </c>
      <c r="N240" s="38"/>
      <c r="O240" s="37">
        <v>45</v>
      </c>
      <c r="P240" s="769" t="s">
        <v>400</v>
      </c>
      <c r="Q240" s="652"/>
      <c r="R240" s="652"/>
      <c r="S240" s="652"/>
      <c r="T240" s="653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401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>
      <c r="A241" s="657"/>
      <c r="B241" s="657"/>
      <c r="C241" s="657"/>
      <c r="D241" s="657"/>
      <c r="E241" s="657"/>
      <c r="F241" s="657"/>
      <c r="G241" s="657"/>
      <c r="H241" s="657"/>
      <c r="I241" s="657"/>
      <c r="J241" s="657"/>
      <c r="K241" s="657"/>
      <c r="L241" s="657"/>
      <c r="M241" s="657"/>
      <c r="N241" s="657"/>
      <c r="O241" s="658"/>
      <c r="P241" s="654" t="s">
        <v>40</v>
      </c>
      <c r="Q241" s="655"/>
      <c r="R241" s="655"/>
      <c r="S241" s="655"/>
      <c r="T241" s="655"/>
      <c r="U241" s="655"/>
      <c r="V241" s="656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>
      <c r="A242" s="657"/>
      <c r="B242" s="657"/>
      <c r="C242" s="657"/>
      <c r="D242" s="657"/>
      <c r="E242" s="657"/>
      <c r="F242" s="657"/>
      <c r="G242" s="657"/>
      <c r="H242" s="657"/>
      <c r="I242" s="657"/>
      <c r="J242" s="657"/>
      <c r="K242" s="657"/>
      <c r="L242" s="657"/>
      <c r="M242" s="657"/>
      <c r="N242" s="657"/>
      <c r="O242" s="658"/>
      <c r="P242" s="654" t="s">
        <v>40</v>
      </c>
      <c r="Q242" s="655"/>
      <c r="R242" s="655"/>
      <c r="S242" s="655"/>
      <c r="T242" s="655"/>
      <c r="U242" s="655"/>
      <c r="V242" s="656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>
      <c r="A243" s="649" t="s">
        <v>402</v>
      </c>
      <c r="B243" s="649"/>
      <c r="C243" s="649"/>
      <c r="D243" s="649"/>
      <c r="E243" s="649"/>
      <c r="F243" s="649"/>
      <c r="G243" s="649"/>
      <c r="H243" s="649"/>
      <c r="I243" s="649"/>
      <c r="J243" s="649"/>
      <c r="K243" s="649"/>
      <c r="L243" s="649"/>
      <c r="M243" s="649"/>
      <c r="N243" s="649"/>
      <c r="O243" s="649"/>
      <c r="P243" s="649"/>
      <c r="Q243" s="649"/>
      <c r="R243" s="649"/>
      <c r="S243" s="649"/>
      <c r="T243" s="649"/>
      <c r="U243" s="649"/>
      <c r="V243" s="649"/>
      <c r="W243" s="649"/>
      <c r="X243" s="649"/>
      <c r="Y243" s="649"/>
      <c r="Z243" s="649"/>
      <c r="AA243" s="66"/>
      <c r="AB243" s="66"/>
      <c r="AC243" s="80"/>
    </row>
    <row r="244" spans="1:68" ht="27" customHeight="1">
      <c r="A244" s="63" t="s">
        <v>403</v>
      </c>
      <c r="B244" s="63" t="s">
        <v>404</v>
      </c>
      <c r="C244" s="36">
        <v>4301041004</v>
      </c>
      <c r="D244" s="650">
        <v>4680115886704</v>
      </c>
      <c r="E244" s="650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304</v>
      </c>
      <c r="L244" s="37" t="s">
        <v>45</v>
      </c>
      <c r="M244" s="38" t="s">
        <v>303</v>
      </c>
      <c r="N244" s="38"/>
      <c r="O244" s="37">
        <v>90</v>
      </c>
      <c r="P244" s="77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2"/>
      <c r="R244" s="652"/>
      <c r="S244" s="652"/>
      <c r="T244" s="65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405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406</v>
      </c>
      <c r="B245" s="63" t="s">
        <v>407</v>
      </c>
      <c r="C245" s="36">
        <v>4301041008</v>
      </c>
      <c r="D245" s="650">
        <v>4680115886681</v>
      </c>
      <c r="E245" s="650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304</v>
      </c>
      <c r="L245" s="37" t="s">
        <v>45</v>
      </c>
      <c r="M245" s="38" t="s">
        <v>303</v>
      </c>
      <c r="N245" s="38"/>
      <c r="O245" s="37">
        <v>90</v>
      </c>
      <c r="P245" s="771" t="s">
        <v>408</v>
      </c>
      <c r="Q245" s="652"/>
      <c r="R245" s="652"/>
      <c r="S245" s="652"/>
      <c r="T245" s="65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405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409</v>
      </c>
      <c r="B246" s="63" t="s">
        <v>410</v>
      </c>
      <c r="C246" s="36">
        <v>4301041007</v>
      </c>
      <c r="D246" s="650">
        <v>4680115886735</v>
      </c>
      <c r="E246" s="650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7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652"/>
      <c r="R246" s="652"/>
      <c r="S246" s="652"/>
      <c r="T246" s="65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405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>
      <c r="A247" s="63" t="s">
        <v>411</v>
      </c>
      <c r="B247" s="63" t="s">
        <v>412</v>
      </c>
      <c r="C247" s="36">
        <v>4301041006</v>
      </c>
      <c r="D247" s="650">
        <v>4680115886728</v>
      </c>
      <c r="E247" s="650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7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652"/>
      <c r="R247" s="652"/>
      <c r="S247" s="652"/>
      <c r="T247" s="65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>
      <c r="A248" s="63" t="s">
        <v>413</v>
      </c>
      <c r="B248" s="63" t="s">
        <v>414</v>
      </c>
      <c r="C248" s="36">
        <v>4301041005</v>
      </c>
      <c r="D248" s="650">
        <v>4680115886711</v>
      </c>
      <c r="E248" s="650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652"/>
      <c r="R248" s="652"/>
      <c r="S248" s="652"/>
      <c r="T248" s="653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>
      <c r="A249" s="657"/>
      <c r="B249" s="657"/>
      <c r="C249" s="657"/>
      <c r="D249" s="657"/>
      <c r="E249" s="657"/>
      <c r="F249" s="657"/>
      <c r="G249" s="657"/>
      <c r="H249" s="657"/>
      <c r="I249" s="657"/>
      <c r="J249" s="657"/>
      <c r="K249" s="657"/>
      <c r="L249" s="657"/>
      <c r="M249" s="657"/>
      <c r="N249" s="657"/>
      <c r="O249" s="658"/>
      <c r="P249" s="654" t="s">
        <v>40</v>
      </c>
      <c r="Q249" s="655"/>
      <c r="R249" s="655"/>
      <c r="S249" s="655"/>
      <c r="T249" s="655"/>
      <c r="U249" s="655"/>
      <c r="V249" s="656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>
      <c r="A250" s="657"/>
      <c r="B250" s="657"/>
      <c r="C250" s="657"/>
      <c r="D250" s="657"/>
      <c r="E250" s="657"/>
      <c r="F250" s="657"/>
      <c r="G250" s="657"/>
      <c r="H250" s="657"/>
      <c r="I250" s="657"/>
      <c r="J250" s="657"/>
      <c r="K250" s="657"/>
      <c r="L250" s="657"/>
      <c r="M250" s="657"/>
      <c r="N250" s="657"/>
      <c r="O250" s="658"/>
      <c r="P250" s="654" t="s">
        <v>40</v>
      </c>
      <c r="Q250" s="655"/>
      <c r="R250" s="655"/>
      <c r="S250" s="655"/>
      <c r="T250" s="655"/>
      <c r="U250" s="655"/>
      <c r="V250" s="656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>
      <c r="A251" s="648" t="s">
        <v>415</v>
      </c>
      <c r="B251" s="648"/>
      <c r="C251" s="648"/>
      <c r="D251" s="648"/>
      <c r="E251" s="648"/>
      <c r="F251" s="648"/>
      <c r="G251" s="648"/>
      <c r="H251" s="648"/>
      <c r="I251" s="648"/>
      <c r="J251" s="648"/>
      <c r="K251" s="648"/>
      <c r="L251" s="648"/>
      <c r="M251" s="648"/>
      <c r="N251" s="648"/>
      <c r="O251" s="648"/>
      <c r="P251" s="648"/>
      <c r="Q251" s="648"/>
      <c r="R251" s="648"/>
      <c r="S251" s="648"/>
      <c r="T251" s="648"/>
      <c r="U251" s="648"/>
      <c r="V251" s="648"/>
      <c r="W251" s="648"/>
      <c r="X251" s="648"/>
      <c r="Y251" s="648"/>
      <c r="Z251" s="648"/>
      <c r="AA251" s="65"/>
      <c r="AB251" s="65"/>
      <c r="AC251" s="79"/>
    </row>
    <row r="252" spans="1:68" ht="14.25" customHeight="1">
      <c r="A252" s="649" t="s">
        <v>114</v>
      </c>
      <c r="B252" s="649"/>
      <c r="C252" s="649"/>
      <c r="D252" s="649"/>
      <c r="E252" s="649"/>
      <c r="F252" s="649"/>
      <c r="G252" s="649"/>
      <c r="H252" s="649"/>
      <c r="I252" s="649"/>
      <c r="J252" s="649"/>
      <c r="K252" s="649"/>
      <c r="L252" s="649"/>
      <c r="M252" s="649"/>
      <c r="N252" s="649"/>
      <c r="O252" s="649"/>
      <c r="P252" s="649"/>
      <c r="Q252" s="649"/>
      <c r="R252" s="649"/>
      <c r="S252" s="649"/>
      <c r="T252" s="649"/>
      <c r="U252" s="649"/>
      <c r="V252" s="649"/>
      <c r="W252" s="649"/>
      <c r="X252" s="649"/>
      <c r="Y252" s="649"/>
      <c r="Z252" s="649"/>
      <c r="AA252" s="66"/>
      <c r="AB252" s="66"/>
      <c r="AC252" s="80"/>
    </row>
    <row r="253" spans="1:68" ht="27" customHeight="1">
      <c r="A253" s="63" t="s">
        <v>416</v>
      </c>
      <c r="B253" s="63" t="s">
        <v>417</v>
      </c>
      <c r="C253" s="36">
        <v>4301011855</v>
      </c>
      <c r="D253" s="650">
        <v>4680115885837</v>
      </c>
      <c r="E253" s="650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652"/>
      <c r="R253" s="652"/>
      <c r="S253" s="652"/>
      <c r="T253" s="653"/>
      <c r="U253" s="39" t="s">
        <v>45</v>
      </c>
      <c r="V253" s="39" t="s">
        <v>45</v>
      </c>
      <c r="W253" s="40" t="s">
        <v>0</v>
      </c>
      <c r="X253" s="58">
        <v>30</v>
      </c>
      <c r="Y253" s="55">
        <f>IFERROR(IF(X253="",0,CEILING((X253/$H253),1)*$H253),"")</f>
        <v>32.400000000000006</v>
      </c>
      <c r="Z253" s="41">
        <f>IFERROR(IF(Y253=0,"",ROUNDUP(Y253/H253,0)*0.01898),"")</f>
        <v>5.6940000000000004E-2</v>
      </c>
      <c r="AA253" s="68" t="s">
        <v>45</v>
      </c>
      <c r="AB253" s="69" t="s">
        <v>45</v>
      </c>
      <c r="AC253" s="320" t="s">
        <v>418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31.208333333333329</v>
      </c>
      <c r="BN253" s="78">
        <f>IFERROR(Y253*I253/H253,"0")</f>
        <v>33.705000000000005</v>
      </c>
      <c r="BO253" s="78">
        <f>IFERROR(1/J253*(X253/H253),"0")</f>
        <v>4.3402777777777776E-2</v>
      </c>
      <c r="BP253" s="78">
        <f>IFERROR(1/J253*(Y253/H253),"0")</f>
        <v>4.6875000000000007E-2</v>
      </c>
    </row>
    <row r="254" spans="1:68" ht="27" customHeight="1">
      <c r="A254" s="63" t="s">
        <v>419</v>
      </c>
      <c r="B254" s="63" t="s">
        <v>420</v>
      </c>
      <c r="C254" s="36">
        <v>4301011850</v>
      </c>
      <c r="D254" s="650">
        <v>4680115885806</v>
      </c>
      <c r="E254" s="650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652"/>
      <c r="R254" s="652"/>
      <c r="S254" s="652"/>
      <c r="T254" s="653"/>
      <c r="U254" s="39" t="s">
        <v>45</v>
      </c>
      <c r="V254" s="39" t="s">
        <v>45</v>
      </c>
      <c r="W254" s="40" t="s">
        <v>0</v>
      </c>
      <c r="X254" s="58">
        <v>20</v>
      </c>
      <c r="Y254" s="55">
        <f>IFERROR(IF(X254="",0,CEILING((X254/$H254),1)*$H254),"")</f>
        <v>21.6</v>
      </c>
      <c r="Z254" s="41">
        <f>IFERROR(IF(Y254=0,"",ROUNDUP(Y254/H254,0)*0.01898),"")</f>
        <v>3.7960000000000001E-2</v>
      </c>
      <c r="AA254" s="68" t="s">
        <v>45</v>
      </c>
      <c r="AB254" s="69" t="s">
        <v>45</v>
      </c>
      <c r="AC254" s="322" t="s">
        <v>421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20.805555555555554</v>
      </c>
      <c r="BN254" s="78">
        <f>IFERROR(Y254*I254/H254,"0")</f>
        <v>22.47</v>
      </c>
      <c r="BO254" s="78">
        <f>IFERROR(1/J254*(X254/H254),"0")</f>
        <v>2.8935185185185182E-2</v>
      </c>
      <c r="BP254" s="78">
        <f>IFERROR(1/J254*(Y254/H254),"0")</f>
        <v>3.125E-2</v>
      </c>
    </row>
    <row r="255" spans="1:68" ht="37.5" customHeight="1">
      <c r="A255" s="63" t="s">
        <v>422</v>
      </c>
      <c r="B255" s="63" t="s">
        <v>423</v>
      </c>
      <c r="C255" s="36">
        <v>4301011853</v>
      </c>
      <c r="D255" s="650">
        <v>4680115885851</v>
      </c>
      <c r="E255" s="650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652"/>
      <c r="R255" s="652"/>
      <c r="S255" s="652"/>
      <c r="T255" s="65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424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>
      <c r="A256" s="63" t="s">
        <v>425</v>
      </c>
      <c r="B256" s="63" t="s">
        <v>426</v>
      </c>
      <c r="C256" s="36">
        <v>4301011852</v>
      </c>
      <c r="D256" s="650">
        <v>4680115885844</v>
      </c>
      <c r="E256" s="650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122</v>
      </c>
      <c r="L256" s="37" t="s">
        <v>45</v>
      </c>
      <c r="M256" s="38" t="s">
        <v>118</v>
      </c>
      <c r="N256" s="38"/>
      <c r="O256" s="37">
        <v>55</v>
      </c>
      <c r="P256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652"/>
      <c r="R256" s="652"/>
      <c r="S256" s="652"/>
      <c r="T256" s="653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26" t="s">
        <v>427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428</v>
      </c>
      <c r="B257" s="63" t="s">
        <v>429</v>
      </c>
      <c r="C257" s="36">
        <v>4301011851</v>
      </c>
      <c r="D257" s="650">
        <v>4680115885820</v>
      </c>
      <c r="E257" s="650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652"/>
      <c r="R257" s="652"/>
      <c r="S257" s="652"/>
      <c r="T257" s="653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430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>
      <c r="A258" s="657"/>
      <c r="B258" s="657"/>
      <c r="C258" s="657"/>
      <c r="D258" s="657"/>
      <c r="E258" s="657"/>
      <c r="F258" s="657"/>
      <c r="G258" s="657"/>
      <c r="H258" s="657"/>
      <c r="I258" s="657"/>
      <c r="J258" s="657"/>
      <c r="K258" s="657"/>
      <c r="L258" s="657"/>
      <c r="M258" s="657"/>
      <c r="N258" s="657"/>
      <c r="O258" s="658"/>
      <c r="P258" s="654" t="s">
        <v>40</v>
      </c>
      <c r="Q258" s="655"/>
      <c r="R258" s="655"/>
      <c r="S258" s="655"/>
      <c r="T258" s="655"/>
      <c r="U258" s="655"/>
      <c r="V258" s="656"/>
      <c r="W258" s="42" t="s">
        <v>39</v>
      </c>
      <c r="X258" s="43">
        <f>IFERROR(X253/H253,"0")+IFERROR(X254/H254,"0")+IFERROR(X255/H255,"0")+IFERROR(X256/H256,"0")+IFERROR(X257/H257,"0")</f>
        <v>4.6296296296296298</v>
      </c>
      <c r="Y258" s="43">
        <f>IFERROR(Y253/H253,"0")+IFERROR(Y254/H254,"0")+IFERROR(Y255/H255,"0")+IFERROR(Y256/H256,"0")+IFERROR(Y257/H257,"0")</f>
        <v>5</v>
      </c>
      <c r="Z258" s="43">
        <f>IFERROR(IF(Z253="",0,Z253),"0")+IFERROR(IF(Z254="",0,Z254),"0")+IFERROR(IF(Z255="",0,Z255),"0")+IFERROR(IF(Z256="",0,Z256),"0")+IFERROR(IF(Z257="",0,Z257),"0")</f>
        <v>9.4900000000000012E-2</v>
      </c>
      <c r="AA258" s="67"/>
      <c r="AB258" s="67"/>
      <c r="AC258" s="67"/>
    </row>
    <row r="259" spans="1:68">
      <c r="A259" s="657"/>
      <c r="B259" s="657"/>
      <c r="C259" s="657"/>
      <c r="D259" s="657"/>
      <c r="E259" s="657"/>
      <c r="F259" s="657"/>
      <c r="G259" s="657"/>
      <c r="H259" s="657"/>
      <c r="I259" s="657"/>
      <c r="J259" s="657"/>
      <c r="K259" s="657"/>
      <c r="L259" s="657"/>
      <c r="M259" s="657"/>
      <c r="N259" s="657"/>
      <c r="O259" s="658"/>
      <c r="P259" s="654" t="s">
        <v>40</v>
      </c>
      <c r="Q259" s="655"/>
      <c r="R259" s="655"/>
      <c r="S259" s="655"/>
      <c r="T259" s="655"/>
      <c r="U259" s="655"/>
      <c r="V259" s="656"/>
      <c r="W259" s="42" t="s">
        <v>0</v>
      </c>
      <c r="X259" s="43">
        <f>IFERROR(SUM(X253:X257),"0")</f>
        <v>50</v>
      </c>
      <c r="Y259" s="43">
        <f>IFERROR(SUM(Y253:Y257),"0")</f>
        <v>54.000000000000007</v>
      </c>
      <c r="Z259" s="42"/>
      <c r="AA259" s="67"/>
      <c r="AB259" s="67"/>
      <c r="AC259" s="67"/>
    </row>
    <row r="260" spans="1:68" ht="16.5" customHeight="1">
      <c r="A260" s="648" t="s">
        <v>431</v>
      </c>
      <c r="B260" s="648"/>
      <c r="C260" s="648"/>
      <c r="D260" s="648"/>
      <c r="E260" s="648"/>
      <c r="F260" s="648"/>
      <c r="G260" s="648"/>
      <c r="H260" s="648"/>
      <c r="I260" s="648"/>
      <c r="J260" s="648"/>
      <c r="K260" s="648"/>
      <c r="L260" s="648"/>
      <c r="M260" s="648"/>
      <c r="N260" s="648"/>
      <c r="O260" s="648"/>
      <c r="P260" s="648"/>
      <c r="Q260" s="648"/>
      <c r="R260" s="648"/>
      <c r="S260" s="648"/>
      <c r="T260" s="648"/>
      <c r="U260" s="648"/>
      <c r="V260" s="648"/>
      <c r="W260" s="648"/>
      <c r="X260" s="648"/>
      <c r="Y260" s="648"/>
      <c r="Z260" s="648"/>
      <c r="AA260" s="65"/>
      <c r="AB260" s="65"/>
      <c r="AC260" s="79"/>
    </row>
    <row r="261" spans="1:68" ht="14.25" customHeight="1">
      <c r="A261" s="649" t="s">
        <v>114</v>
      </c>
      <c r="B261" s="649"/>
      <c r="C261" s="649"/>
      <c r="D261" s="649"/>
      <c r="E261" s="649"/>
      <c r="F261" s="649"/>
      <c r="G261" s="649"/>
      <c r="H261" s="649"/>
      <c r="I261" s="649"/>
      <c r="J261" s="649"/>
      <c r="K261" s="649"/>
      <c r="L261" s="649"/>
      <c r="M261" s="649"/>
      <c r="N261" s="649"/>
      <c r="O261" s="649"/>
      <c r="P261" s="649"/>
      <c r="Q261" s="649"/>
      <c r="R261" s="649"/>
      <c r="S261" s="649"/>
      <c r="T261" s="649"/>
      <c r="U261" s="649"/>
      <c r="V261" s="649"/>
      <c r="W261" s="649"/>
      <c r="X261" s="649"/>
      <c r="Y261" s="649"/>
      <c r="Z261" s="649"/>
      <c r="AA261" s="66"/>
      <c r="AB261" s="66"/>
      <c r="AC261" s="80"/>
    </row>
    <row r="262" spans="1:68" ht="27" customHeight="1">
      <c r="A262" s="63" t="s">
        <v>432</v>
      </c>
      <c r="B262" s="63" t="s">
        <v>433</v>
      </c>
      <c r="C262" s="36">
        <v>4301011223</v>
      </c>
      <c r="D262" s="650">
        <v>4607091383423</v>
      </c>
      <c r="E262" s="650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652"/>
      <c r="R262" s="652"/>
      <c r="S262" s="652"/>
      <c r="T262" s="65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434</v>
      </c>
      <c r="B263" s="63" t="s">
        <v>435</v>
      </c>
      <c r="C263" s="36">
        <v>4301012099</v>
      </c>
      <c r="D263" s="650">
        <v>4680115885691</v>
      </c>
      <c r="E263" s="650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30</v>
      </c>
      <c r="P263" s="7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652"/>
      <c r="R263" s="652"/>
      <c r="S263" s="652"/>
      <c r="T263" s="653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436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>
      <c r="A264" s="63" t="s">
        <v>437</v>
      </c>
      <c r="B264" s="63" t="s">
        <v>438</v>
      </c>
      <c r="C264" s="36">
        <v>4301012098</v>
      </c>
      <c r="D264" s="650">
        <v>4680115885660</v>
      </c>
      <c r="E264" s="650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652"/>
      <c r="R264" s="652"/>
      <c r="S264" s="652"/>
      <c r="T264" s="653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439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>
      <c r="A265" s="63" t="s">
        <v>440</v>
      </c>
      <c r="B265" s="63" t="s">
        <v>441</v>
      </c>
      <c r="C265" s="36">
        <v>4301012176</v>
      </c>
      <c r="D265" s="650">
        <v>4680115886773</v>
      </c>
      <c r="E265" s="650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119</v>
      </c>
      <c r="L265" s="37" t="s">
        <v>45</v>
      </c>
      <c r="M265" s="38" t="s">
        <v>118</v>
      </c>
      <c r="N265" s="38"/>
      <c r="O265" s="37">
        <v>31</v>
      </c>
      <c r="P265" s="783" t="s">
        <v>442</v>
      </c>
      <c r="Q265" s="652"/>
      <c r="R265" s="652"/>
      <c r="S265" s="652"/>
      <c r="T265" s="653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443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>
      <c r="A266" s="657"/>
      <c r="B266" s="657"/>
      <c r="C266" s="657"/>
      <c r="D266" s="657"/>
      <c r="E266" s="657"/>
      <c r="F266" s="657"/>
      <c r="G266" s="657"/>
      <c r="H266" s="657"/>
      <c r="I266" s="657"/>
      <c r="J266" s="657"/>
      <c r="K266" s="657"/>
      <c r="L266" s="657"/>
      <c r="M266" s="657"/>
      <c r="N266" s="657"/>
      <c r="O266" s="658"/>
      <c r="P266" s="654" t="s">
        <v>40</v>
      </c>
      <c r="Q266" s="655"/>
      <c r="R266" s="655"/>
      <c r="S266" s="655"/>
      <c r="T266" s="655"/>
      <c r="U266" s="655"/>
      <c r="V266" s="656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>
      <c r="A267" s="657"/>
      <c r="B267" s="657"/>
      <c r="C267" s="657"/>
      <c r="D267" s="657"/>
      <c r="E267" s="657"/>
      <c r="F267" s="657"/>
      <c r="G267" s="657"/>
      <c r="H267" s="657"/>
      <c r="I267" s="657"/>
      <c r="J267" s="657"/>
      <c r="K267" s="657"/>
      <c r="L267" s="657"/>
      <c r="M267" s="657"/>
      <c r="N267" s="657"/>
      <c r="O267" s="658"/>
      <c r="P267" s="654" t="s">
        <v>40</v>
      </c>
      <c r="Q267" s="655"/>
      <c r="R267" s="655"/>
      <c r="S267" s="655"/>
      <c r="T267" s="655"/>
      <c r="U267" s="655"/>
      <c r="V267" s="656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customHeight="1">
      <c r="A268" s="648" t="s">
        <v>444</v>
      </c>
      <c r="B268" s="648"/>
      <c r="C268" s="648"/>
      <c r="D268" s="648"/>
      <c r="E268" s="648"/>
      <c r="F268" s="648"/>
      <c r="G268" s="648"/>
      <c r="H268" s="648"/>
      <c r="I268" s="648"/>
      <c r="J268" s="648"/>
      <c r="K268" s="648"/>
      <c r="L268" s="648"/>
      <c r="M268" s="648"/>
      <c r="N268" s="648"/>
      <c r="O268" s="648"/>
      <c r="P268" s="648"/>
      <c r="Q268" s="648"/>
      <c r="R268" s="648"/>
      <c r="S268" s="648"/>
      <c r="T268" s="648"/>
      <c r="U268" s="648"/>
      <c r="V268" s="648"/>
      <c r="W268" s="648"/>
      <c r="X268" s="648"/>
      <c r="Y268" s="648"/>
      <c r="Z268" s="648"/>
      <c r="AA268" s="65"/>
      <c r="AB268" s="65"/>
      <c r="AC268" s="79"/>
    </row>
    <row r="269" spans="1:68" ht="14.25" customHeight="1">
      <c r="A269" s="649" t="s">
        <v>85</v>
      </c>
      <c r="B269" s="649"/>
      <c r="C269" s="649"/>
      <c r="D269" s="649"/>
      <c r="E269" s="649"/>
      <c r="F269" s="649"/>
      <c r="G269" s="649"/>
      <c r="H269" s="649"/>
      <c r="I269" s="649"/>
      <c r="J269" s="649"/>
      <c r="K269" s="649"/>
      <c r="L269" s="649"/>
      <c r="M269" s="649"/>
      <c r="N269" s="649"/>
      <c r="O269" s="649"/>
      <c r="P269" s="649"/>
      <c r="Q269" s="649"/>
      <c r="R269" s="649"/>
      <c r="S269" s="649"/>
      <c r="T269" s="649"/>
      <c r="U269" s="649"/>
      <c r="V269" s="649"/>
      <c r="W269" s="649"/>
      <c r="X269" s="649"/>
      <c r="Y269" s="649"/>
      <c r="Z269" s="649"/>
      <c r="AA269" s="66"/>
      <c r="AB269" s="66"/>
      <c r="AC269" s="80"/>
    </row>
    <row r="270" spans="1:68" ht="27" customHeight="1">
      <c r="A270" s="63" t="s">
        <v>445</v>
      </c>
      <c r="B270" s="63" t="s">
        <v>446</v>
      </c>
      <c r="C270" s="36">
        <v>4301051893</v>
      </c>
      <c r="D270" s="650">
        <v>4680115886186</v>
      </c>
      <c r="E270" s="650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90</v>
      </c>
      <c r="L270" s="37" t="s">
        <v>45</v>
      </c>
      <c r="M270" s="38" t="s">
        <v>89</v>
      </c>
      <c r="N270" s="38"/>
      <c r="O270" s="37">
        <v>45</v>
      </c>
      <c r="P270" s="7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652"/>
      <c r="R270" s="652"/>
      <c r="S270" s="652"/>
      <c r="T270" s="653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>
      <c r="A271" s="63" t="s">
        <v>448</v>
      </c>
      <c r="B271" s="63" t="s">
        <v>449</v>
      </c>
      <c r="C271" s="36">
        <v>4301051795</v>
      </c>
      <c r="D271" s="650">
        <v>4680115881228</v>
      </c>
      <c r="E271" s="650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90</v>
      </c>
      <c r="L271" s="37" t="s">
        <v>45</v>
      </c>
      <c r="M271" s="38" t="s">
        <v>105</v>
      </c>
      <c r="N271" s="38"/>
      <c r="O271" s="37">
        <v>40</v>
      </c>
      <c r="P271" s="7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652"/>
      <c r="R271" s="652"/>
      <c r="S271" s="652"/>
      <c r="T271" s="653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450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customHeight="1">
      <c r="A272" s="63" t="s">
        <v>451</v>
      </c>
      <c r="B272" s="63" t="s">
        <v>452</v>
      </c>
      <c r="C272" s="36">
        <v>4301051388</v>
      </c>
      <c r="D272" s="650">
        <v>4680115881211</v>
      </c>
      <c r="E272" s="650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90</v>
      </c>
      <c r="L272" s="37" t="s">
        <v>123</v>
      </c>
      <c r="M272" s="38" t="s">
        <v>89</v>
      </c>
      <c r="N272" s="38"/>
      <c r="O272" s="37">
        <v>45</v>
      </c>
      <c r="P272" s="7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652"/>
      <c r="R272" s="652"/>
      <c r="S272" s="652"/>
      <c r="T272" s="653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453</v>
      </c>
      <c r="AG272" s="78"/>
      <c r="AJ272" s="84" t="s">
        <v>124</v>
      </c>
      <c r="AK272" s="84">
        <v>33.6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>
      <c r="A273" s="657"/>
      <c r="B273" s="657"/>
      <c r="C273" s="657"/>
      <c r="D273" s="657"/>
      <c r="E273" s="657"/>
      <c r="F273" s="657"/>
      <c r="G273" s="657"/>
      <c r="H273" s="657"/>
      <c r="I273" s="657"/>
      <c r="J273" s="657"/>
      <c r="K273" s="657"/>
      <c r="L273" s="657"/>
      <c r="M273" s="657"/>
      <c r="N273" s="657"/>
      <c r="O273" s="658"/>
      <c r="P273" s="654" t="s">
        <v>40</v>
      </c>
      <c r="Q273" s="655"/>
      <c r="R273" s="655"/>
      <c r="S273" s="655"/>
      <c r="T273" s="655"/>
      <c r="U273" s="655"/>
      <c r="V273" s="6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>
      <c r="A274" s="657"/>
      <c r="B274" s="657"/>
      <c r="C274" s="657"/>
      <c r="D274" s="657"/>
      <c r="E274" s="657"/>
      <c r="F274" s="657"/>
      <c r="G274" s="657"/>
      <c r="H274" s="657"/>
      <c r="I274" s="657"/>
      <c r="J274" s="657"/>
      <c r="K274" s="657"/>
      <c r="L274" s="657"/>
      <c r="M274" s="657"/>
      <c r="N274" s="657"/>
      <c r="O274" s="658"/>
      <c r="P274" s="654" t="s">
        <v>40</v>
      </c>
      <c r="Q274" s="655"/>
      <c r="R274" s="655"/>
      <c r="S274" s="655"/>
      <c r="T274" s="655"/>
      <c r="U274" s="655"/>
      <c r="V274" s="6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>
      <c r="A275" s="648" t="s">
        <v>454</v>
      </c>
      <c r="B275" s="648"/>
      <c r="C275" s="648"/>
      <c r="D275" s="648"/>
      <c r="E275" s="648"/>
      <c r="F275" s="648"/>
      <c r="G275" s="648"/>
      <c r="H275" s="648"/>
      <c r="I275" s="648"/>
      <c r="J275" s="648"/>
      <c r="K275" s="648"/>
      <c r="L275" s="648"/>
      <c r="M275" s="648"/>
      <c r="N275" s="648"/>
      <c r="O275" s="648"/>
      <c r="P275" s="648"/>
      <c r="Q275" s="648"/>
      <c r="R275" s="648"/>
      <c r="S275" s="648"/>
      <c r="T275" s="648"/>
      <c r="U275" s="648"/>
      <c r="V275" s="648"/>
      <c r="W275" s="648"/>
      <c r="X275" s="648"/>
      <c r="Y275" s="648"/>
      <c r="Z275" s="648"/>
      <c r="AA275" s="65"/>
      <c r="AB275" s="65"/>
      <c r="AC275" s="79"/>
    </row>
    <row r="276" spans="1:68" ht="14.25" customHeight="1">
      <c r="A276" s="649" t="s">
        <v>78</v>
      </c>
      <c r="B276" s="649"/>
      <c r="C276" s="649"/>
      <c r="D276" s="649"/>
      <c r="E276" s="649"/>
      <c r="F276" s="649"/>
      <c r="G276" s="649"/>
      <c r="H276" s="649"/>
      <c r="I276" s="649"/>
      <c r="J276" s="649"/>
      <c r="K276" s="649"/>
      <c r="L276" s="649"/>
      <c r="M276" s="649"/>
      <c r="N276" s="649"/>
      <c r="O276" s="649"/>
      <c r="P276" s="649"/>
      <c r="Q276" s="649"/>
      <c r="R276" s="649"/>
      <c r="S276" s="649"/>
      <c r="T276" s="649"/>
      <c r="U276" s="649"/>
      <c r="V276" s="649"/>
      <c r="W276" s="649"/>
      <c r="X276" s="649"/>
      <c r="Y276" s="649"/>
      <c r="Z276" s="649"/>
      <c r="AA276" s="66"/>
      <c r="AB276" s="66"/>
      <c r="AC276" s="80"/>
    </row>
    <row r="277" spans="1:68" ht="27" customHeight="1">
      <c r="A277" s="63" t="s">
        <v>455</v>
      </c>
      <c r="B277" s="63" t="s">
        <v>456</v>
      </c>
      <c r="C277" s="36">
        <v>4301031307</v>
      </c>
      <c r="D277" s="650">
        <v>4680115880344</v>
      </c>
      <c r="E277" s="650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84</v>
      </c>
      <c r="L277" s="37" t="s">
        <v>45</v>
      </c>
      <c r="M277" s="38" t="s">
        <v>83</v>
      </c>
      <c r="N277" s="38"/>
      <c r="O277" s="37">
        <v>40</v>
      </c>
      <c r="P277" s="7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652"/>
      <c r="R277" s="652"/>
      <c r="S277" s="652"/>
      <c r="T277" s="653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457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>
      <c r="A278" s="657"/>
      <c r="B278" s="657"/>
      <c r="C278" s="657"/>
      <c r="D278" s="657"/>
      <c r="E278" s="657"/>
      <c r="F278" s="657"/>
      <c r="G278" s="657"/>
      <c r="H278" s="657"/>
      <c r="I278" s="657"/>
      <c r="J278" s="657"/>
      <c r="K278" s="657"/>
      <c r="L278" s="657"/>
      <c r="M278" s="657"/>
      <c r="N278" s="657"/>
      <c r="O278" s="658"/>
      <c r="P278" s="654" t="s">
        <v>40</v>
      </c>
      <c r="Q278" s="655"/>
      <c r="R278" s="655"/>
      <c r="S278" s="655"/>
      <c r="T278" s="655"/>
      <c r="U278" s="655"/>
      <c r="V278" s="656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>
      <c r="A279" s="657"/>
      <c r="B279" s="657"/>
      <c r="C279" s="657"/>
      <c r="D279" s="657"/>
      <c r="E279" s="657"/>
      <c r="F279" s="657"/>
      <c r="G279" s="657"/>
      <c r="H279" s="657"/>
      <c r="I279" s="657"/>
      <c r="J279" s="657"/>
      <c r="K279" s="657"/>
      <c r="L279" s="657"/>
      <c r="M279" s="657"/>
      <c r="N279" s="657"/>
      <c r="O279" s="658"/>
      <c r="P279" s="654" t="s">
        <v>40</v>
      </c>
      <c r="Q279" s="655"/>
      <c r="R279" s="655"/>
      <c r="S279" s="655"/>
      <c r="T279" s="655"/>
      <c r="U279" s="655"/>
      <c r="V279" s="656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customHeight="1">
      <c r="A280" s="649" t="s">
        <v>85</v>
      </c>
      <c r="B280" s="649"/>
      <c r="C280" s="649"/>
      <c r="D280" s="649"/>
      <c r="E280" s="649"/>
      <c r="F280" s="649"/>
      <c r="G280" s="649"/>
      <c r="H280" s="649"/>
      <c r="I280" s="649"/>
      <c r="J280" s="649"/>
      <c r="K280" s="649"/>
      <c r="L280" s="649"/>
      <c r="M280" s="649"/>
      <c r="N280" s="649"/>
      <c r="O280" s="649"/>
      <c r="P280" s="649"/>
      <c r="Q280" s="649"/>
      <c r="R280" s="649"/>
      <c r="S280" s="649"/>
      <c r="T280" s="649"/>
      <c r="U280" s="649"/>
      <c r="V280" s="649"/>
      <c r="W280" s="649"/>
      <c r="X280" s="649"/>
      <c r="Y280" s="649"/>
      <c r="Z280" s="649"/>
      <c r="AA280" s="66"/>
      <c r="AB280" s="66"/>
      <c r="AC280" s="80"/>
    </row>
    <row r="281" spans="1:68" ht="27" customHeight="1">
      <c r="A281" s="63" t="s">
        <v>458</v>
      </c>
      <c r="B281" s="63" t="s">
        <v>459</v>
      </c>
      <c r="C281" s="36">
        <v>4301051782</v>
      </c>
      <c r="D281" s="650">
        <v>4680115884618</v>
      </c>
      <c r="E281" s="650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122</v>
      </c>
      <c r="L281" s="37" t="s">
        <v>45</v>
      </c>
      <c r="M281" s="38" t="s">
        <v>89</v>
      </c>
      <c r="N281" s="38"/>
      <c r="O281" s="37">
        <v>45</v>
      </c>
      <c r="P281" s="7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652"/>
      <c r="R281" s="652"/>
      <c r="S281" s="652"/>
      <c r="T281" s="653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6" t="s">
        <v>460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>
      <c r="A282" s="657"/>
      <c r="B282" s="657"/>
      <c r="C282" s="657"/>
      <c r="D282" s="657"/>
      <c r="E282" s="657"/>
      <c r="F282" s="657"/>
      <c r="G282" s="657"/>
      <c r="H282" s="657"/>
      <c r="I282" s="657"/>
      <c r="J282" s="657"/>
      <c r="K282" s="657"/>
      <c r="L282" s="657"/>
      <c r="M282" s="657"/>
      <c r="N282" s="657"/>
      <c r="O282" s="658"/>
      <c r="P282" s="654" t="s">
        <v>40</v>
      </c>
      <c r="Q282" s="655"/>
      <c r="R282" s="655"/>
      <c r="S282" s="655"/>
      <c r="T282" s="655"/>
      <c r="U282" s="655"/>
      <c r="V282" s="656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>
      <c r="A283" s="657"/>
      <c r="B283" s="657"/>
      <c r="C283" s="657"/>
      <c r="D283" s="657"/>
      <c r="E283" s="657"/>
      <c r="F283" s="657"/>
      <c r="G283" s="657"/>
      <c r="H283" s="657"/>
      <c r="I283" s="657"/>
      <c r="J283" s="657"/>
      <c r="K283" s="657"/>
      <c r="L283" s="657"/>
      <c r="M283" s="657"/>
      <c r="N283" s="657"/>
      <c r="O283" s="658"/>
      <c r="P283" s="654" t="s">
        <v>40</v>
      </c>
      <c r="Q283" s="655"/>
      <c r="R283" s="655"/>
      <c r="S283" s="655"/>
      <c r="T283" s="655"/>
      <c r="U283" s="655"/>
      <c r="V283" s="656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>
      <c r="A284" s="648" t="s">
        <v>461</v>
      </c>
      <c r="B284" s="648"/>
      <c r="C284" s="648"/>
      <c r="D284" s="648"/>
      <c r="E284" s="648"/>
      <c r="F284" s="648"/>
      <c r="G284" s="648"/>
      <c r="H284" s="648"/>
      <c r="I284" s="648"/>
      <c r="J284" s="648"/>
      <c r="K284" s="648"/>
      <c r="L284" s="648"/>
      <c r="M284" s="648"/>
      <c r="N284" s="648"/>
      <c r="O284" s="648"/>
      <c r="P284" s="648"/>
      <c r="Q284" s="648"/>
      <c r="R284" s="648"/>
      <c r="S284" s="648"/>
      <c r="T284" s="648"/>
      <c r="U284" s="648"/>
      <c r="V284" s="648"/>
      <c r="W284" s="648"/>
      <c r="X284" s="648"/>
      <c r="Y284" s="648"/>
      <c r="Z284" s="648"/>
      <c r="AA284" s="65"/>
      <c r="AB284" s="65"/>
      <c r="AC284" s="79"/>
    </row>
    <row r="285" spans="1:68" ht="14.25" customHeight="1">
      <c r="A285" s="649" t="s">
        <v>114</v>
      </c>
      <c r="B285" s="649"/>
      <c r="C285" s="649"/>
      <c r="D285" s="649"/>
      <c r="E285" s="649"/>
      <c r="F285" s="649"/>
      <c r="G285" s="649"/>
      <c r="H285" s="649"/>
      <c r="I285" s="649"/>
      <c r="J285" s="649"/>
      <c r="K285" s="649"/>
      <c r="L285" s="649"/>
      <c r="M285" s="649"/>
      <c r="N285" s="649"/>
      <c r="O285" s="649"/>
      <c r="P285" s="649"/>
      <c r="Q285" s="649"/>
      <c r="R285" s="649"/>
      <c r="S285" s="649"/>
      <c r="T285" s="649"/>
      <c r="U285" s="649"/>
      <c r="V285" s="649"/>
      <c r="W285" s="649"/>
      <c r="X285" s="649"/>
      <c r="Y285" s="649"/>
      <c r="Z285" s="649"/>
      <c r="AA285" s="66"/>
      <c r="AB285" s="66"/>
      <c r="AC285" s="80"/>
    </row>
    <row r="286" spans="1:68" ht="27" customHeight="1">
      <c r="A286" s="63" t="s">
        <v>462</v>
      </c>
      <c r="B286" s="63" t="s">
        <v>463</v>
      </c>
      <c r="C286" s="36">
        <v>4301011662</v>
      </c>
      <c r="D286" s="650">
        <v>4680115883703</v>
      </c>
      <c r="E286" s="650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118</v>
      </c>
      <c r="N286" s="38"/>
      <c r="O286" s="37">
        <v>55</v>
      </c>
      <c r="P286" s="78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652"/>
      <c r="R286" s="652"/>
      <c r="S286" s="652"/>
      <c r="T286" s="653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465</v>
      </c>
      <c r="AB286" s="69" t="s">
        <v>45</v>
      </c>
      <c r="AC286" s="348" t="s">
        <v>464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>
      <c r="A287" s="657"/>
      <c r="B287" s="657"/>
      <c r="C287" s="657"/>
      <c r="D287" s="657"/>
      <c r="E287" s="657"/>
      <c r="F287" s="657"/>
      <c r="G287" s="657"/>
      <c r="H287" s="657"/>
      <c r="I287" s="657"/>
      <c r="J287" s="657"/>
      <c r="K287" s="657"/>
      <c r="L287" s="657"/>
      <c r="M287" s="657"/>
      <c r="N287" s="657"/>
      <c r="O287" s="658"/>
      <c r="P287" s="654" t="s">
        <v>40</v>
      </c>
      <c r="Q287" s="655"/>
      <c r="R287" s="655"/>
      <c r="S287" s="655"/>
      <c r="T287" s="655"/>
      <c r="U287" s="655"/>
      <c r="V287" s="6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>
      <c r="A288" s="657"/>
      <c r="B288" s="657"/>
      <c r="C288" s="657"/>
      <c r="D288" s="657"/>
      <c r="E288" s="657"/>
      <c r="F288" s="657"/>
      <c r="G288" s="657"/>
      <c r="H288" s="657"/>
      <c r="I288" s="657"/>
      <c r="J288" s="657"/>
      <c r="K288" s="657"/>
      <c r="L288" s="657"/>
      <c r="M288" s="657"/>
      <c r="N288" s="657"/>
      <c r="O288" s="658"/>
      <c r="P288" s="654" t="s">
        <v>40</v>
      </c>
      <c r="Q288" s="655"/>
      <c r="R288" s="655"/>
      <c r="S288" s="655"/>
      <c r="T288" s="655"/>
      <c r="U288" s="655"/>
      <c r="V288" s="6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customHeight="1">
      <c r="A289" s="648" t="s">
        <v>466</v>
      </c>
      <c r="B289" s="648"/>
      <c r="C289" s="648"/>
      <c r="D289" s="648"/>
      <c r="E289" s="648"/>
      <c r="F289" s="648"/>
      <c r="G289" s="648"/>
      <c r="H289" s="648"/>
      <c r="I289" s="648"/>
      <c r="J289" s="648"/>
      <c r="K289" s="648"/>
      <c r="L289" s="648"/>
      <c r="M289" s="648"/>
      <c r="N289" s="648"/>
      <c r="O289" s="648"/>
      <c r="P289" s="648"/>
      <c r="Q289" s="648"/>
      <c r="R289" s="648"/>
      <c r="S289" s="648"/>
      <c r="T289" s="648"/>
      <c r="U289" s="648"/>
      <c r="V289" s="648"/>
      <c r="W289" s="648"/>
      <c r="X289" s="648"/>
      <c r="Y289" s="648"/>
      <c r="Z289" s="648"/>
      <c r="AA289" s="65"/>
      <c r="AB289" s="65"/>
      <c r="AC289" s="79"/>
    </row>
    <row r="290" spans="1:68" ht="14.25" customHeight="1">
      <c r="A290" s="649" t="s">
        <v>114</v>
      </c>
      <c r="B290" s="649"/>
      <c r="C290" s="649"/>
      <c r="D290" s="649"/>
      <c r="E290" s="649"/>
      <c r="F290" s="649"/>
      <c r="G290" s="649"/>
      <c r="H290" s="649"/>
      <c r="I290" s="649"/>
      <c r="J290" s="649"/>
      <c r="K290" s="649"/>
      <c r="L290" s="649"/>
      <c r="M290" s="649"/>
      <c r="N290" s="649"/>
      <c r="O290" s="649"/>
      <c r="P290" s="649"/>
      <c r="Q290" s="649"/>
      <c r="R290" s="649"/>
      <c r="S290" s="649"/>
      <c r="T290" s="649"/>
      <c r="U290" s="649"/>
      <c r="V290" s="649"/>
      <c r="W290" s="649"/>
      <c r="X290" s="649"/>
      <c r="Y290" s="649"/>
      <c r="Z290" s="649"/>
      <c r="AA290" s="66"/>
      <c r="AB290" s="66"/>
      <c r="AC290" s="80"/>
    </row>
    <row r="291" spans="1:68" ht="27" customHeight="1">
      <c r="A291" s="63" t="s">
        <v>467</v>
      </c>
      <c r="B291" s="63" t="s">
        <v>468</v>
      </c>
      <c r="C291" s="36">
        <v>4301012126</v>
      </c>
      <c r="D291" s="650">
        <v>4607091386004</v>
      </c>
      <c r="E291" s="650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118</v>
      </c>
      <c r="N291" s="38"/>
      <c r="O291" s="37">
        <v>55</v>
      </c>
      <c r="P291" s="79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652"/>
      <c r="R291" s="652"/>
      <c r="S291" s="652"/>
      <c r="T291" s="653"/>
      <c r="U291" s="39" t="s">
        <v>45</v>
      </c>
      <c r="V291" s="39" t="s">
        <v>45</v>
      </c>
      <c r="W291" s="40" t="s">
        <v>0</v>
      </c>
      <c r="X291" s="58">
        <v>1700</v>
      </c>
      <c r="Y291" s="55">
        <f t="shared" ref="Y291:Y297" si="42">IFERROR(IF(X291="",0,CEILING((X291/$H291),1)*$H291),"")</f>
        <v>1706.4</v>
      </c>
      <c r="Z291" s="41">
        <f>IFERROR(IF(Y291=0,"",ROUNDUP(Y291/H291,0)*0.01898),"")</f>
        <v>2.99884</v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7" si="43">IFERROR(X291*I291/H291,"0")</f>
        <v>1768.4722222222222</v>
      </c>
      <c r="BN291" s="78">
        <f t="shared" ref="BN291:BN297" si="44">IFERROR(Y291*I291/H291,"0")</f>
        <v>1775.1299999999997</v>
      </c>
      <c r="BO291" s="78">
        <f t="shared" ref="BO291:BO297" si="45">IFERROR(1/J291*(X291/H291),"0")</f>
        <v>2.4594907407407405</v>
      </c>
      <c r="BP291" s="78">
        <f t="shared" ref="BP291:BP297" si="46">IFERROR(1/J291*(Y291/H291),"0")</f>
        <v>2.46875</v>
      </c>
    </row>
    <row r="292" spans="1:68" ht="27" customHeight="1">
      <c r="A292" s="63" t="s">
        <v>470</v>
      </c>
      <c r="B292" s="63" t="s">
        <v>471</v>
      </c>
      <c r="C292" s="36">
        <v>4301012024</v>
      </c>
      <c r="D292" s="650">
        <v>4680115885615</v>
      </c>
      <c r="E292" s="650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2"/>
      <c r="R292" s="652"/>
      <c r="S292" s="652"/>
      <c r="T292" s="653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2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43"/>
        <v>0</v>
      </c>
      <c r="BN292" s="78">
        <f t="shared" si="44"/>
        <v>0</v>
      </c>
      <c r="BO292" s="78">
        <f t="shared" si="45"/>
        <v>0</v>
      </c>
      <c r="BP292" s="78">
        <f t="shared" si="46"/>
        <v>0</v>
      </c>
    </row>
    <row r="293" spans="1:68" ht="27" customHeight="1">
      <c r="A293" s="63" t="s">
        <v>473</v>
      </c>
      <c r="B293" s="63" t="s">
        <v>474</v>
      </c>
      <c r="C293" s="36">
        <v>4301012016</v>
      </c>
      <c r="D293" s="650">
        <v>4680115885554</v>
      </c>
      <c r="E293" s="650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2"/>
      <c r="R293" s="652"/>
      <c r="S293" s="652"/>
      <c r="T293" s="653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475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27" customHeight="1">
      <c r="A294" s="63" t="s">
        <v>473</v>
      </c>
      <c r="B294" s="63" t="s">
        <v>476</v>
      </c>
      <c r="C294" s="36">
        <v>4301011911</v>
      </c>
      <c r="D294" s="650">
        <v>4680115885554</v>
      </c>
      <c r="E294" s="650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478</v>
      </c>
      <c r="N294" s="38"/>
      <c r="O294" s="37">
        <v>55</v>
      </c>
      <c r="P294" s="7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2"/>
      <c r="R294" s="652"/>
      <c r="S294" s="652"/>
      <c r="T294" s="653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37.5" customHeight="1">
      <c r="A295" s="63" t="s">
        <v>479</v>
      </c>
      <c r="B295" s="63" t="s">
        <v>480</v>
      </c>
      <c r="C295" s="36">
        <v>4301011858</v>
      </c>
      <c r="D295" s="650">
        <v>4680115885646</v>
      </c>
      <c r="E295" s="650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2"/>
      <c r="R295" s="652"/>
      <c r="S295" s="652"/>
      <c r="T295" s="653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481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27" customHeight="1">
      <c r="A296" s="63" t="s">
        <v>482</v>
      </c>
      <c r="B296" s="63" t="s">
        <v>483</v>
      </c>
      <c r="C296" s="36">
        <v>4301011857</v>
      </c>
      <c r="D296" s="650">
        <v>4680115885622</v>
      </c>
      <c r="E296" s="650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2"/>
      <c r="R296" s="652"/>
      <c r="S296" s="652"/>
      <c r="T296" s="653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472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>
      <c r="A297" s="63" t="s">
        <v>484</v>
      </c>
      <c r="B297" s="63" t="s">
        <v>485</v>
      </c>
      <c r="C297" s="36">
        <v>4301011859</v>
      </c>
      <c r="D297" s="650">
        <v>4680115885608</v>
      </c>
      <c r="E297" s="650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2"/>
      <c r="R297" s="652"/>
      <c r="S297" s="652"/>
      <c r="T297" s="653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486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>
      <c r="A298" s="657"/>
      <c r="B298" s="657"/>
      <c r="C298" s="657"/>
      <c r="D298" s="657"/>
      <c r="E298" s="657"/>
      <c r="F298" s="657"/>
      <c r="G298" s="657"/>
      <c r="H298" s="657"/>
      <c r="I298" s="657"/>
      <c r="J298" s="657"/>
      <c r="K298" s="657"/>
      <c r="L298" s="657"/>
      <c r="M298" s="657"/>
      <c r="N298" s="657"/>
      <c r="O298" s="658"/>
      <c r="P298" s="654" t="s">
        <v>40</v>
      </c>
      <c r="Q298" s="655"/>
      <c r="R298" s="655"/>
      <c r="S298" s="655"/>
      <c r="T298" s="655"/>
      <c r="U298" s="655"/>
      <c r="V298" s="656"/>
      <c r="W298" s="42" t="s">
        <v>39</v>
      </c>
      <c r="X298" s="43">
        <f>IFERROR(X291/H291,"0")+IFERROR(X292/H292,"0")+IFERROR(X293/H293,"0")+IFERROR(X294/H294,"0")+IFERROR(X295/H295,"0")+IFERROR(X296/H296,"0")+IFERROR(X297/H297,"0")</f>
        <v>157.40740740740739</v>
      </c>
      <c r="Y298" s="43">
        <f>IFERROR(Y291/H291,"0")+IFERROR(Y292/H292,"0")+IFERROR(Y293/H293,"0")+IFERROR(Y294/H294,"0")+IFERROR(Y295/H295,"0")+IFERROR(Y296/H296,"0")+IFERROR(Y297/H297,"0")</f>
        <v>158</v>
      </c>
      <c r="Z298" s="43">
        <f>IFERROR(IF(Z291="",0,Z291),"0")+IFERROR(IF(Z292="",0,Z292),"0")+IFERROR(IF(Z293="",0,Z293),"0")+IFERROR(IF(Z294="",0,Z294),"0")+IFERROR(IF(Z295="",0,Z295),"0")+IFERROR(IF(Z296="",0,Z296),"0")+IFERROR(IF(Z297="",0,Z297),"0")</f>
        <v>2.99884</v>
      </c>
      <c r="AA298" s="67"/>
      <c r="AB298" s="67"/>
      <c r="AC298" s="67"/>
    </row>
    <row r="299" spans="1:68">
      <c r="A299" s="657"/>
      <c r="B299" s="657"/>
      <c r="C299" s="657"/>
      <c r="D299" s="657"/>
      <c r="E299" s="657"/>
      <c r="F299" s="657"/>
      <c r="G299" s="657"/>
      <c r="H299" s="657"/>
      <c r="I299" s="657"/>
      <c r="J299" s="657"/>
      <c r="K299" s="657"/>
      <c r="L299" s="657"/>
      <c r="M299" s="657"/>
      <c r="N299" s="657"/>
      <c r="O299" s="658"/>
      <c r="P299" s="654" t="s">
        <v>40</v>
      </c>
      <c r="Q299" s="655"/>
      <c r="R299" s="655"/>
      <c r="S299" s="655"/>
      <c r="T299" s="655"/>
      <c r="U299" s="655"/>
      <c r="V299" s="656"/>
      <c r="W299" s="42" t="s">
        <v>0</v>
      </c>
      <c r="X299" s="43">
        <f>IFERROR(SUM(X291:X297),"0")</f>
        <v>1700</v>
      </c>
      <c r="Y299" s="43">
        <f>IFERROR(SUM(Y291:Y297),"0")</f>
        <v>1706.4</v>
      </c>
      <c r="Z299" s="42"/>
      <c r="AA299" s="67"/>
      <c r="AB299" s="67"/>
      <c r="AC299" s="67"/>
    </row>
    <row r="300" spans="1:68" ht="14.25" customHeight="1">
      <c r="A300" s="649" t="s">
        <v>78</v>
      </c>
      <c r="B300" s="649"/>
      <c r="C300" s="649"/>
      <c r="D300" s="649"/>
      <c r="E300" s="649"/>
      <c r="F300" s="649"/>
      <c r="G300" s="649"/>
      <c r="H300" s="649"/>
      <c r="I300" s="649"/>
      <c r="J300" s="649"/>
      <c r="K300" s="649"/>
      <c r="L300" s="649"/>
      <c r="M300" s="649"/>
      <c r="N300" s="649"/>
      <c r="O300" s="649"/>
      <c r="P300" s="649"/>
      <c r="Q300" s="649"/>
      <c r="R300" s="649"/>
      <c r="S300" s="649"/>
      <c r="T300" s="649"/>
      <c r="U300" s="649"/>
      <c r="V300" s="649"/>
      <c r="W300" s="649"/>
      <c r="X300" s="649"/>
      <c r="Y300" s="649"/>
      <c r="Z300" s="649"/>
      <c r="AA300" s="66"/>
      <c r="AB300" s="66"/>
      <c r="AC300" s="80"/>
    </row>
    <row r="301" spans="1:68" ht="27" customHeight="1">
      <c r="A301" s="63" t="s">
        <v>487</v>
      </c>
      <c r="B301" s="63" t="s">
        <v>488</v>
      </c>
      <c r="C301" s="36">
        <v>4301030878</v>
      </c>
      <c r="D301" s="650">
        <v>4607091387193</v>
      </c>
      <c r="E301" s="650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2"/>
      <c r="R301" s="652"/>
      <c r="S301" s="652"/>
      <c r="T301" s="65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47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48">IFERROR(X301*I301/H301,"0")</f>
        <v>0</v>
      </c>
      <c r="BN301" s="78">
        <f t="shared" ref="BN301:BN307" si="49">IFERROR(Y301*I301/H301,"0")</f>
        <v>0</v>
      </c>
      <c r="BO301" s="78">
        <f t="shared" ref="BO301:BO307" si="50">IFERROR(1/J301*(X301/H301),"0")</f>
        <v>0</v>
      </c>
      <c r="BP301" s="78">
        <f t="shared" ref="BP301:BP307" si="51">IFERROR(1/J301*(Y301/H301),"0")</f>
        <v>0</v>
      </c>
    </row>
    <row r="302" spans="1:68" ht="27" customHeight="1">
      <c r="A302" s="63" t="s">
        <v>490</v>
      </c>
      <c r="B302" s="63" t="s">
        <v>491</v>
      </c>
      <c r="C302" s="36">
        <v>4301031153</v>
      </c>
      <c r="D302" s="650">
        <v>4607091387230</v>
      </c>
      <c r="E302" s="650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2"/>
      <c r="R302" s="652"/>
      <c r="S302" s="652"/>
      <c r="T302" s="653"/>
      <c r="U302" s="39" t="s">
        <v>45</v>
      </c>
      <c r="V302" s="39" t="s">
        <v>45</v>
      </c>
      <c r="W302" s="40" t="s">
        <v>0</v>
      </c>
      <c r="X302" s="58">
        <v>50</v>
      </c>
      <c r="Y302" s="55">
        <f t="shared" si="47"/>
        <v>50.400000000000006</v>
      </c>
      <c r="Z302" s="41">
        <f>IFERROR(IF(Y302=0,"",ROUNDUP(Y302/H302,0)*0.00902),"")</f>
        <v>0.10824</v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53.214285714285715</v>
      </c>
      <c r="BN302" s="78">
        <f t="shared" si="49"/>
        <v>53.64</v>
      </c>
      <c r="BO302" s="78">
        <f t="shared" si="50"/>
        <v>9.0187590187590191E-2</v>
      </c>
      <c r="BP302" s="78">
        <f t="shared" si="51"/>
        <v>9.0909090909090912E-2</v>
      </c>
    </row>
    <row r="303" spans="1:68" ht="27" customHeight="1">
      <c r="A303" s="63" t="s">
        <v>493</v>
      </c>
      <c r="B303" s="63" t="s">
        <v>494</v>
      </c>
      <c r="C303" s="36">
        <v>4301031154</v>
      </c>
      <c r="D303" s="650">
        <v>4607091387292</v>
      </c>
      <c r="E303" s="650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2"/>
      <c r="R303" s="652"/>
      <c r="S303" s="652"/>
      <c r="T303" s="65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>
      <c r="A304" s="63" t="s">
        <v>496</v>
      </c>
      <c r="B304" s="63" t="s">
        <v>497</v>
      </c>
      <c r="C304" s="36">
        <v>4301031152</v>
      </c>
      <c r="D304" s="650">
        <v>4607091387285</v>
      </c>
      <c r="E304" s="650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2"/>
      <c r="R304" s="652"/>
      <c r="S304" s="652"/>
      <c r="T304" s="65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492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>
      <c r="A305" s="63" t="s">
        <v>498</v>
      </c>
      <c r="B305" s="63" t="s">
        <v>499</v>
      </c>
      <c r="C305" s="36">
        <v>4301031305</v>
      </c>
      <c r="D305" s="650">
        <v>4607091389845</v>
      </c>
      <c r="E305" s="650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2"/>
      <c r="R305" s="652"/>
      <c r="S305" s="652"/>
      <c r="T305" s="653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500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>
      <c r="A306" s="63" t="s">
        <v>501</v>
      </c>
      <c r="B306" s="63" t="s">
        <v>502</v>
      </c>
      <c r="C306" s="36">
        <v>4301031306</v>
      </c>
      <c r="D306" s="650">
        <v>4680115882881</v>
      </c>
      <c r="E306" s="650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2"/>
      <c r="R306" s="652"/>
      <c r="S306" s="652"/>
      <c r="T306" s="65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>
      <c r="A307" s="63" t="s">
        <v>503</v>
      </c>
      <c r="B307" s="63" t="s">
        <v>504</v>
      </c>
      <c r="C307" s="36">
        <v>4301031066</v>
      </c>
      <c r="D307" s="650">
        <v>4607091383836</v>
      </c>
      <c r="E307" s="650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2"/>
      <c r="R307" s="652"/>
      <c r="S307" s="652"/>
      <c r="T307" s="65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505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>
      <c r="A308" s="657"/>
      <c r="B308" s="657"/>
      <c r="C308" s="657"/>
      <c r="D308" s="657"/>
      <c r="E308" s="657"/>
      <c r="F308" s="657"/>
      <c r="G308" s="657"/>
      <c r="H308" s="657"/>
      <c r="I308" s="657"/>
      <c r="J308" s="657"/>
      <c r="K308" s="657"/>
      <c r="L308" s="657"/>
      <c r="M308" s="657"/>
      <c r="N308" s="657"/>
      <c r="O308" s="658"/>
      <c r="P308" s="654" t="s">
        <v>40</v>
      </c>
      <c r="Q308" s="655"/>
      <c r="R308" s="655"/>
      <c r="S308" s="655"/>
      <c r="T308" s="655"/>
      <c r="U308" s="655"/>
      <c r="V308" s="656"/>
      <c r="W308" s="42" t="s">
        <v>39</v>
      </c>
      <c r="X308" s="43">
        <f>IFERROR(X301/H301,"0")+IFERROR(X302/H302,"0")+IFERROR(X303/H303,"0")+IFERROR(X304/H304,"0")+IFERROR(X305/H305,"0")+IFERROR(X306/H306,"0")+IFERROR(X307/H307,"0")</f>
        <v>11.904761904761905</v>
      </c>
      <c r="Y308" s="43">
        <f>IFERROR(Y301/H301,"0")+IFERROR(Y302/H302,"0")+IFERROR(Y303/H303,"0")+IFERROR(Y304/H304,"0")+IFERROR(Y305/H305,"0")+IFERROR(Y306/H306,"0")+IFERROR(Y307/H307,"0")</f>
        <v>12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0.10824</v>
      </c>
      <c r="AA308" s="67"/>
      <c r="AB308" s="67"/>
      <c r="AC308" s="67"/>
    </row>
    <row r="309" spans="1:68">
      <c r="A309" s="657"/>
      <c r="B309" s="657"/>
      <c r="C309" s="657"/>
      <c r="D309" s="657"/>
      <c r="E309" s="657"/>
      <c r="F309" s="657"/>
      <c r="G309" s="657"/>
      <c r="H309" s="657"/>
      <c r="I309" s="657"/>
      <c r="J309" s="657"/>
      <c r="K309" s="657"/>
      <c r="L309" s="657"/>
      <c r="M309" s="657"/>
      <c r="N309" s="657"/>
      <c r="O309" s="658"/>
      <c r="P309" s="654" t="s">
        <v>40</v>
      </c>
      <c r="Q309" s="655"/>
      <c r="R309" s="655"/>
      <c r="S309" s="655"/>
      <c r="T309" s="655"/>
      <c r="U309" s="655"/>
      <c r="V309" s="656"/>
      <c r="W309" s="42" t="s">
        <v>0</v>
      </c>
      <c r="X309" s="43">
        <f>IFERROR(SUM(X301:X307),"0")</f>
        <v>50</v>
      </c>
      <c r="Y309" s="43">
        <f>IFERROR(SUM(Y301:Y307),"0")</f>
        <v>50.400000000000006</v>
      </c>
      <c r="Z309" s="42"/>
      <c r="AA309" s="67"/>
      <c r="AB309" s="67"/>
      <c r="AC309" s="67"/>
    </row>
    <row r="310" spans="1:68" ht="14.25" customHeight="1">
      <c r="A310" s="649" t="s">
        <v>85</v>
      </c>
      <c r="B310" s="649"/>
      <c r="C310" s="649"/>
      <c r="D310" s="649"/>
      <c r="E310" s="649"/>
      <c r="F310" s="649"/>
      <c r="G310" s="649"/>
      <c r="H310" s="649"/>
      <c r="I310" s="649"/>
      <c r="J310" s="649"/>
      <c r="K310" s="649"/>
      <c r="L310" s="649"/>
      <c r="M310" s="649"/>
      <c r="N310" s="649"/>
      <c r="O310" s="649"/>
      <c r="P310" s="649"/>
      <c r="Q310" s="649"/>
      <c r="R310" s="649"/>
      <c r="S310" s="649"/>
      <c r="T310" s="649"/>
      <c r="U310" s="649"/>
      <c r="V310" s="649"/>
      <c r="W310" s="649"/>
      <c r="X310" s="649"/>
      <c r="Y310" s="649"/>
      <c r="Z310" s="649"/>
      <c r="AA310" s="66"/>
      <c r="AB310" s="66"/>
      <c r="AC310" s="80"/>
    </row>
    <row r="311" spans="1:68" ht="27" customHeight="1">
      <c r="A311" s="63" t="s">
        <v>506</v>
      </c>
      <c r="B311" s="63" t="s">
        <v>507</v>
      </c>
      <c r="C311" s="36">
        <v>4301051100</v>
      </c>
      <c r="D311" s="650">
        <v>4607091387766</v>
      </c>
      <c r="E311" s="650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2"/>
      <c r="R311" s="652"/>
      <c r="S311" s="652"/>
      <c r="T311" s="653"/>
      <c r="U311" s="39" t="s">
        <v>45</v>
      </c>
      <c r="V311" s="39" t="s">
        <v>45</v>
      </c>
      <c r="W311" s="40" t="s">
        <v>0</v>
      </c>
      <c r="X311" s="58">
        <v>3000</v>
      </c>
      <c r="Y311" s="55">
        <f>IFERROR(IF(X311="",0,CEILING((X311/$H311),1)*$H311),"")</f>
        <v>3003</v>
      </c>
      <c r="Z311" s="41">
        <f>IFERROR(IF(Y311=0,"",ROUNDUP(Y311/H311,0)*0.01898),"")</f>
        <v>7.3073000000000006</v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3197.3076923076928</v>
      </c>
      <c r="BN311" s="78">
        <f>IFERROR(Y311*I311/H311,"0")</f>
        <v>3200.5050000000006</v>
      </c>
      <c r="BO311" s="78">
        <f>IFERROR(1/J311*(X311/H311),"0")</f>
        <v>6.009615384615385</v>
      </c>
      <c r="BP311" s="78">
        <f>IFERROR(1/J311*(Y311/H311),"0")</f>
        <v>6.015625</v>
      </c>
    </row>
    <row r="312" spans="1:68" ht="27" customHeight="1">
      <c r="A312" s="63" t="s">
        <v>509</v>
      </c>
      <c r="B312" s="63" t="s">
        <v>510</v>
      </c>
      <c r="C312" s="36">
        <v>4301051818</v>
      </c>
      <c r="D312" s="650">
        <v>4607091387957</v>
      </c>
      <c r="E312" s="650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2"/>
      <c r="R312" s="652"/>
      <c r="S312" s="652"/>
      <c r="T312" s="653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512</v>
      </c>
      <c r="B313" s="63" t="s">
        <v>513</v>
      </c>
      <c r="C313" s="36">
        <v>4301051819</v>
      </c>
      <c r="D313" s="650">
        <v>4607091387964</v>
      </c>
      <c r="E313" s="650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2"/>
      <c r="R313" s="652"/>
      <c r="S313" s="652"/>
      <c r="T313" s="653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514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515</v>
      </c>
      <c r="B314" s="63" t="s">
        <v>516</v>
      </c>
      <c r="C314" s="36">
        <v>4301051734</v>
      </c>
      <c r="D314" s="650">
        <v>4680115884588</v>
      </c>
      <c r="E314" s="650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2"/>
      <c r="R314" s="652"/>
      <c r="S314" s="652"/>
      <c r="T314" s="653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517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518</v>
      </c>
      <c r="B315" s="63" t="s">
        <v>519</v>
      </c>
      <c r="C315" s="36">
        <v>4301051578</v>
      </c>
      <c r="D315" s="650">
        <v>4607091387513</v>
      </c>
      <c r="E315" s="650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2"/>
      <c r="R315" s="652"/>
      <c r="S315" s="652"/>
      <c r="T315" s="65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520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>
      <c r="A316" s="657"/>
      <c r="B316" s="657"/>
      <c r="C316" s="657"/>
      <c r="D316" s="657"/>
      <c r="E316" s="657"/>
      <c r="F316" s="657"/>
      <c r="G316" s="657"/>
      <c r="H316" s="657"/>
      <c r="I316" s="657"/>
      <c r="J316" s="657"/>
      <c r="K316" s="657"/>
      <c r="L316" s="657"/>
      <c r="M316" s="657"/>
      <c r="N316" s="657"/>
      <c r="O316" s="658"/>
      <c r="P316" s="654" t="s">
        <v>40</v>
      </c>
      <c r="Q316" s="655"/>
      <c r="R316" s="655"/>
      <c r="S316" s="655"/>
      <c r="T316" s="655"/>
      <c r="U316" s="655"/>
      <c r="V316" s="656"/>
      <c r="W316" s="42" t="s">
        <v>39</v>
      </c>
      <c r="X316" s="43">
        <f>IFERROR(X311/H311,"0")+IFERROR(X312/H312,"0")+IFERROR(X313/H313,"0")+IFERROR(X314/H314,"0")+IFERROR(X315/H315,"0")</f>
        <v>384.61538461538464</v>
      </c>
      <c r="Y316" s="43">
        <f>IFERROR(Y311/H311,"0")+IFERROR(Y312/H312,"0")+IFERROR(Y313/H313,"0")+IFERROR(Y314/H314,"0")+IFERROR(Y315/H315,"0")</f>
        <v>385</v>
      </c>
      <c r="Z316" s="43">
        <f>IFERROR(IF(Z311="",0,Z311),"0")+IFERROR(IF(Z312="",0,Z312),"0")+IFERROR(IF(Z313="",0,Z313),"0")+IFERROR(IF(Z314="",0,Z314),"0")+IFERROR(IF(Z315="",0,Z315),"0")</f>
        <v>7.3073000000000006</v>
      </c>
      <c r="AA316" s="67"/>
      <c r="AB316" s="67"/>
      <c r="AC316" s="67"/>
    </row>
    <row r="317" spans="1:68">
      <c r="A317" s="657"/>
      <c r="B317" s="657"/>
      <c r="C317" s="657"/>
      <c r="D317" s="657"/>
      <c r="E317" s="657"/>
      <c r="F317" s="657"/>
      <c r="G317" s="657"/>
      <c r="H317" s="657"/>
      <c r="I317" s="657"/>
      <c r="J317" s="657"/>
      <c r="K317" s="657"/>
      <c r="L317" s="657"/>
      <c r="M317" s="657"/>
      <c r="N317" s="657"/>
      <c r="O317" s="658"/>
      <c r="P317" s="654" t="s">
        <v>40</v>
      </c>
      <c r="Q317" s="655"/>
      <c r="R317" s="655"/>
      <c r="S317" s="655"/>
      <c r="T317" s="655"/>
      <c r="U317" s="655"/>
      <c r="V317" s="656"/>
      <c r="W317" s="42" t="s">
        <v>0</v>
      </c>
      <c r="X317" s="43">
        <f>IFERROR(SUM(X311:X315),"0")</f>
        <v>3000</v>
      </c>
      <c r="Y317" s="43">
        <f>IFERROR(SUM(Y311:Y315),"0")</f>
        <v>3003</v>
      </c>
      <c r="Z317" s="42"/>
      <c r="AA317" s="67"/>
      <c r="AB317" s="67"/>
      <c r="AC317" s="67"/>
    </row>
    <row r="318" spans="1:68" ht="14.25" customHeight="1">
      <c r="A318" s="649" t="s">
        <v>185</v>
      </c>
      <c r="B318" s="649"/>
      <c r="C318" s="649"/>
      <c r="D318" s="649"/>
      <c r="E318" s="649"/>
      <c r="F318" s="649"/>
      <c r="G318" s="649"/>
      <c r="H318" s="649"/>
      <c r="I318" s="649"/>
      <c r="J318" s="649"/>
      <c r="K318" s="649"/>
      <c r="L318" s="649"/>
      <c r="M318" s="649"/>
      <c r="N318" s="649"/>
      <c r="O318" s="649"/>
      <c r="P318" s="649"/>
      <c r="Q318" s="649"/>
      <c r="R318" s="649"/>
      <c r="S318" s="649"/>
      <c r="T318" s="649"/>
      <c r="U318" s="649"/>
      <c r="V318" s="649"/>
      <c r="W318" s="649"/>
      <c r="X318" s="649"/>
      <c r="Y318" s="649"/>
      <c r="Z318" s="649"/>
      <c r="AA318" s="66"/>
      <c r="AB318" s="66"/>
      <c r="AC318" s="80"/>
    </row>
    <row r="319" spans="1:68" ht="27" customHeight="1">
      <c r="A319" s="63" t="s">
        <v>521</v>
      </c>
      <c r="B319" s="63" t="s">
        <v>522</v>
      </c>
      <c r="C319" s="36">
        <v>4301060387</v>
      </c>
      <c r="D319" s="650">
        <v>4607091380880</v>
      </c>
      <c r="E319" s="650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0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2"/>
      <c r="R319" s="652"/>
      <c r="S319" s="652"/>
      <c r="T319" s="653"/>
      <c r="U319" s="39" t="s">
        <v>45</v>
      </c>
      <c r="V319" s="39" t="s">
        <v>45</v>
      </c>
      <c r="W319" s="40" t="s">
        <v>0</v>
      </c>
      <c r="X319" s="58">
        <v>120</v>
      </c>
      <c r="Y319" s="55">
        <f>IFERROR(IF(X319="",0,CEILING((X319/$H319),1)*$H319),"")</f>
        <v>126</v>
      </c>
      <c r="Z319" s="41">
        <f>IFERROR(IF(Y319=0,"",ROUNDUP(Y319/H319,0)*0.01898),"")</f>
        <v>0.28470000000000001</v>
      </c>
      <c r="AA319" s="68" t="s">
        <v>45</v>
      </c>
      <c r="AB319" s="69" t="s">
        <v>45</v>
      </c>
      <c r="AC319" s="388" t="s">
        <v>523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127.41428571428571</v>
      </c>
      <c r="BN319" s="78">
        <f>IFERROR(Y319*I319/H319,"0")</f>
        <v>133.785</v>
      </c>
      <c r="BO319" s="78">
        <f>IFERROR(1/J319*(X319/H319),"0")</f>
        <v>0.2232142857142857</v>
      </c>
      <c r="BP319" s="78">
        <f>IFERROR(1/J319*(Y319/H319),"0")</f>
        <v>0.234375</v>
      </c>
    </row>
    <row r="320" spans="1:68" ht="27" customHeight="1">
      <c r="A320" s="63" t="s">
        <v>524</v>
      </c>
      <c r="B320" s="63" t="s">
        <v>525</v>
      </c>
      <c r="C320" s="36">
        <v>4301060406</v>
      </c>
      <c r="D320" s="650">
        <v>4607091384482</v>
      </c>
      <c r="E320" s="650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2"/>
      <c r="R320" s="652"/>
      <c r="S320" s="652"/>
      <c r="T320" s="653"/>
      <c r="U320" s="39" t="s">
        <v>45</v>
      </c>
      <c r="V320" s="39" t="s">
        <v>45</v>
      </c>
      <c r="W320" s="40" t="s">
        <v>0</v>
      </c>
      <c r="X320" s="58">
        <v>170</v>
      </c>
      <c r="Y320" s="55">
        <f>IFERROR(IF(X320="",0,CEILING((X320/$H320),1)*$H320),"")</f>
        <v>171.6</v>
      </c>
      <c r="Z320" s="41">
        <f>IFERROR(IF(Y320=0,"",ROUNDUP(Y320/H320,0)*0.01898),"")</f>
        <v>0.41755999999999999</v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181.3115384615385</v>
      </c>
      <c r="BN320" s="78">
        <f>IFERROR(Y320*I320/H320,"0")</f>
        <v>183.01800000000003</v>
      </c>
      <c r="BO320" s="78">
        <f>IFERROR(1/J320*(X320/H320),"0")</f>
        <v>0.34054487179487181</v>
      </c>
      <c r="BP320" s="78">
        <f>IFERROR(1/J320*(Y320/H320),"0")</f>
        <v>0.34375</v>
      </c>
    </row>
    <row r="321" spans="1:68" ht="16.5" customHeight="1">
      <c r="A321" s="63" t="s">
        <v>527</v>
      </c>
      <c r="B321" s="63" t="s">
        <v>528</v>
      </c>
      <c r="C321" s="36">
        <v>4301060484</v>
      </c>
      <c r="D321" s="650">
        <v>4607091380897</v>
      </c>
      <c r="E321" s="650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2"/>
      <c r="R321" s="652"/>
      <c r="S321" s="652"/>
      <c r="T321" s="653"/>
      <c r="U321" s="39" t="s">
        <v>45</v>
      </c>
      <c r="V321" s="39" t="s">
        <v>45</v>
      </c>
      <c r="W321" s="40" t="s">
        <v>0</v>
      </c>
      <c r="X321" s="58">
        <v>50</v>
      </c>
      <c r="Y321" s="55">
        <f>IFERROR(IF(X321="",0,CEILING((X321/$H321),1)*$H321),"")</f>
        <v>50.400000000000006</v>
      </c>
      <c r="Z321" s="41">
        <f>IFERROR(IF(Y321=0,"",ROUNDUP(Y321/H321,0)*0.01898),"")</f>
        <v>0.11388000000000001</v>
      </c>
      <c r="AA321" s="68" t="s">
        <v>45</v>
      </c>
      <c r="AB321" s="69" t="s">
        <v>45</v>
      </c>
      <c r="AC321" s="392" t="s">
        <v>529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53.089285714285715</v>
      </c>
      <c r="BN321" s="78">
        <f>IFERROR(Y321*I321/H321,"0")</f>
        <v>53.514000000000003</v>
      </c>
      <c r="BO321" s="78">
        <f>IFERROR(1/J321*(X321/H321),"0")</f>
        <v>9.3005952380952384E-2</v>
      </c>
      <c r="BP321" s="78">
        <f>IFERROR(1/J321*(Y321/H321),"0")</f>
        <v>9.375E-2</v>
      </c>
    </row>
    <row r="322" spans="1:68">
      <c r="A322" s="657"/>
      <c r="B322" s="657"/>
      <c r="C322" s="657"/>
      <c r="D322" s="657"/>
      <c r="E322" s="657"/>
      <c r="F322" s="657"/>
      <c r="G322" s="657"/>
      <c r="H322" s="657"/>
      <c r="I322" s="657"/>
      <c r="J322" s="657"/>
      <c r="K322" s="657"/>
      <c r="L322" s="657"/>
      <c r="M322" s="657"/>
      <c r="N322" s="657"/>
      <c r="O322" s="658"/>
      <c r="P322" s="654" t="s">
        <v>40</v>
      </c>
      <c r="Q322" s="655"/>
      <c r="R322" s="655"/>
      <c r="S322" s="655"/>
      <c r="T322" s="655"/>
      <c r="U322" s="655"/>
      <c r="V322" s="656"/>
      <c r="W322" s="42" t="s">
        <v>39</v>
      </c>
      <c r="X322" s="43">
        <f>IFERROR(X319/H319,"0")+IFERROR(X320/H320,"0")+IFERROR(X321/H321,"0")</f>
        <v>42.032967032967036</v>
      </c>
      <c r="Y322" s="43">
        <f>IFERROR(Y319/H319,"0")+IFERROR(Y320/H320,"0")+IFERROR(Y321/H321,"0")</f>
        <v>43</v>
      </c>
      <c r="Z322" s="43">
        <f>IFERROR(IF(Z319="",0,Z319),"0")+IFERROR(IF(Z320="",0,Z320),"0")+IFERROR(IF(Z321="",0,Z321),"0")</f>
        <v>0.81613999999999998</v>
      </c>
      <c r="AA322" s="67"/>
      <c r="AB322" s="67"/>
      <c r="AC322" s="67"/>
    </row>
    <row r="323" spans="1:68">
      <c r="A323" s="657"/>
      <c r="B323" s="657"/>
      <c r="C323" s="657"/>
      <c r="D323" s="657"/>
      <c r="E323" s="657"/>
      <c r="F323" s="657"/>
      <c r="G323" s="657"/>
      <c r="H323" s="657"/>
      <c r="I323" s="657"/>
      <c r="J323" s="657"/>
      <c r="K323" s="657"/>
      <c r="L323" s="657"/>
      <c r="M323" s="657"/>
      <c r="N323" s="657"/>
      <c r="O323" s="658"/>
      <c r="P323" s="654" t="s">
        <v>40</v>
      </c>
      <c r="Q323" s="655"/>
      <c r="R323" s="655"/>
      <c r="S323" s="655"/>
      <c r="T323" s="655"/>
      <c r="U323" s="655"/>
      <c r="V323" s="656"/>
      <c r="W323" s="42" t="s">
        <v>0</v>
      </c>
      <c r="X323" s="43">
        <f>IFERROR(SUM(X319:X321),"0")</f>
        <v>340</v>
      </c>
      <c r="Y323" s="43">
        <f>IFERROR(SUM(Y319:Y321),"0")</f>
        <v>348</v>
      </c>
      <c r="Z323" s="42"/>
      <c r="AA323" s="67"/>
      <c r="AB323" s="67"/>
      <c r="AC323" s="67"/>
    </row>
    <row r="324" spans="1:68" ht="14.25" customHeight="1">
      <c r="A324" s="649" t="s">
        <v>106</v>
      </c>
      <c r="B324" s="649"/>
      <c r="C324" s="649"/>
      <c r="D324" s="649"/>
      <c r="E324" s="649"/>
      <c r="F324" s="649"/>
      <c r="G324" s="649"/>
      <c r="H324" s="649"/>
      <c r="I324" s="649"/>
      <c r="J324" s="649"/>
      <c r="K324" s="649"/>
      <c r="L324" s="649"/>
      <c r="M324" s="649"/>
      <c r="N324" s="649"/>
      <c r="O324" s="649"/>
      <c r="P324" s="649"/>
      <c r="Q324" s="649"/>
      <c r="R324" s="649"/>
      <c r="S324" s="649"/>
      <c r="T324" s="649"/>
      <c r="U324" s="649"/>
      <c r="V324" s="649"/>
      <c r="W324" s="649"/>
      <c r="X324" s="649"/>
      <c r="Y324" s="649"/>
      <c r="Z324" s="649"/>
      <c r="AA324" s="66"/>
      <c r="AB324" s="66"/>
      <c r="AC324" s="80"/>
    </row>
    <row r="325" spans="1:68" ht="27" customHeight="1">
      <c r="A325" s="63" t="s">
        <v>530</v>
      </c>
      <c r="B325" s="63" t="s">
        <v>531</v>
      </c>
      <c r="C325" s="36">
        <v>4301030235</v>
      </c>
      <c r="D325" s="650">
        <v>4607091388381</v>
      </c>
      <c r="E325" s="650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2" t="s">
        <v>532</v>
      </c>
      <c r="Q325" s="652"/>
      <c r="R325" s="652"/>
      <c r="S325" s="652"/>
      <c r="T325" s="65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533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534</v>
      </c>
      <c r="B326" s="63" t="s">
        <v>535</v>
      </c>
      <c r="C326" s="36">
        <v>4301030232</v>
      </c>
      <c r="D326" s="650">
        <v>4607091388374</v>
      </c>
      <c r="E326" s="650"/>
      <c r="F326" s="62">
        <v>0.38</v>
      </c>
      <c r="G326" s="37">
        <v>8</v>
      </c>
      <c r="H326" s="62">
        <v>3.04</v>
      </c>
      <c r="I326" s="62">
        <v>3.29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3" t="s">
        <v>536</v>
      </c>
      <c r="Q326" s="652"/>
      <c r="R326" s="652"/>
      <c r="S326" s="652"/>
      <c r="T326" s="653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537</v>
      </c>
      <c r="B327" s="63" t="s">
        <v>538</v>
      </c>
      <c r="C327" s="36">
        <v>4301032015</v>
      </c>
      <c r="D327" s="650">
        <v>4607091383102</v>
      </c>
      <c r="E327" s="650"/>
      <c r="F327" s="62">
        <v>0.17</v>
      </c>
      <c r="G327" s="37">
        <v>15</v>
      </c>
      <c r="H327" s="62">
        <v>2.5499999999999998</v>
      </c>
      <c r="I327" s="62">
        <v>2.9550000000000001</v>
      </c>
      <c r="J327" s="37">
        <v>182</v>
      </c>
      <c r="K327" s="37" t="s">
        <v>90</v>
      </c>
      <c r="L327" s="37" t="s">
        <v>45</v>
      </c>
      <c r="M327" s="38" t="s">
        <v>111</v>
      </c>
      <c r="N327" s="38"/>
      <c r="O327" s="37">
        <v>180</v>
      </c>
      <c r="P327" s="8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652"/>
      <c r="R327" s="652"/>
      <c r="S327" s="652"/>
      <c r="T327" s="65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540</v>
      </c>
      <c r="B328" s="63" t="s">
        <v>541</v>
      </c>
      <c r="C328" s="36">
        <v>4301030233</v>
      </c>
      <c r="D328" s="650">
        <v>4607091388404</v>
      </c>
      <c r="E328" s="650"/>
      <c r="F328" s="62">
        <v>0.17</v>
      </c>
      <c r="G328" s="37">
        <v>15</v>
      </c>
      <c r="H328" s="62">
        <v>2.5499999999999998</v>
      </c>
      <c r="I328" s="62">
        <v>2.88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652"/>
      <c r="R328" s="652"/>
      <c r="S328" s="652"/>
      <c r="T328" s="65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>
      <c r="A329" s="657"/>
      <c r="B329" s="657"/>
      <c r="C329" s="657"/>
      <c r="D329" s="657"/>
      <c r="E329" s="657"/>
      <c r="F329" s="657"/>
      <c r="G329" s="657"/>
      <c r="H329" s="657"/>
      <c r="I329" s="657"/>
      <c r="J329" s="657"/>
      <c r="K329" s="657"/>
      <c r="L329" s="657"/>
      <c r="M329" s="657"/>
      <c r="N329" s="657"/>
      <c r="O329" s="658"/>
      <c r="P329" s="654" t="s">
        <v>40</v>
      </c>
      <c r="Q329" s="655"/>
      <c r="R329" s="655"/>
      <c r="S329" s="655"/>
      <c r="T329" s="655"/>
      <c r="U329" s="655"/>
      <c r="V329" s="656"/>
      <c r="W329" s="42" t="s">
        <v>39</v>
      </c>
      <c r="X329" s="43">
        <f>IFERROR(X325/H325,"0")+IFERROR(X326/H326,"0")+IFERROR(X327/H327,"0")+IFERROR(X328/H328,"0")</f>
        <v>0</v>
      </c>
      <c r="Y329" s="43">
        <f>IFERROR(Y325/H325,"0")+IFERROR(Y326/H326,"0")+IFERROR(Y327/H327,"0")+IFERROR(Y328/H328,"0")</f>
        <v>0</v>
      </c>
      <c r="Z329" s="43">
        <f>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>
      <c r="A330" s="657"/>
      <c r="B330" s="657"/>
      <c r="C330" s="657"/>
      <c r="D330" s="657"/>
      <c r="E330" s="657"/>
      <c r="F330" s="657"/>
      <c r="G330" s="657"/>
      <c r="H330" s="657"/>
      <c r="I330" s="657"/>
      <c r="J330" s="657"/>
      <c r="K330" s="657"/>
      <c r="L330" s="657"/>
      <c r="M330" s="657"/>
      <c r="N330" s="657"/>
      <c r="O330" s="658"/>
      <c r="P330" s="654" t="s">
        <v>40</v>
      </c>
      <c r="Q330" s="655"/>
      <c r="R330" s="655"/>
      <c r="S330" s="655"/>
      <c r="T330" s="655"/>
      <c r="U330" s="655"/>
      <c r="V330" s="656"/>
      <c r="W330" s="42" t="s">
        <v>0</v>
      </c>
      <c r="X330" s="43">
        <f>IFERROR(SUM(X325:X328),"0")</f>
        <v>0</v>
      </c>
      <c r="Y330" s="43">
        <f>IFERROR(SUM(Y325:Y328),"0")</f>
        <v>0</v>
      </c>
      <c r="Z330" s="42"/>
      <c r="AA330" s="67"/>
      <c r="AB330" s="67"/>
      <c r="AC330" s="67"/>
    </row>
    <row r="331" spans="1:68" ht="14.25" customHeight="1">
      <c r="A331" s="649" t="s">
        <v>542</v>
      </c>
      <c r="B331" s="649"/>
      <c r="C331" s="649"/>
      <c r="D331" s="649"/>
      <c r="E331" s="649"/>
      <c r="F331" s="649"/>
      <c r="G331" s="649"/>
      <c r="H331" s="649"/>
      <c r="I331" s="649"/>
      <c r="J331" s="649"/>
      <c r="K331" s="649"/>
      <c r="L331" s="649"/>
      <c r="M331" s="649"/>
      <c r="N331" s="649"/>
      <c r="O331" s="649"/>
      <c r="P331" s="649"/>
      <c r="Q331" s="649"/>
      <c r="R331" s="649"/>
      <c r="S331" s="649"/>
      <c r="T331" s="649"/>
      <c r="U331" s="649"/>
      <c r="V331" s="649"/>
      <c r="W331" s="649"/>
      <c r="X331" s="649"/>
      <c r="Y331" s="649"/>
      <c r="Z331" s="649"/>
      <c r="AA331" s="66"/>
      <c r="AB331" s="66"/>
      <c r="AC331" s="80"/>
    </row>
    <row r="332" spans="1:68" ht="16.5" customHeight="1">
      <c r="A332" s="63" t="s">
        <v>543</v>
      </c>
      <c r="B332" s="63" t="s">
        <v>544</v>
      </c>
      <c r="C332" s="36">
        <v>4301180007</v>
      </c>
      <c r="D332" s="650">
        <v>4680115881808</v>
      </c>
      <c r="E332" s="650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652"/>
      <c r="R332" s="652"/>
      <c r="S332" s="652"/>
      <c r="T332" s="653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>
      <c r="A333" s="63" t="s">
        <v>547</v>
      </c>
      <c r="B333" s="63" t="s">
        <v>548</v>
      </c>
      <c r="C333" s="36">
        <v>4301180006</v>
      </c>
      <c r="D333" s="650">
        <v>4680115881822</v>
      </c>
      <c r="E333" s="650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546</v>
      </c>
      <c r="N333" s="38"/>
      <c r="O333" s="37">
        <v>730</v>
      </c>
      <c r="P333" s="8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652"/>
      <c r="R333" s="652"/>
      <c r="S333" s="652"/>
      <c r="T333" s="65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545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>
      <c r="A334" s="63" t="s">
        <v>549</v>
      </c>
      <c r="B334" s="63" t="s">
        <v>550</v>
      </c>
      <c r="C334" s="36">
        <v>4301180001</v>
      </c>
      <c r="D334" s="650">
        <v>4680115880016</v>
      </c>
      <c r="E334" s="650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546</v>
      </c>
      <c r="N334" s="38"/>
      <c r="O334" s="37">
        <v>730</v>
      </c>
      <c r="P334" s="8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652"/>
      <c r="R334" s="652"/>
      <c r="S334" s="652"/>
      <c r="T334" s="65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545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>
      <c r="A335" s="657"/>
      <c r="B335" s="657"/>
      <c r="C335" s="657"/>
      <c r="D335" s="657"/>
      <c r="E335" s="657"/>
      <c r="F335" s="657"/>
      <c r="G335" s="657"/>
      <c r="H335" s="657"/>
      <c r="I335" s="657"/>
      <c r="J335" s="657"/>
      <c r="K335" s="657"/>
      <c r="L335" s="657"/>
      <c r="M335" s="657"/>
      <c r="N335" s="657"/>
      <c r="O335" s="658"/>
      <c r="P335" s="654" t="s">
        <v>40</v>
      </c>
      <c r="Q335" s="655"/>
      <c r="R335" s="655"/>
      <c r="S335" s="655"/>
      <c r="T335" s="655"/>
      <c r="U335" s="655"/>
      <c r="V335" s="656"/>
      <c r="W335" s="42" t="s">
        <v>39</v>
      </c>
      <c r="X335" s="43">
        <f>IFERROR(X332/H332,"0")+IFERROR(X333/H333,"0")+IFERROR(X334/H334,"0")</f>
        <v>0</v>
      </c>
      <c r="Y335" s="43">
        <f>IFERROR(Y332/H332,"0")+IFERROR(Y333/H333,"0")+IFERROR(Y334/H334,"0")</f>
        <v>0</v>
      </c>
      <c r="Z335" s="43">
        <f>IFERROR(IF(Z332="",0,Z332),"0")+IFERROR(IF(Z333="",0,Z333),"0")+IFERROR(IF(Z334="",0,Z334),"0")</f>
        <v>0</v>
      </c>
      <c r="AA335" s="67"/>
      <c r="AB335" s="67"/>
      <c r="AC335" s="67"/>
    </row>
    <row r="336" spans="1:68">
      <c r="A336" s="657"/>
      <c r="B336" s="657"/>
      <c r="C336" s="657"/>
      <c r="D336" s="657"/>
      <c r="E336" s="657"/>
      <c r="F336" s="657"/>
      <c r="G336" s="657"/>
      <c r="H336" s="657"/>
      <c r="I336" s="657"/>
      <c r="J336" s="657"/>
      <c r="K336" s="657"/>
      <c r="L336" s="657"/>
      <c r="M336" s="657"/>
      <c r="N336" s="657"/>
      <c r="O336" s="658"/>
      <c r="P336" s="654" t="s">
        <v>40</v>
      </c>
      <c r="Q336" s="655"/>
      <c r="R336" s="655"/>
      <c r="S336" s="655"/>
      <c r="T336" s="655"/>
      <c r="U336" s="655"/>
      <c r="V336" s="656"/>
      <c r="W336" s="42" t="s">
        <v>0</v>
      </c>
      <c r="X336" s="43">
        <f>IFERROR(SUM(X332:X334),"0")</f>
        <v>0</v>
      </c>
      <c r="Y336" s="43">
        <f>IFERROR(SUM(Y332:Y334),"0")</f>
        <v>0</v>
      </c>
      <c r="Z336" s="42"/>
      <c r="AA336" s="67"/>
      <c r="AB336" s="67"/>
      <c r="AC336" s="67"/>
    </row>
    <row r="337" spans="1:68" ht="16.5" customHeight="1">
      <c r="A337" s="648" t="s">
        <v>551</v>
      </c>
      <c r="B337" s="648"/>
      <c r="C337" s="648"/>
      <c r="D337" s="648"/>
      <c r="E337" s="648"/>
      <c r="F337" s="648"/>
      <c r="G337" s="648"/>
      <c r="H337" s="648"/>
      <c r="I337" s="648"/>
      <c r="J337" s="648"/>
      <c r="K337" s="648"/>
      <c r="L337" s="648"/>
      <c r="M337" s="648"/>
      <c r="N337" s="648"/>
      <c r="O337" s="648"/>
      <c r="P337" s="648"/>
      <c r="Q337" s="648"/>
      <c r="R337" s="648"/>
      <c r="S337" s="648"/>
      <c r="T337" s="648"/>
      <c r="U337" s="648"/>
      <c r="V337" s="648"/>
      <c r="W337" s="648"/>
      <c r="X337" s="648"/>
      <c r="Y337" s="648"/>
      <c r="Z337" s="648"/>
      <c r="AA337" s="65"/>
      <c r="AB337" s="65"/>
      <c r="AC337" s="79"/>
    </row>
    <row r="338" spans="1:68" ht="14.25" customHeight="1">
      <c r="A338" s="649" t="s">
        <v>85</v>
      </c>
      <c r="B338" s="649"/>
      <c r="C338" s="649"/>
      <c r="D338" s="649"/>
      <c r="E338" s="649"/>
      <c r="F338" s="649"/>
      <c r="G338" s="649"/>
      <c r="H338" s="649"/>
      <c r="I338" s="649"/>
      <c r="J338" s="649"/>
      <c r="K338" s="649"/>
      <c r="L338" s="649"/>
      <c r="M338" s="649"/>
      <c r="N338" s="649"/>
      <c r="O338" s="649"/>
      <c r="P338" s="649"/>
      <c r="Q338" s="649"/>
      <c r="R338" s="649"/>
      <c r="S338" s="649"/>
      <c r="T338" s="649"/>
      <c r="U338" s="649"/>
      <c r="V338" s="649"/>
      <c r="W338" s="649"/>
      <c r="X338" s="649"/>
      <c r="Y338" s="649"/>
      <c r="Z338" s="649"/>
      <c r="AA338" s="66"/>
      <c r="AB338" s="66"/>
      <c r="AC338" s="80"/>
    </row>
    <row r="339" spans="1:68" ht="27" customHeight="1">
      <c r="A339" s="63" t="s">
        <v>552</v>
      </c>
      <c r="B339" s="63" t="s">
        <v>553</v>
      </c>
      <c r="C339" s="36">
        <v>4301051489</v>
      </c>
      <c r="D339" s="650">
        <v>4607091387919</v>
      </c>
      <c r="E339" s="650"/>
      <c r="F339" s="62">
        <v>1.35</v>
      </c>
      <c r="G339" s="37">
        <v>6</v>
      </c>
      <c r="H339" s="62">
        <v>8.1</v>
      </c>
      <c r="I339" s="62">
        <v>8.6189999999999998</v>
      </c>
      <c r="J339" s="37">
        <v>64</v>
      </c>
      <c r="K339" s="37" t="s">
        <v>119</v>
      </c>
      <c r="L339" s="37" t="s">
        <v>45</v>
      </c>
      <c r="M339" s="38" t="s">
        <v>105</v>
      </c>
      <c r="N339" s="38"/>
      <c r="O339" s="37">
        <v>45</v>
      </c>
      <c r="P339" s="8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652"/>
      <c r="R339" s="652"/>
      <c r="S339" s="652"/>
      <c r="T339" s="653"/>
      <c r="U339" s="39" t="s">
        <v>45</v>
      </c>
      <c r="V339" s="39" t="s">
        <v>45</v>
      </c>
      <c r="W339" s="40" t="s">
        <v>0</v>
      </c>
      <c r="X339" s="58">
        <v>60</v>
      </c>
      <c r="Y339" s="55">
        <f>IFERROR(IF(X339="",0,CEILING((X339/$H339),1)*$H339),"")</f>
        <v>64.8</v>
      </c>
      <c r="Z339" s="41">
        <f>IFERROR(IF(Y339=0,"",ROUNDUP(Y339/H339,0)*0.01898),"")</f>
        <v>0.15184</v>
      </c>
      <c r="AA339" s="68" t="s">
        <v>45</v>
      </c>
      <c r="AB339" s="69" t="s">
        <v>45</v>
      </c>
      <c r="AC339" s="408" t="s">
        <v>554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63.844444444444449</v>
      </c>
      <c r="BN339" s="78">
        <f>IFERROR(Y339*I339/H339,"0")</f>
        <v>68.951999999999998</v>
      </c>
      <c r="BO339" s="78">
        <f>IFERROR(1/J339*(X339/H339),"0")</f>
        <v>0.11574074074074074</v>
      </c>
      <c r="BP339" s="78">
        <f>IFERROR(1/J339*(Y339/H339),"0")</f>
        <v>0.125</v>
      </c>
    </row>
    <row r="340" spans="1:68" ht="27" customHeight="1">
      <c r="A340" s="63" t="s">
        <v>555</v>
      </c>
      <c r="B340" s="63" t="s">
        <v>556</v>
      </c>
      <c r="C340" s="36">
        <v>4301051461</v>
      </c>
      <c r="D340" s="650">
        <v>4680115883604</v>
      </c>
      <c r="E340" s="650"/>
      <c r="F340" s="62">
        <v>0.35</v>
      </c>
      <c r="G340" s="37">
        <v>6</v>
      </c>
      <c r="H340" s="62">
        <v>2.1</v>
      </c>
      <c r="I340" s="62">
        <v>2.3519999999999999</v>
      </c>
      <c r="J340" s="37">
        <v>182</v>
      </c>
      <c r="K340" s="37" t="s">
        <v>90</v>
      </c>
      <c r="L340" s="37" t="s">
        <v>45</v>
      </c>
      <c r="M340" s="38" t="s">
        <v>89</v>
      </c>
      <c r="N340" s="38"/>
      <c r="O340" s="37">
        <v>45</v>
      </c>
      <c r="P340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652"/>
      <c r="R340" s="652"/>
      <c r="S340" s="652"/>
      <c r="T340" s="653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IFERROR(IF(Y340=0,"",ROUNDUP(Y340/H340,0)*0.00651),"")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>
      <c r="A341" s="63" t="s">
        <v>558</v>
      </c>
      <c r="B341" s="63" t="s">
        <v>559</v>
      </c>
      <c r="C341" s="36">
        <v>4301051864</v>
      </c>
      <c r="D341" s="650">
        <v>4680115883567</v>
      </c>
      <c r="E341" s="650"/>
      <c r="F341" s="62">
        <v>0.35</v>
      </c>
      <c r="G341" s="37">
        <v>6</v>
      </c>
      <c r="H341" s="62">
        <v>2.1</v>
      </c>
      <c r="I341" s="62">
        <v>2.34</v>
      </c>
      <c r="J341" s="37">
        <v>182</v>
      </c>
      <c r="K341" s="37" t="s">
        <v>90</v>
      </c>
      <c r="L341" s="37" t="s">
        <v>45</v>
      </c>
      <c r="M341" s="38" t="s">
        <v>105</v>
      </c>
      <c r="N341" s="38"/>
      <c r="O341" s="37">
        <v>40</v>
      </c>
      <c r="P341" s="8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652"/>
      <c r="R341" s="652"/>
      <c r="S341" s="652"/>
      <c r="T341" s="653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>
      <c r="A342" s="657"/>
      <c r="B342" s="657"/>
      <c r="C342" s="657"/>
      <c r="D342" s="657"/>
      <c r="E342" s="657"/>
      <c r="F342" s="657"/>
      <c r="G342" s="657"/>
      <c r="H342" s="657"/>
      <c r="I342" s="657"/>
      <c r="J342" s="657"/>
      <c r="K342" s="657"/>
      <c r="L342" s="657"/>
      <c r="M342" s="657"/>
      <c r="N342" s="657"/>
      <c r="O342" s="658"/>
      <c r="P342" s="654" t="s">
        <v>40</v>
      </c>
      <c r="Q342" s="655"/>
      <c r="R342" s="655"/>
      <c r="S342" s="655"/>
      <c r="T342" s="655"/>
      <c r="U342" s="655"/>
      <c r="V342" s="656"/>
      <c r="W342" s="42" t="s">
        <v>39</v>
      </c>
      <c r="X342" s="43">
        <f>IFERROR(X339/H339,"0")+IFERROR(X340/H340,"0")+IFERROR(X341/H341,"0")</f>
        <v>7.4074074074074074</v>
      </c>
      <c r="Y342" s="43">
        <f>IFERROR(Y339/H339,"0")+IFERROR(Y340/H340,"0")+IFERROR(Y341/H341,"0")</f>
        <v>8</v>
      </c>
      <c r="Z342" s="43">
        <f>IFERROR(IF(Z339="",0,Z339),"0")+IFERROR(IF(Z340="",0,Z340),"0")+IFERROR(IF(Z341="",0,Z341),"0")</f>
        <v>0.15184</v>
      </c>
      <c r="AA342" s="67"/>
      <c r="AB342" s="67"/>
      <c r="AC342" s="67"/>
    </row>
    <row r="343" spans="1:68">
      <c r="A343" s="657"/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8"/>
      <c r="P343" s="654" t="s">
        <v>40</v>
      </c>
      <c r="Q343" s="655"/>
      <c r="R343" s="655"/>
      <c r="S343" s="655"/>
      <c r="T343" s="655"/>
      <c r="U343" s="655"/>
      <c r="V343" s="656"/>
      <c r="W343" s="42" t="s">
        <v>0</v>
      </c>
      <c r="X343" s="43">
        <f>IFERROR(SUM(X339:X341),"0")</f>
        <v>60</v>
      </c>
      <c r="Y343" s="43">
        <f>IFERROR(SUM(Y339:Y341),"0")</f>
        <v>64.8</v>
      </c>
      <c r="Z343" s="42"/>
      <c r="AA343" s="67"/>
      <c r="AB343" s="67"/>
      <c r="AC343" s="67"/>
    </row>
    <row r="344" spans="1:68" ht="27.75" customHeight="1">
      <c r="A344" s="647" t="s">
        <v>561</v>
      </c>
      <c r="B344" s="647"/>
      <c r="C344" s="647"/>
      <c r="D344" s="647"/>
      <c r="E344" s="647"/>
      <c r="F344" s="647"/>
      <c r="G344" s="647"/>
      <c r="H344" s="647"/>
      <c r="I344" s="647"/>
      <c r="J344" s="647"/>
      <c r="K344" s="647"/>
      <c r="L344" s="647"/>
      <c r="M344" s="647"/>
      <c r="N344" s="647"/>
      <c r="O344" s="647"/>
      <c r="P344" s="647"/>
      <c r="Q344" s="647"/>
      <c r="R344" s="647"/>
      <c r="S344" s="647"/>
      <c r="T344" s="647"/>
      <c r="U344" s="647"/>
      <c r="V344" s="647"/>
      <c r="W344" s="647"/>
      <c r="X344" s="647"/>
      <c r="Y344" s="647"/>
      <c r="Z344" s="647"/>
      <c r="AA344" s="54"/>
      <c r="AB344" s="54"/>
      <c r="AC344" s="54"/>
    </row>
    <row r="345" spans="1:68" ht="16.5" customHeight="1">
      <c r="A345" s="648" t="s">
        <v>562</v>
      </c>
      <c r="B345" s="648"/>
      <c r="C345" s="648"/>
      <c r="D345" s="648"/>
      <c r="E345" s="648"/>
      <c r="F345" s="648"/>
      <c r="G345" s="648"/>
      <c r="H345" s="648"/>
      <c r="I345" s="648"/>
      <c r="J345" s="648"/>
      <c r="K345" s="648"/>
      <c r="L345" s="648"/>
      <c r="M345" s="648"/>
      <c r="N345" s="648"/>
      <c r="O345" s="648"/>
      <c r="P345" s="648"/>
      <c r="Q345" s="648"/>
      <c r="R345" s="648"/>
      <c r="S345" s="648"/>
      <c r="T345" s="648"/>
      <c r="U345" s="648"/>
      <c r="V345" s="648"/>
      <c r="W345" s="648"/>
      <c r="X345" s="648"/>
      <c r="Y345" s="648"/>
      <c r="Z345" s="648"/>
      <c r="AA345" s="65"/>
      <c r="AB345" s="65"/>
      <c r="AC345" s="79"/>
    </row>
    <row r="346" spans="1:68" ht="14.25" customHeight="1">
      <c r="A346" s="649" t="s">
        <v>114</v>
      </c>
      <c r="B346" s="649"/>
      <c r="C346" s="649"/>
      <c r="D346" s="649"/>
      <c r="E346" s="649"/>
      <c r="F346" s="649"/>
      <c r="G346" s="649"/>
      <c r="H346" s="649"/>
      <c r="I346" s="649"/>
      <c r="J346" s="649"/>
      <c r="K346" s="649"/>
      <c r="L346" s="649"/>
      <c r="M346" s="649"/>
      <c r="N346" s="649"/>
      <c r="O346" s="649"/>
      <c r="P346" s="649"/>
      <c r="Q346" s="649"/>
      <c r="R346" s="649"/>
      <c r="S346" s="649"/>
      <c r="T346" s="649"/>
      <c r="U346" s="649"/>
      <c r="V346" s="649"/>
      <c r="W346" s="649"/>
      <c r="X346" s="649"/>
      <c r="Y346" s="649"/>
      <c r="Z346" s="649"/>
      <c r="AA346" s="66"/>
      <c r="AB346" s="66"/>
      <c r="AC346" s="80"/>
    </row>
    <row r="347" spans="1:68" ht="37.5" customHeight="1">
      <c r="A347" s="63" t="s">
        <v>563</v>
      </c>
      <c r="B347" s="63" t="s">
        <v>564</v>
      </c>
      <c r="C347" s="36">
        <v>4301011869</v>
      </c>
      <c r="D347" s="650">
        <v>4680115884847</v>
      </c>
      <c r="E347" s="650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137</v>
      </c>
      <c r="M347" s="38" t="s">
        <v>83</v>
      </c>
      <c r="N347" s="38"/>
      <c r="O347" s="37">
        <v>60</v>
      </c>
      <c r="P347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652"/>
      <c r="R347" s="652"/>
      <c r="S347" s="652"/>
      <c r="T347" s="653"/>
      <c r="U347" s="39" t="s">
        <v>45</v>
      </c>
      <c r="V347" s="39" t="s">
        <v>45</v>
      </c>
      <c r="W347" s="40" t="s">
        <v>0</v>
      </c>
      <c r="X347" s="58">
        <v>1440</v>
      </c>
      <c r="Y347" s="55">
        <f t="shared" ref="Y347:Y353" si="52">IFERROR(IF(X347="",0,CEILING((X347/$H347),1)*$H347),"")</f>
        <v>1440</v>
      </c>
      <c r="Z347" s="41">
        <f>IFERROR(IF(Y347=0,"",ROUNDUP(Y347/H347,0)*0.02175),"")</f>
        <v>2.0880000000000001</v>
      </c>
      <c r="AA347" s="68" t="s">
        <v>45</v>
      </c>
      <c r="AB347" s="69" t="s">
        <v>45</v>
      </c>
      <c r="AC347" s="414" t="s">
        <v>565</v>
      </c>
      <c r="AG347" s="78"/>
      <c r="AJ347" s="84" t="s">
        <v>138</v>
      </c>
      <c r="AK347" s="84">
        <v>720</v>
      </c>
      <c r="BB347" s="415" t="s">
        <v>66</v>
      </c>
      <c r="BM347" s="78">
        <f t="shared" ref="BM347:BM353" si="53">IFERROR(X347*I347/H347,"0")</f>
        <v>1486.0800000000002</v>
      </c>
      <c r="BN347" s="78">
        <f t="shared" ref="BN347:BN353" si="54">IFERROR(Y347*I347/H347,"0")</f>
        <v>1486.0800000000002</v>
      </c>
      <c r="BO347" s="78">
        <f t="shared" ref="BO347:BO353" si="55">IFERROR(1/J347*(X347/H347),"0")</f>
        <v>2</v>
      </c>
      <c r="BP347" s="78">
        <f t="shared" ref="BP347:BP353" si="56">IFERROR(1/J347*(Y347/H347),"0")</f>
        <v>2</v>
      </c>
    </row>
    <row r="348" spans="1:68" ht="27" customHeight="1">
      <c r="A348" s="63" t="s">
        <v>566</v>
      </c>
      <c r="B348" s="63" t="s">
        <v>567</v>
      </c>
      <c r="C348" s="36">
        <v>4301011870</v>
      </c>
      <c r="D348" s="650">
        <v>4680115884854</v>
      </c>
      <c r="E348" s="650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652"/>
      <c r="R348" s="652"/>
      <c r="S348" s="652"/>
      <c r="T348" s="653"/>
      <c r="U348" s="39" t="s">
        <v>45</v>
      </c>
      <c r="V348" s="39" t="s">
        <v>45</v>
      </c>
      <c r="W348" s="40" t="s">
        <v>0</v>
      </c>
      <c r="X348" s="58">
        <v>1440</v>
      </c>
      <c r="Y348" s="55">
        <f t="shared" si="52"/>
        <v>1440</v>
      </c>
      <c r="Z348" s="41">
        <f>IFERROR(IF(Y348=0,"",ROUNDUP(Y348/H348,0)*0.02175),"")</f>
        <v>2.0880000000000001</v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53"/>
        <v>1486.0800000000002</v>
      </c>
      <c r="BN348" s="78">
        <f t="shared" si="54"/>
        <v>1486.0800000000002</v>
      </c>
      <c r="BO348" s="78">
        <f t="shared" si="55"/>
        <v>2</v>
      </c>
      <c r="BP348" s="78">
        <f t="shared" si="56"/>
        <v>2</v>
      </c>
    </row>
    <row r="349" spans="1:68" ht="27" customHeight="1">
      <c r="A349" s="63" t="s">
        <v>569</v>
      </c>
      <c r="B349" s="63" t="s">
        <v>570</v>
      </c>
      <c r="C349" s="36">
        <v>4301011832</v>
      </c>
      <c r="D349" s="650">
        <v>4607091383997</v>
      </c>
      <c r="E349" s="650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45</v>
      </c>
      <c r="M349" s="38" t="s">
        <v>105</v>
      </c>
      <c r="N349" s="38"/>
      <c r="O349" s="37">
        <v>60</v>
      </c>
      <c r="P349" s="8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652"/>
      <c r="R349" s="652"/>
      <c r="S349" s="652"/>
      <c r="T349" s="653"/>
      <c r="U349" s="39" t="s">
        <v>45</v>
      </c>
      <c r="V349" s="39" t="s">
        <v>45</v>
      </c>
      <c r="W349" s="40" t="s">
        <v>0</v>
      </c>
      <c r="X349" s="58">
        <v>1440</v>
      </c>
      <c r="Y349" s="55">
        <f t="shared" si="52"/>
        <v>1440</v>
      </c>
      <c r="Z349" s="41">
        <f>IFERROR(IF(Y349=0,"",ROUNDUP(Y349/H349,0)*0.02175),"")</f>
        <v>2.0880000000000001</v>
      </c>
      <c r="AA349" s="68" t="s">
        <v>45</v>
      </c>
      <c r="AB349" s="69" t="s">
        <v>45</v>
      </c>
      <c r="AC349" s="418" t="s">
        <v>571</v>
      </c>
      <c r="AG349" s="78"/>
      <c r="AJ349" s="84" t="s">
        <v>45</v>
      </c>
      <c r="AK349" s="84">
        <v>0</v>
      </c>
      <c r="BB349" s="419" t="s">
        <v>66</v>
      </c>
      <c r="BM349" s="78">
        <f t="shared" si="53"/>
        <v>1486.0800000000002</v>
      </c>
      <c r="BN349" s="78">
        <f t="shared" si="54"/>
        <v>1486.0800000000002</v>
      </c>
      <c r="BO349" s="78">
        <f t="shared" si="55"/>
        <v>2</v>
      </c>
      <c r="BP349" s="78">
        <f t="shared" si="56"/>
        <v>2</v>
      </c>
    </row>
    <row r="350" spans="1:68" ht="37.5" customHeight="1">
      <c r="A350" s="63" t="s">
        <v>572</v>
      </c>
      <c r="B350" s="63" t="s">
        <v>573</v>
      </c>
      <c r="C350" s="36">
        <v>4301011867</v>
      </c>
      <c r="D350" s="650">
        <v>4680115884830</v>
      </c>
      <c r="E350" s="650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652"/>
      <c r="R350" s="652"/>
      <c r="S350" s="652"/>
      <c r="T350" s="65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138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>
      <c r="A351" s="63" t="s">
        <v>575</v>
      </c>
      <c r="B351" s="63" t="s">
        <v>576</v>
      </c>
      <c r="C351" s="36">
        <v>4301011433</v>
      </c>
      <c r="D351" s="650">
        <v>4680115882638</v>
      </c>
      <c r="E351" s="650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122</v>
      </c>
      <c r="L351" s="37" t="s">
        <v>45</v>
      </c>
      <c r="M351" s="38" t="s">
        <v>118</v>
      </c>
      <c r="N351" s="38"/>
      <c r="O351" s="37">
        <v>90</v>
      </c>
      <c r="P351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652"/>
      <c r="R351" s="652"/>
      <c r="S351" s="652"/>
      <c r="T351" s="653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27" customHeight="1">
      <c r="A352" s="63" t="s">
        <v>578</v>
      </c>
      <c r="B352" s="63" t="s">
        <v>579</v>
      </c>
      <c r="C352" s="36">
        <v>4301011952</v>
      </c>
      <c r="D352" s="650">
        <v>4680115884922</v>
      </c>
      <c r="E352" s="650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122</v>
      </c>
      <c r="L352" s="37" t="s">
        <v>45</v>
      </c>
      <c r="M352" s="38" t="s">
        <v>83</v>
      </c>
      <c r="N352" s="38"/>
      <c r="O352" s="37">
        <v>60</v>
      </c>
      <c r="P352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652"/>
      <c r="R352" s="652"/>
      <c r="S352" s="652"/>
      <c r="T352" s="653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568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37.5" customHeight="1">
      <c r="A353" s="63" t="s">
        <v>580</v>
      </c>
      <c r="B353" s="63" t="s">
        <v>581</v>
      </c>
      <c r="C353" s="36">
        <v>4301011868</v>
      </c>
      <c r="D353" s="650">
        <v>4680115884861</v>
      </c>
      <c r="E353" s="650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652"/>
      <c r="R353" s="652"/>
      <c r="S353" s="652"/>
      <c r="T353" s="653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574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>
      <c r="A354" s="657"/>
      <c r="B354" s="657"/>
      <c r="C354" s="657"/>
      <c r="D354" s="657"/>
      <c r="E354" s="657"/>
      <c r="F354" s="657"/>
      <c r="G354" s="657"/>
      <c r="H354" s="657"/>
      <c r="I354" s="657"/>
      <c r="J354" s="657"/>
      <c r="K354" s="657"/>
      <c r="L354" s="657"/>
      <c r="M354" s="657"/>
      <c r="N354" s="657"/>
      <c r="O354" s="658"/>
      <c r="P354" s="654" t="s">
        <v>40</v>
      </c>
      <c r="Q354" s="655"/>
      <c r="R354" s="655"/>
      <c r="S354" s="655"/>
      <c r="T354" s="655"/>
      <c r="U354" s="655"/>
      <c r="V354" s="656"/>
      <c r="W354" s="42" t="s">
        <v>39</v>
      </c>
      <c r="X354" s="43">
        <f>IFERROR(X347/H347,"0")+IFERROR(X348/H348,"0")+IFERROR(X349/H349,"0")+IFERROR(X350/H350,"0")+IFERROR(X351/H351,"0")+IFERROR(X352/H352,"0")+IFERROR(X353/H353,"0")</f>
        <v>288</v>
      </c>
      <c r="Y354" s="43">
        <f>IFERROR(Y347/H347,"0")+IFERROR(Y348/H348,"0")+IFERROR(Y349/H349,"0")+IFERROR(Y350/H350,"0")+IFERROR(Y351/H351,"0")+IFERROR(Y352/H352,"0")+IFERROR(Y353/H353,"0")</f>
        <v>288</v>
      </c>
      <c r="Z354" s="43">
        <f>IFERROR(IF(Z347="",0,Z347),"0")+IFERROR(IF(Z348="",0,Z348),"0")+IFERROR(IF(Z349="",0,Z349),"0")+IFERROR(IF(Z350="",0,Z350),"0")+IFERROR(IF(Z351="",0,Z351),"0")+IFERROR(IF(Z352="",0,Z352),"0")+IFERROR(IF(Z353="",0,Z353),"0")</f>
        <v>6.2640000000000002</v>
      </c>
      <c r="AA354" s="67"/>
      <c r="AB354" s="67"/>
      <c r="AC354" s="67"/>
    </row>
    <row r="355" spans="1:68">
      <c r="A355" s="657"/>
      <c r="B355" s="657"/>
      <c r="C355" s="657"/>
      <c r="D355" s="657"/>
      <c r="E355" s="657"/>
      <c r="F355" s="657"/>
      <c r="G355" s="657"/>
      <c r="H355" s="657"/>
      <c r="I355" s="657"/>
      <c r="J355" s="657"/>
      <c r="K355" s="657"/>
      <c r="L355" s="657"/>
      <c r="M355" s="657"/>
      <c r="N355" s="657"/>
      <c r="O355" s="658"/>
      <c r="P355" s="654" t="s">
        <v>40</v>
      </c>
      <c r="Q355" s="655"/>
      <c r="R355" s="655"/>
      <c r="S355" s="655"/>
      <c r="T355" s="655"/>
      <c r="U355" s="655"/>
      <c r="V355" s="656"/>
      <c r="W355" s="42" t="s">
        <v>0</v>
      </c>
      <c r="X355" s="43">
        <f>IFERROR(SUM(X347:X353),"0")</f>
        <v>4320</v>
      </c>
      <c r="Y355" s="43">
        <f>IFERROR(SUM(Y347:Y353),"0")</f>
        <v>4320</v>
      </c>
      <c r="Z355" s="42"/>
      <c r="AA355" s="67"/>
      <c r="AB355" s="67"/>
      <c r="AC355" s="67"/>
    </row>
    <row r="356" spans="1:68" ht="14.25" customHeight="1">
      <c r="A356" s="649" t="s">
        <v>150</v>
      </c>
      <c r="B356" s="649"/>
      <c r="C356" s="649"/>
      <c r="D356" s="649"/>
      <c r="E356" s="649"/>
      <c r="F356" s="649"/>
      <c r="G356" s="649"/>
      <c r="H356" s="649"/>
      <c r="I356" s="649"/>
      <c r="J356" s="649"/>
      <c r="K356" s="649"/>
      <c r="L356" s="649"/>
      <c r="M356" s="649"/>
      <c r="N356" s="649"/>
      <c r="O356" s="649"/>
      <c r="P356" s="649"/>
      <c r="Q356" s="649"/>
      <c r="R356" s="649"/>
      <c r="S356" s="649"/>
      <c r="T356" s="649"/>
      <c r="U356" s="649"/>
      <c r="V356" s="649"/>
      <c r="W356" s="649"/>
      <c r="X356" s="649"/>
      <c r="Y356" s="649"/>
      <c r="Z356" s="649"/>
      <c r="AA356" s="66"/>
      <c r="AB356" s="66"/>
      <c r="AC356" s="80"/>
    </row>
    <row r="357" spans="1:68" ht="27" customHeight="1">
      <c r="A357" s="63" t="s">
        <v>582</v>
      </c>
      <c r="B357" s="63" t="s">
        <v>583</v>
      </c>
      <c r="C357" s="36">
        <v>4301020178</v>
      </c>
      <c r="D357" s="650">
        <v>4607091383980</v>
      </c>
      <c r="E357" s="650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137</v>
      </c>
      <c r="M357" s="38" t="s">
        <v>118</v>
      </c>
      <c r="N357" s="38"/>
      <c r="O357" s="37">
        <v>50</v>
      </c>
      <c r="P35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652"/>
      <c r="R357" s="652"/>
      <c r="S357" s="652"/>
      <c r="T357" s="653"/>
      <c r="U357" s="39" t="s">
        <v>45</v>
      </c>
      <c r="V357" s="39" t="s">
        <v>45</v>
      </c>
      <c r="W357" s="40" t="s">
        <v>0</v>
      </c>
      <c r="X357" s="58">
        <v>2160</v>
      </c>
      <c r="Y357" s="55">
        <f>IFERROR(IF(X357="",0,CEILING((X357/$H357),1)*$H357),"")</f>
        <v>2160</v>
      </c>
      <c r="Z357" s="41">
        <f>IFERROR(IF(Y357=0,"",ROUNDUP(Y357/H357,0)*0.02175),"")</f>
        <v>3.1319999999999997</v>
      </c>
      <c r="AA357" s="68" t="s">
        <v>45</v>
      </c>
      <c r="AB357" s="69" t="s">
        <v>45</v>
      </c>
      <c r="AC357" s="428" t="s">
        <v>584</v>
      </c>
      <c r="AG357" s="78"/>
      <c r="AJ357" s="84" t="s">
        <v>138</v>
      </c>
      <c r="AK357" s="84">
        <v>720</v>
      </c>
      <c r="BB357" s="429" t="s">
        <v>66</v>
      </c>
      <c r="BM357" s="78">
        <f>IFERROR(X357*I357/H357,"0")</f>
        <v>2229.1200000000003</v>
      </c>
      <c r="BN357" s="78">
        <f>IFERROR(Y357*I357/H357,"0")</f>
        <v>2229.1200000000003</v>
      </c>
      <c r="BO357" s="78">
        <f>IFERROR(1/J357*(X357/H357),"0")</f>
        <v>3</v>
      </c>
      <c r="BP357" s="78">
        <f>IFERROR(1/J357*(Y357/H357),"0")</f>
        <v>3</v>
      </c>
    </row>
    <row r="358" spans="1:68" ht="16.5" customHeight="1">
      <c r="A358" s="63" t="s">
        <v>585</v>
      </c>
      <c r="B358" s="63" t="s">
        <v>586</v>
      </c>
      <c r="C358" s="36">
        <v>4301020179</v>
      </c>
      <c r="D358" s="650">
        <v>4607091384178</v>
      </c>
      <c r="E358" s="650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50</v>
      </c>
      <c r="P358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652"/>
      <c r="R358" s="652"/>
      <c r="S358" s="652"/>
      <c r="T358" s="653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30" t="s">
        <v>584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>
      <c r="A359" s="657"/>
      <c r="B359" s="657"/>
      <c r="C359" s="657"/>
      <c r="D359" s="657"/>
      <c r="E359" s="657"/>
      <c r="F359" s="657"/>
      <c r="G359" s="657"/>
      <c r="H359" s="657"/>
      <c r="I359" s="657"/>
      <c r="J359" s="657"/>
      <c r="K359" s="657"/>
      <c r="L359" s="657"/>
      <c r="M359" s="657"/>
      <c r="N359" s="657"/>
      <c r="O359" s="658"/>
      <c r="P359" s="654" t="s">
        <v>40</v>
      </c>
      <c r="Q359" s="655"/>
      <c r="R359" s="655"/>
      <c r="S359" s="655"/>
      <c r="T359" s="655"/>
      <c r="U359" s="655"/>
      <c r="V359" s="656"/>
      <c r="W359" s="42" t="s">
        <v>39</v>
      </c>
      <c r="X359" s="43">
        <f>IFERROR(X357/H357,"0")+IFERROR(X358/H358,"0")</f>
        <v>144</v>
      </c>
      <c r="Y359" s="43">
        <f>IFERROR(Y357/H357,"0")+IFERROR(Y358/H358,"0")</f>
        <v>144</v>
      </c>
      <c r="Z359" s="43">
        <f>IFERROR(IF(Z357="",0,Z357),"0")+IFERROR(IF(Z358="",0,Z358),"0")</f>
        <v>3.1319999999999997</v>
      </c>
      <c r="AA359" s="67"/>
      <c r="AB359" s="67"/>
      <c r="AC359" s="67"/>
    </row>
    <row r="360" spans="1:68">
      <c r="A360" s="657"/>
      <c r="B360" s="657"/>
      <c r="C360" s="657"/>
      <c r="D360" s="657"/>
      <c r="E360" s="657"/>
      <c r="F360" s="657"/>
      <c r="G360" s="657"/>
      <c r="H360" s="657"/>
      <c r="I360" s="657"/>
      <c r="J360" s="657"/>
      <c r="K360" s="657"/>
      <c r="L360" s="657"/>
      <c r="M360" s="657"/>
      <c r="N360" s="657"/>
      <c r="O360" s="658"/>
      <c r="P360" s="654" t="s">
        <v>40</v>
      </c>
      <c r="Q360" s="655"/>
      <c r="R360" s="655"/>
      <c r="S360" s="655"/>
      <c r="T360" s="655"/>
      <c r="U360" s="655"/>
      <c r="V360" s="656"/>
      <c r="W360" s="42" t="s">
        <v>0</v>
      </c>
      <c r="X360" s="43">
        <f>IFERROR(SUM(X357:X358),"0")</f>
        <v>2160</v>
      </c>
      <c r="Y360" s="43">
        <f>IFERROR(SUM(Y357:Y358),"0")</f>
        <v>2160</v>
      </c>
      <c r="Z360" s="42"/>
      <c r="AA360" s="67"/>
      <c r="AB360" s="67"/>
      <c r="AC360" s="67"/>
    </row>
    <row r="361" spans="1:68" ht="14.25" customHeight="1">
      <c r="A361" s="649" t="s">
        <v>85</v>
      </c>
      <c r="B361" s="649"/>
      <c r="C361" s="649"/>
      <c r="D361" s="649"/>
      <c r="E361" s="649"/>
      <c r="F361" s="649"/>
      <c r="G361" s="649"/>
      <c r="H361" s="649"/>
      <c r="I361" s="649"/>
      <c r="J361" s="649"/>
      <c r="K361" s="649"/>
      <c r="L361" s="649"/>
      <c r="M361" s="649"/>
      <c r="N361" s="649"/>
      <c r="O361" s="649"/>
      <c r="P361" s="649"/>
      <c r="Q361" s="649"/>
      <c r="R361" s="649"/>
      <c r="S361" s="649"/>
      <c r="T361" s="649"/>
      <c r="U361" s="649"/>
      <c r="V361" s="649"/>
      <c r="W361" s="649"/>
      <c r="X361" s="649"/>
      <c r="Y361" s="649"/>
      <c r="Z361" s="649"/>
      <c r="AA361" s="66"/>
      <c r="AB361" s="66"/>
      <c r="AC361" s="80"/>
    </row>
    <row r="362" spans="1:68" ht="27" customHeight="1">
      <c r="A362" s="63" t="s">
        <v>587</v>
      </c>
      <c r="B362" s="63" t="s">
        <v>588</v>
      </c>
      <c r="C362" s="36">
        <v>4301051903</v>
      </c>
      <c r="D362" s="650">
        <v>4607091383928</v>
      </c>
      <c r="E362" s="650"/>
      <c r="F362" s="62">
        <v>1.5</v>
      </c>
      <c r="G362" s="37">
        <v>6</v>
      </c>
      <c r="H362" s="62">
        <v>9</v>
      </c>
      <c r="I362" s="62">
        <v>9.5250000000000004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40</v>
      </c>
      <c r="P362" s="8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652"/>
      <c r="R362" s="652"/>
      <c r="S362" s="652"/>
      <c r="T362" s="653"/>
      <c r="U362" s="39" t="s">
        <v>45</v>
      </c>
      <c r="V362" s="39" t="s">
        <v>45</v>
      </c>
      <c r="W362" s="40" t="s">
        <v>0</v>
      </c>
      <c r="X362" s="58">
        <v>250</v>
      </c>
      <c r="Y362" s="55">
        <f>IFERROR(IF(X362="",0,CEILING((X362/$H362),1)*$H362),"")</f>
        <v>252</v>
      </c>
      <c r="Z362" s="41">
        <f>IFERROR(IF(Y362=0,"",ROUNDUP(Y362/H362,0)*0.01898),"")</f>
        <v>0.53144000000000002</v>
      </c>
      <c r="AA362" s="68" t="s">
        <v>45</v>
      </c>
      <c r="AB362" s="69" t="s">
        <v>45</v>
      </c>
      <c r="AC362" s="432" t="s">
        <v>589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264.58333333333331</v>
      </c>
      <c r="BN362" s="78">
        <f>IFERROR(Y362*I362/H362,"0")</f>
        <v>266.70000000000005</v>
      </c>
      <c r="BO362" s="78">
        <f>IFERROR(1/J362*(X362/H362),"0")</f>
        <v>0.43402777777777779</v>
      </c>
      <c r="BP362" s="78">
        <f>IFERROR(1/J362*(Y362/H362),"0")</f>
        <v>0.4375</v>
      </c>
    </row>
    <row r="363" spans="1:68" ht="27" customHeight="1">
      <c r="A363" s="63" t="s">
        <v>590</v>
      </c>
      <c r="B363" s="63" t="s">
        <v>591</v>
      </c>
      <c r="C363" s="36">
        <v>4301051897</v>
      </c>
      <c r="D363" s="650">
        <v>4607091384260</v>
      </c>
      <c r="E363" s="650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652"/>
      <c r="R363" s="652"/>
      <c r="S363" s="652"/>
      <c r="T363" s="653"/>
      <c r="U363" s="39" t="s">
        <v>45</v>
      </c>
      <c r="V363" s="39" t="s">
        <v>45</v>
      </c>
      <c r="W363" s="40" t="s">
        <v>0</v>
      </c>
      <c r="X363" s="58">
        <v>250</v>
      </c>
      <c r="Y363" s="55">
        <f>IFERROR(IF(X363="",0,CEILING((X363/$H363),1)*$H363),"")</f>
        <v>252</v>
      </c>
      <c r="Z363" s="41">
        <f>IFERROR(IF(Y363=0,"",ROUNDUP(Y363/H363,0)*0.01898),"")</f>
        <v>0.53144000000000002</v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264.41666666666669</v>
      </c>
      <c r="BN363" s="78">
        <f>IFERROR(Y363*I363/H363,"0")</f>
        <v>266.53199999999998</v>
      </c>
      <c r="BO363" s="78">
        <f>IFERROR(1/J363*(X363/H363),"0")</f>
        <v>0.43402777777777779</v>
      </c>
      <c r="BP363" s="78">
        <f>IFERROR(1/J363*(Y363/H363),"0")</f>
        <v>0.4375</v>
      </c>
    </row>
    <row r="364" spans="1:68">
      <c r="A364" s="657"/>
      <c r="B364" s="657"/>
      <c r="C364" s="657"/>
      <c r="D364" s="657"/>
      <c r="E364" s="657"/>
      <c r="F364" s="657"/>
      <c r="G364" s="657"/>
      <c r="H364" s="657"/>
      <c r="I364" s="657"/>
      <c r="J364" s="657"/>
      <c r="K364" s="657"/>
      <c r="L364" s="657"/>
      <c r="M364" s="657"/>
      <c r="N364" s="657"/>
      <c r="O364" s="658"/>
      <c r="P364" s="654" t="s">
        <v>40</v>
      </c>
      <c r="Q364" s="655"/>
      <c r="R364" s="655"/>
      <c r="S364" s="655"/>
      <c r="T364" s="655"/>
      <c r="U364" s="655"/>
      <c r="V364" s="656"/>
      <c r="W364" s="42" t="s">
        <v>39</v>
      </c>
      <c r="X364" s="43">
        <f>IFERROR(X362/H362,"0")+IFERROR(X363/H363,"0")</f>
        <v>55.555555555555557</v>
      </c>
      <c r="Y364" s="43">
        <f>IFERROR(Y362/H362,"0")+IFERROR(Y363/H363,"0")</f>
        <v>56</v>
      </c>
      <c r="Z364" s="43">
        <f>IFERROR(IF(Z362="",0,Z362),"0")+IFERROR(IF(Z363="",0,Z363),"0")</f>
        <v>1.06288</v>
      </c>
      <c r="AA364" s="67"/>
      <c r="AB364" s="67"/>
      <c r="AC364" s="67"/>
    </row>
    <row r="365" spans="1:68">
      <c r="A365" s="657"/>
      <c r="B365" s="657"/>
      <c r="C365" s="657"/>
      <c r="D365" s="657"/>
      <c r="E365" s="657"/>
      <c r="F365" s="657"/>
      <c r="G365" s="657"/>
      <c r="H365" s="657"/>
      <c r="I365" s="657"/>
      <c r="J365" s="657"/>
      <c r="K365" s="657"/>
      <c r="L365" s="657"/>
      <c r="M365" s="657"/>
      <c r="N365" s="657"/>
      <c r="O365" s="658"/>
      <c r="P365" s="654" t="s">
        <v>40</v>
      </c>
      <c r="Q365" s="655"/>
      <c r="R365" s="655"/>
      <c r="S365" s="655"/>
      <c r="T365" s="655"/>
      <c r="U365" s="655"/>
      <c r="V365" s="656"/>
      <c r="W365" s="42" t="s">
        <v>0</v>
      </c>
      <c r="X365" s="43">
        <f>IFERROR(SUM(X362:X363),"0")</f>
        <v>500</v>
      </c>
      <c r="Y365" s="43">
        <f>IFERROR(SUM(Y362:Y363),"0")</f>
        <v>504</v>
      </c>
      <c r="Z365" s="42"/>
      <c r="AA365" s="67"/>
      <c r="AB365" s="67"/>
      <c r="AC365" s="67"/>
    </row>
    <row r="366" spans="1:68" ht="14.25" customHeight="1">
      <c r="A366" s="649" t="s">
        <v>185</v>
      </c>
      <c r="B366" s="649"/>
      <c r="C366" s="649"/>
      <c r="D366" s="649"/>
      <c r="E366" s="649"/>
      <c r="F366" s="649"/>
      <c r="G366" s="649"/>
      <c r="H366" s="649"/>
      <c r="I366" s="649"/>
      <c r="J366" s="649"/>
      <c r="K366" s="649"/>
      <c r="L366" s="649"/>
      <c r="M366" s="649"/>
      <c r="N366" s="649"/>
      <c r="O366" s="649"/>
      <c r="P366" s="649"/>
      <c r="Q366" s="649"/>
      <c r="R366" s="649"/>
      <c r="S366" s="649"/>
      <c r="T366" s="649"/>
      <c r="U366" s="649"/>
      <c r="V366" s="649"/>
      <c r="W366" s="649"/>
      <c r="X366" s="649"/>
      <c r="Y366" s="649"/>
      <c r="Z366" s="649"/>
      <c r="AA366" s="66"/>
      <c r="AB366" s="66"/>
      <c r="AC366" s="80"/>
    </row>
    <row r="367" spans="1:68" ht="27" customHeight="1">
      <c r="A367" s="63" t="s">
        <v>593</v>
      </c>
      <c r="B367" s="63" t="s">
        <v>594</v>
      </c>
      <c r="C367" s="36">
        <v>4301060439</v>
      </c>
      <c r="D367" s="650">
        <v>4607091384673</v>
      </c>
      <c r="E367" s="650"/>
      <c r="F367" s="62">
        <v>1.5</v>
      </c>
      <c r="G367" s="37">
        <v>6</v>
      </c>
      <c r="H367" s="62">
        <v>9</v>
      </c>
      <c r="I367" s="62">
        <v>9.5190000000000001</v>
      </c>
      <c r="J367" s="37">
        <v>64</v>
      </c>
      <c r="K367" s="37" t="s">
        <v>119</v>
      </c>
      <c r="L367" s="37" t="s">
        <v>45</v>
      </c>
      <c r="M367" s="38" t="s">
        <v>89</v>
      </c>
      <c r="N367" s="38"/>
      <c r="O367" s="37">
        <v>30</v>
      </c>
      <c r="P367" s="8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652"/>
      <c r="R367" s="652"/>
      <c r="S367" s="652"/>
      <c r="T367" s="653"/>
      <c r="U367" s="39" t="s">
        <v>45</v>
      </c>
      <c r="V367" s="39" t="s">
        <v>45</v>
      </c>
      <c r="W367" s="40" t="s">
        <v>0</v>
      </c>
      <c r="X367" s="58">
        <v>530</v>
      </c>
      <c r="Y367" s="55">
        <f>IFERROR(IF(X367="",0,CEILING((X367/$H367),1)*$H367),"")</f>
        <v>531</v>
      </c>
      <c r="Z367" s="41">
        <f>IFERROR(IF(Y367=0,"",ROUNDUP(Y367/H367,0)*0.01898),"")</f>
        <v>1.11982</v>
      </c>
      <c r="AA367" s="68" t="s">
        <v>45</v>
      </c>
      <c r="AB367" s="69" t="s">
        <v>45</v>
      </c>
      <c r="AC367" s="436" t="s">
        <v>595</v>
      </c>
      <c r="AG367" s="78"/>
      <c r="AJ367" s="84" t="s">
        <v>45</v>
      </c>
      <c r="AK367" s="84">
        <v>0</v>
      </c>
      <c r="BB367" s="437" t="s">
        <v>66</v>
      </c>
      <c r="BM367" s="78">
        <f>IFERROR(X367*I367/H367,"0")</f>
        <v>560.56333333333328</v>
      </c>
      <c r="BN367" s="78">
        <f>IFERROR(Y367*I367/H367,"0")</f>
        <v>561.62099999999998</v>
      </c>
      <c r="BO367" s="78">
        <f>IFERROR(1/J367*(X367/H367),"0")</f>
        <v>0.92013888888888884</v>
      </c>
      <c r="BP367" s="78">
        <f>IFERROR(1/J367*(Y367/H367),"0")</f>
        <v>0.921875</v>
      </c>
    </row>
    <row r="368" spans="1:68">
      <c r="A368" s="657"/>
      <c r="B368" s="657"/>
      <c r="C368" s="657"/>
      <c r="D368" s="657"/>
      <c r="E368" s="657"/>
      <c r="F368" s="657"/>
      <c r="G368" s="657"/>
      <c r="H368" s="657"/>
      <c r="I368" s="657"/>
      <c r="J368" s="657"/>
      <c r="K368" s="657"/>
      <c r="L368" s="657"/>
      <c r="M368" s="657"/>
      <c r="N368" s="657"/>
      <c r="O368" s="658"/>
      <c r="P368" s="654" t="s">
        <v>40</v>
      </c>
      <c r="Q368" s="655"/>
      <c r="R368" s="655"/>
      <c r="S368" s="655"/>
      <c r="T368" s="655"/>
      <c r="U368" s="655"/>
      <c r="V368" s="656"/>
      <c r="W368" s="42" t="s">
        <v>39</v>
      </c>
      <c r="X368" s="43">
        <f>IFERROR(X367/H367,"0")</f>
        <v>58.888888888888886</v>
      </c>
      <c r="Y368" s="43">
        <f>IFERROR(Y367/H367,"0")</f>
        <v>59</v>
      </c>
      <c r="Z368" s="43">
        <f>IFERROR(IF(Z367="",0,Z367),"0")</f>
        <v>1.11982</v>
      </c>
      <c r="AA368" s="67"/>
      <c r="AB368" s="67"/>
      <c r="AC368" s="67"/>
    </row>
    <row r="369" spans="1:68">
      <c r="A369" s="657"/>
      <c r="B369" s="657"/>
      <c r="C369" s="657"/>
      <c r="D369" s="657"/>
      <c r="E369" s="657"/>
      <c r="F369" s="657"/>
      <c r="G369" s="657"/>
      <c r="H369" s="657"/>
      <c r="I369" s="657"/>
      <c r="J369" s="657"/>
      <c r="K369" s="657"/>
      <c r="L369" s="657"/>
      <c r="M369" s="657"/>
      <c r="N369" s="657"/>
      <c r="O369" s="658"/>
      <c r="P369" s="654" t="s">
        <v>40</v>
      </c>
      <c r="Q369" s="655"/>
      <c r="R369" s="655"/>
      <c r="S369" s="655"/>
      <c r="T369" s="655"/>
      <c r="U369" s="655"/>
      <c r="V369" s="656"/>
      <c r="W369" s="42" t="s">
        <v>0</v>
      </c>
      <c r="X369" s="43">
        <f>IFERROR(SUM(X367:X367),"0")</f>
        <v>530</v>
      </c>
      <c r="Y369" s="43">
        <f>IFERROR(SUM(Y367:Y367),"0")</f>
        <v>531</v>
      </c>
      <c r="Z369" s="42"/>
      <c r="AA369" s="67"/>
      <c r="AB369" s="67"/>
      <c r="AC369" s="67"/>
    </row>
    <row r="370" spans="1:68" ht="16.5" customHeight="1">
      <c r="A370" s="648" t="s">
        <v>596</v>
      </c>
      <c r="B370" s="648"/>
      <c r="C370" s="648"/>
      <c r="D370" s="648"/>
      <c r="E370" s="648"/>
      <c r="F370" s="648"/>
      <c r="G370" s="648"/>
      <c r="H370" s="648"/>
      <c r="I370" s="648"/>
      <c r="J370" s="648"/>
      <c r="K370" s="648"/>
      <c r="L370" s="648"/>
      <c r="M370" s="648"/>
      <c r="N370" s="648"/>
      <c r="O370" s="648"/>
      <c r="P370" s="648"/>
      <c r="Q370" s="648"/>
      <c r="R370" s="648"/>
      <c r="S370" s="648"/>
      <c r="T370" s="648"/>
      <c r="U370" s="648"/>
      <c r="V370" s="648"/>
      <c r="W370" s="648"/>
      <c r="X370" s="648"/>
      <c r="Y370" s="648"/>
      <c r="Z370" s="648"/>
      <c r="AA370" s="65"/>
      <c r="AB370" s="65"/>
      <c r="AC370" s="79"/>
    </row>
    <row r="371" spans="1:68" ht="14.25" customHeight="1">
      <c r="A371" s="649" t="s">
        <v>114</v>
      </c>
      <c r="B371" s="649"/>
      <c r="C371" s="649"/>
      <c r="D371" s="649"/>
      <c r="E371" s="649"/>
      <c r="F371" s="649"/>
      <c r="G371" s="649"/>
      <c r="H371" s="649"/>
      <c r="I371" s="649"/>
      <c r="J371" s="649"/>
      <c r="K371" s="649"/>
      <c r="L371" s="649"/>
      <c r="M371" s="649"/>
      <c r="N371" s="649"/>
      <c r="O371" s="649"/>
      <c r="P371" s="649"/>
      <c r="Q371" s="649"/>
      <c r="R371" s="649"/>
      <c r="S371" s="649"/>
      <c r="T371" s="649"/>
      <c r="U371" s="649"/>
      <c r="V371" s="649"/>
      <c r="W371" s="649"/>
      <c r="X371" s="649"/>
      <c r="Y371" s="649"/>
      <c r="Z371" s="649"/>
      <c r="AA371" s="66"/>
      <c r="AB371" s="66"/>
      <c r="AC371" s="80"/>
    </row>
    <row r="372" spans="1:68" ht="37.5" customHeight="1">
      <c r="A372" s="63" t="s">
        <v>597</v>
      </c>
      <c r="B372" s="63" t="s">
        <v>598</v>
      </c>
      <c r="C372" s="36">
        <v>4301011873</v>
      </c>
      <c r="D372" s="650">
        <v>4680115881907</v>
      </c>
      <c r="E372" s="650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652"/>
      <c r="R372" s="652"/>
      <c r="S372" s="652"/>
      <c r="T372" s="65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599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>
      <c r="A373" s="63" t="s">
        <v>600</v>
      </c>
      <c r="B373" s="63" t="s">
        <v>601</v>
      </c>
      <c r="C373" s="36">
        <v>4301011874</v>
      </c>
      <c r="D373" s="650">
        <v>4680115884892</v>
      </c>
      <c r="E373" s="650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652"/>
      <c r="R373" s="652"/>
      <c r="S373" s="652"/>
      <c r="T373" s="65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>
      <c r="A374" s="63" t="s">
        <v>603</v>
      </c>
      <c r="B374" s="63" t="s">
        <v>604</v>
      </c>
      <c r="C374" s="36">
        <v>4301011875</v>
      </c>
      <c r="D374" s="650">
        <v>4680115884885</v>
      </c>
      <c r="E374" s="650"/>
      <c r="F374" s="62">
        <v>0.8</v>
      </c>
      <c r="G374" s="37">
        <v>15</v>
      </c>
      <c r="H374" s="62">
        <v>12</v>
      </c>
      <c r="I374" s="62">
        <v>12.435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652"/>
      <c r="R374" s="652"/>
      <c r="S374" s="652"/>
      <c r="T374" s="653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>
      <c r="A375" s="63" t="s">
        <v>605</v>
      </c>
      <c r="B375" s="63" t="s">
        <v>606</v>
      </c>
      <c r="C375" s="36">
        <v>4301011871</v>
      </c>
      <c r="D375" s="650">
        <v>4680115884908</v>
      </c>
      <c r="E375" s="650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60</v>
      </c>
      <c r="P375" s="8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652"/>
      <c r="R375" s="652"/>
      <c r="S375" s="652"/>
      <c r="T375" s="653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44" t="s">
        <v>602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>
      <c r="A376" s="657"/>
      <c r="B376" s="657"/>
      <c r="C376" s="657"/>
      <c r="D376" s="657"/>
      <c r="E376" s="657"/>
      <c r="F376" s="657"/>
      <c r="G376" s="657"/>
      <c r="H376" s="657"/>
      <c r="I376" s="657"/>
      <c r="J376" s="657"/>
      <c r="K376" s="657"/>
      <c r="L376" s="657"/>
      <c r="M376" s="657"/>
      <c r="N376" s="657"/>
      <c r="O376" s="658"/>
      <c r="P376" s="654" t="s">
        <v>40</v>
      </c>
      <c r="Q376" s="655"/>
      <c r="R376" s="655"/>
      <c r="S376" s="655"/>
      <c r="T376" s="655"/>
      <c r="U376" s="655"/>
      <c r="V376" s="656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>
      <c r="A377" s="657"/>
      <c r="B377" s="657"/>
      <c r="C377" s="657"/>
      <c r="D377" s="657"/>
      <c r="E377" s="657"/>
      <c r="F377" s="657"/>
      <c r="G377" s="657"/>
      <c r="H377" s="657"/>
      <c r="I377" s="657"/>
      <c r="J377" s="657"/>
      <c r="K377" s="657"/>
      <c r="L377" s="657"/>
      <c r="M377" s="657"/>
      <c r="N377" s="657"/>
      <c r="O377" s="658"/>
      <c r="P377" s="654" t="s">
        <v>40</v>
      </c>
      <c r="Q377" s="655"/>
      <c r="R377" s="655"/>
      <c r="S377" s="655"/>
      <c r="T377" s="655"/>
      <c r="U377" s="655"/>
      <c r="V377" s="656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>
      <c r="A378" s="649" t="s">
        <v>78</v>
      </c>
      <c r="B378" s="649"/>
      <c r="C378" s="649"/>
      <c r="D378" s="649"/>
      <c r="E378" s="649"/>
      <c r="F378" s="649"/>
      <c r="G378" s="649"/>
      <c r="H378" s="649"/>
      <c r="I378" s="649"/>
      <c r="J378" s="649"/>
      <c r="K378" s="649"/>
      <c r="L378" s="649"/>
      <c r="M378" s="649"/>
      <c r="N378" s="649"/>
      <c r="O378" s="649"/>
      <c r="P378" s="649"/>
      <c r="Q378" s="649"/>
      <c r="R378" s="649"/>
      <c r="S378" s="649"/>
      <c r="T378" s="649"/>
      <c r="U378" s="649"/>
      <c r="V378" s="649"/>
      <c r="W378" s="649"/>
      <c r="X378" s="649"/>
      <c r="Y378" s="649"/>
      <c r="Z378" s="649"/>
      <c r="AA378" s="66"/>
      <c r="AB378" s="66"/>
      <c r="AC378" s="80"/>
    </row>
    <row r="379" spans="1:68" ht="27" customHeight="1">
      <c r="A379" s="63" t="s">
        <v>607</v>
      </c>
      <c r="B379" s="63" t="s">
        <v>608</v>
      </c>
      <c r="C379" s="36">
        <v>4301031303</v>
      </c>
      <c r="D379" s="650">
        <v>4607091384802</v>
      </c>
      <c r="E379" s="650"/>
      <c r="F379" s="62">
        <v>0.73</v>
      </c>
      <c r="G379" s="37">
        <v>6</v>
      </c>
      <c r="H379" s="62">
        <v>4.38</v>
      </c>
      <c r="I379" s="62">
        <v>4.6500000000000004</v>
      </c>
      <c r="J379" s="37">
        <v>132</v>
      </c>
      <c r="K379" s="37" t="s">
        <v>122</v>
      </c>
      <c r="L379" s="37" t="s">
        <v>45</v>
      </c>
      <c r="M379" s="38" t="s">
        <v>83</v>
      </c>
      <c r="N379" s="38"/>
      <c r="O379" s="37">
        <v>35</v>
      </c>
      <c r="P379" s="8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652"/>
      <c r="R379" s="652"/>
      <c r="S379" s="652"/>
      <c r="T379" s="653"/>
      <c r="U379" s="39" t="s">
        <v>45</v>
      </c>
      <c r="V379" s="39" t="s">
        <v>45</v>
      </c>
      <c r="W379" s="40" t="s">
        <v>0</v>
      </c>
      <c r="X379" s="58">
        <v>200</v>
      </c>
      <c r="Y379" s="55">
        <f>IFERROR(IF(X379="",0,CEILING((X379/$H379),1)*$H379),"")</f>
        <v>201.48</v>
      </c>
      <c r="Z379" s="41">
        <f>IFERROR(IF(Y379=0,"",ROUNDUP(Y379/H379,0)*0.00902),"")</f>
        <v>0.41492000000000001</v>
      </c>
      <c r="AA379" s="68" t="s">
        <v>45</v>
      </c>
      <c r="AB379" s="69" t="s">
        <v>45</v>
      </c>
      <c r="AC379" s="446" t="s">
        <v>609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212.32876712328769</v>
      </c>
      <c r="BN379" s="78">
        <f>IFERROR(Y379*I379/H379,"0")</f>
        <v>213.9</v>
      </c>
      <c r="BO379" s="78">
        <f>IFERROR(1/J379*(X379/H379),"0")</f>
        <v>0.34592500345925004</v>
      </c>
      <c r="BP379" s="78">
        <f>IFERROR(1/J379*(Y379/H379),"0")</f>
        <v>0.34848484848484851</v>
      </c>
    </row>
    <row r="380" spans="1:68">
      <c r="A380" s="657"/>
      <c r="B380" s="657"/>
      <c r="C380" s="657"/>
      <c r="D380" s="657"/>
      <c r="E380" s="657"/>
      <c r="F380" s="657"/>
      <c r="G380" s="657"/>
      <c r="H380" s="657"/>
      <c r="I380" s="657"/>
      <c r="J380" s="657"/>
      <c r="K380" s="657"/>
      <c r="L380" s="657"/>
      <c r="M380" s="657"/>
      <c r="N380" s="657"/>
      <c r="O380" s="658"/>
      <c r="P380" s="654" t="s">
        <v>40</v>
      </c>
      <c r="Q380" s="655"/>
      <c r="R380" s="655"/>
      <c r="S380" s="655"/>
      <c r="T380" s="655"/>
      <c r="U380" s="655"/>
      <c r="V380" s="656"/>
      <c r="W380" s="42" t="s">
        <v>39</v>
      </c>
      <c r="X380" s="43">
        <f>IFERROR(X379/H379,"0")</f>
        <v>45.662100456621005</v>
      </c>
      <c r="Y380" s="43">
        <f>IFERROR(Y379/H379,"0")</f>
        <v>46</v>
      </c>
      <c r="Z380" s="43">
        <f>IFERROR(IF(Z379="",0,Z379),"0")</f>
        <v>0.41492000000000001</v>
      </c>
      <c r="AA380" s="67"/>
      <c r="AB380" s="67"/>
      <c r="AC380" s="67"/>
    </row>
    <row r="381" spans="1:68">
      <c r="A381" s="657"/>
      <c r="B381" s="657"/>
      <c r="C381" s="657"/>
      <c r="D381" s="657"/>
      <c r="E381" s="657"/>
      <c r="F381" s="657"/>
      <c r="G381" s="657"/>
      <c r="H381" s="657"/>
      <c r="I381" s="657"/>
      <c r="J381" s="657"/>
      <c r="K381" s="657"/>
      <c r="L381" s="657"/>
      <c r="M381" s="657"/>
      <c r="N381" s="657"/>
      <c r="O381" s="658"/>
      <c r="P381" s="654" t="s">
        <v>40</v>
      </c>
      <c r="Q381" s="655"/>
      <c r="R381" s="655"/>
      <c r="S381" s="655"/>
      <c r="T381" s="655"/>
      <c r="U381" s="655"/>
      <c r="V381" s="656"/>
      <c r="W381" s="42" t="s">
        <v>0</v>
      </c>
      <c r="X381" s="43">
        <f>IFERROR(SUM(X379:X379),"0")</f>
        <v>200</v>
      </c>
      <c r="Y381" s="43">
        <f>IFERROR(SUM(Y379:Y379),"0")</f>
        <v>201.48</v>
      </c>
      <c r="Z381" s="42"/>
      <c r="AA381" s="67"/>
      <c r="AB381" s="67"/>
      <c r="AC381" s="67"/>
    </row>
    <row r="382" spans="1:68" ht="14.25" customHeight="1">
      <c r="A382" s="649" t="s">
        <v>85</v>
      </c>
      <c r="B382" s="649"/>
      <c r="C382" s="649"/>
      <c r="D382" s="649"/>
      <c r="E382" s="649"/>
      <c r="F382" s="649"/>
      <c r="G382" s="649"/>
      <c r="H382" s="649"/>
      <c r="I382" s="649"/>
      <c r="J382" s="649"/>
      <c r="K382" s="649"/>
      <c r="L382" s="649"/>
      <c r="M382" s="649"/>
      <c r="N382" s="649"/>
      <c r="O382" s="649"/>
      <c r="P382" s="649"/>
      <c r="Q382" s="649"/>
      <c r="R382" s="649"/>
      <c r="S382" s="649"/>
      <c r="T382" s="649"/>
      <c r="U382" s="649"/>
      <c r="V382" s="649"/>
      <c r="W382" s="649"/>
      <c r="X382" s="649"/>
      <c r="Y382" s="649"/>
      <c r="Z382" s="649"/>
      <c r="AA382" s="66"/>
      <c r="AB382" s="66"/>
      <c r="AC382" s="80"/>
    </row>
    <row r="383" spans="1:68" ht="27" customHeight="1">
      <c r="A383" s="63" t="s">
        <v>610</v>
      </c>
      <c r="B383" s="63" t="s">
        <v>611</v>
      </c>
      <c r="C383" s="36">
        <v>4301051899</v>
      </c>
      <c r="D383" s="650">
        <v>4607091384246</v>
      </c>
      <c r="E383" s="650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652"/>
      <c r="R383" s="652"/>
      <c r="S383" s="652"/>
      <c r="T383" s="653"/>
      <c r="U383" s="39" t="s">
        <v>45</v>
      </c>
      <c r="V383" s="39" t="s">
        <v>45</v>
      </c>
      <c r="W383" s="40" t="s">
        <v>0</v>
      </c>
      <c r="X383" s="58">
        <v>120</v>
      </c>
      <c r="Y383" s="55">
        <f>IFERROR(IF(X383="",0,CEILING((X383/$H383),1)*$H383),"")</f>
        <v>126</v>
      </c>
      <c r="Z383" s="41">
        <f>IFERROR(IF(Y383=0,"",ROUNDUP(Y383/H383,0)*0.01898),"")</f>
        <v>0.26572000000000001</v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126.92</v>
      </c>
      <c r="BN383" s="78">
        <f>IFERROR(Y383*I383/H383,"0")</f>
        <v>133.26599999999999</v>
      </c>
      <c r="BO383" s="78">
        <f>IFERROR(1/J383*(X383/H383),"0")</f>
        <v>0.20833333333333334</v>
      </c>
      <c r="BP383" s="78">
        <f>IFERROR(1/J383*(Y383/H383),"0")</f>
        <v>0.21875</v>
      </c>
    </row>
    <row r="384" spans="1:68" ht="27" customHeight="1">
      <c r="A384" s="63" t="s">
        <v>613</v>
      </c>
      <c r="B384" s="63" t="s">
        <v>614</v>
      </c>
      <c r="C384" s="36">
        <v>4301051660</v>
      </c>
      <c r="D384" s="650">
        <v>4607091384253</v>
      </c>
      <c r="E384" s="650"/>
      <c r="F384" s="62">
        <v>0.4</v>
      </c>
      <c r="G384" s="37">
        <v>6</v>
      </c>
      <c r="H384" s="62">
        <v>2.4</v>
      </c>
      <c r="I384" s="62">
        <v>2.6640000000000001</v>
      </c>
      <c r="J384" s="37">
        <v>182</v>
      </c>
      <c r="K384" s="37" t="s">
        <v>90</v>
      </c>
      <c r="L384" s="37" t="s">
        <v>45</v>
      </c>
      <c r="M384" s="38" t="s">
        <v>89</v>
      </c>
      <c r="N384" s="38"/>
      <c r="O384" s="37">
        <v>40</v>
      </c>
      <c r="P384" s="8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652"/>
      <c r="R384" s="652"/>
      <c r="S384" s="652"/>
      <c r="T384" s="653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50" t="s">
        <v>612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>
      <c r="A385" s="657"/>
      <c r="B385" s="657"/>
      <c r="C385" s="657"/>
      <c r="D385" s="657"/>
      <c r="E385" s="657"/>
      <c r="F385" s="657"/>
      <c r="G385" s="657"/>
      <c r="H385" s="657"/>
      <c r="I385" s="657"/>
      <c r="J385" s="657"/>
      <c r="K385" s="657"/>
      <c r="L385" s="657"/>
      <c r="M385" s="657"/>
      <c r="N385" s="657"/>
      <c r="O385" s="658"/>
      <c r="P385" s="654" t="s">
        <v>40</v>
      </c>
      <c r="Q385" s="655"/>
      <c r="R385" s="655"/>
      <c r="S385" s="655"/>
      <c r="T385" s="655"/>
      <c r="U385" s="655"/>
      <c r="V385" s="656"/>
      <c r="W385" s="42" t="s">
        <v>39</v>
      </c>
      <c r="X385" s="43">
        <f>IFERROR(X383/H383,"0")+IFERROR(X384/H384,"0")</f>
        <v>13.333333333333334</v>
      </c>
      <c r="Y385" s="43">
        <f>IFERROR(Y383/H383,"0")+IFERROR(Y384/H384,"0")</f>
        <v>14</v>
      </c>
      <c r="Z385" s="43">
        <f>IFERROR(IF(Z383="",0,Z383),"0")+IFERROR(IF(Z384="",0,Z384),"0")</f>
        <v>0.26572000000000001</v>
      </c>
      <c r="AA385" s="67"/>
      <c r="AB385" s="67"/>
      <c r="AC385" s="67"/>
    </row>
    <row r="386" spans="1:68">
      <c r="A386" s="657"/>
      <c r="B386" s="657"/>
      <c r="C386" s="657"/>
      <c r="D386" s="657"/>
      <c r="E386" s="657"/>
      <c r="F386" s="657"/>
      <c r="G386" s="657"/>
      <c r="H386" s="657"/>
      <c r="I386" s="657"/>
      <c r="J386" s="657"/>
      <c r="K386" s="657"/>
      <c r="L386" s="657"/>
      <c r="M386" s="657"/>
      <c r="N386" s="657"/>
      <c r="O386" s="658"/>
      <c r="P386" s="654" t="s">
        <v>40</v>
      </c>
      <c r="Q386" s="655"/>
      <c r="R386" s="655"/>
      <c r="S386" s="655"/>
      <c r="T386" s="655"/>
      <c r="U386" s="655"/>
      <c r="V386" s="656"/>
      <c r="W386" s="42" t="s">
        <v>0</v>
      </c>
      <c r="X386" s="43">
        <f>IFERROR(SUM(X383:X384),"0")</f>
        <v>120</v>
      </c>
      <c r="Y386" s="43">
        <f>IFERROR(SUM(Y383:Y384),"0")</f>
        <v>126</v>
      </c>
      <c r="Z386" s="42"/>
      <c r="AA386" s="67"/>
      <c r="AB386" s="67"/>
      <c r="AC386" s="67"/>
    </row>
    <row r="387" spans="1:68" ht="14.25" customHeight="1">
      <c r="A387" s="649" t="s">
        <v>185</v>
      </c>
      <c r="B387" s="649"/>
      <c r="C387" s="649"/>
      <c r="D387" s="649"/>
      <c r="E387" s="649"/>
      <c r="F387" s="649"/>
      <c r="G387" s="649"/>
      <c r="H387" s="649"/>
      <c r="I387" s="649"/>
      <c r="J387" s="649"/>
      <c r="K387" s="649"/>
      <c r="L387" s="649"/>
      <c r="M387" s="649"/>
      <c r="N387" s="649"/>
      <c r="O387" s="649"/>
      <c r="P387" s="649"/>
      <c r="Q387" s="649"/>
      <c r="R387" s="649"/>
      <c r="S387" s="649"/>
      <c r="T387" s="649"/>
      <c r="U387" s="649"/>
      <c r="V387" s="649"/>
      <c r="W387" s="649"/>
      <c r="X387" s="649"/>
      <c r="Y387" s="649"/>
      <c r="Z387" s="649"/>
      <c r="AA387" s="66"/>
      <c r="AB387" s="66"/>
      <c r="AC387" s="80"/>
    </row>
    <row r="388" spans="1:68" ht="27" customHeight="1">
      <c r="A388" s="63" t="s">
        <v>615</v>
      </c>
      <c r="B388" s="63" t="s">
        <v>616</v>
      </c>
      <c r="C388" s="36">
        <v>4301060441</v>
      </c>
      <c r="D388" s="650">
        <v>4607091389357</v>
      </c>
      <c r="E388" s="650"/>
      <c r="F388" s="62">
        <v>1.5</v>
      </c>
      <c r="G388" s="37">
        <v>6</v>
      </c>
      <c r="H388" s="62">
        <v>9</v>
      </c>
      <c r="I388" s="62">
        <v>9.4350000000000005</v>
      </c>
      <c r="J388" s="37">
        <v>64</v>
      </c>
      <c r="K388" s="37" t="s">
        <v>119</v>
      </c>
      <c r="L388" s="37" t="s">
        <v>45</v>
      </c>
      <c r="M388" s="38" t="s">
        <v>89</v>
      </c>
      <c r="N388" s="38"/>
      <c r="O388" s="37">
        <v>40</v>
      </c>
      <c r="P388" s="8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652"/>
      <c r="R388" s="652"/>
      <c r="S388" s="652"/>
      <c r="T388" s="653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52" t="s">
        <v>617</v>
      </c>
      <c r="AG388" s="78"/>
      <c r="AJ388" s="84" t="s">
        <v>45</v>
      </c>
      <c r="AK388" s="84">
        <v>0</v>
      </c>
      <c r="BB388" s="453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>
      <c r="A389" s="657"/>
      <c r="B389" s="657"/>
      <c r="C389" s="657"/>
      <c r="D389" s="657"/>
      <c r="E389" s="657"/>
      <c r="F389" s="657"/>
      <c r="G389" s="657"/>
      <c r="H389" s="657"/>
      <c r="I389" s="657"/>
      <c r="J389" s="657"/>
      <c r="K389" s="657"/>
      <c r="L389" s="657"/>
      <c r="M389" s="657"/>
      <c r="N389" s="657"/>
      <c r="O389" s="658"/>
      <c r="P389" s="654" t="s">
        <v>40</v>
      </c>
      <c r="Q389" s="655"/>
      <c r="R389" s="655"/>
      <c r="S389" s="655"/>
      <c r="T389" s="655"/>
      <c r="U389" s="655"/>
      <c r="V389" s="656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>
      <c r="A390" s="657"/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8"/>
      <c r="P390" s="654" t="s">
        <v>40</v>
      </c>
      <c r="Q390" s="655"/>
      <c r="R390" s="655"/>
      <c r="S390" s="655"/>
      <c r="T390" s="655"/>
      <c r="U390" s="655"/>
      <c r="V390" s="656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27.75" customHeight="1">
      <c r="A391" s="647" t="s">
        <v>618</v>
      </c>
      <c r="B391" s="647"/>
      <c r="C391" s="647"/>
      <c r="D391" s="647"/>
      <c r="E391" s="647"/>
      <c r="F391" s="647"/>
      <c r="G391" s="647"/>
      <c r="H391" s="647"/>
      <c r="I391" s="647"/>
      <c r="J391" s="647"/>
      <c r="K391" s="647"/>
      <c r="L391" s="647"/>
      <c r="M391" s="647"/>
      <c r="N391" s="647"/>
      <c r="O391" s="647"/>
      <c r="P391" s="647"/>
      <c r="Q391" s="647"/>
      <c r="R391" s="647"/>
      <c r="S391" s="647"/>
      <c r="T391" s="647"/>
      <c r="U391" s="647"/>
      <c r="V391" s="647"/>
      <c r="W391" s="647"/>
      <c r="X391" s="647"/>
      <c r="Y391" s="647"/>
      <c r="Z391" s="647"/>
      <c r="AA391" s="54"/>
      <c r="AB391" s="54"/>
      <c r="AC391" s="54"/>
    </row>
    <row r="392" spans="1:68" ht="16.5" customHeight="1">
      <c r="A392" s="648" t="s">
        <v>619</v>
      </c>
      <c r="B392" s="648"/>
      <c r="C392" s="648"/>
      <c r="D392" s="648"/>
      <c r="E392" s="648"/>
      <c r="F392" s="648"/>
      <c r="G392" s="648"/>
      <c r="H392" s="648"/>
      <c r="I392" s="648"/>
      <c r="J392" s="648"/>
      <c r="K392" s="648"/>
      <c r="L392" s="648"/>
      <c r="M392" s="648"/>
      <c r="N392" s="648"/>
      <c r="O392" s="648"/>
      <c r="P392" s="648"/>
      <c r="Q392" s="648"/>
      <c r="R392" s="648"/>
      <c r="S392" s="648"/>
      <c r="T392" s="648"/>
      <c r="U392" s="648"/>
      <c r="V392" s="648"/>
      <c r="W392" s="648"/>
      <c r="X392" s="648"/>
      <c r="Y392" s="648"/>
      <c r="Z392" s="648"/>
      <c r="AA392" s="65"/>
      <c r="AB392" s="65"/>
      <c r="AC392" s="79"/>
    </row>
    <row r="393" spans="1:68" ht="14.25" customHeight="1">
      <c r="A393" s="649" t="s">
        <v>78</v>
      </c>
      <c r="B393" s="649"/>
      <c r="C393" s="649"/>
      <c r="D393" s="649"/>
      <c r="E393" s="649"/>
      <c r="F393" s="649"/>
      <c r="G393" s="649"/>
      <c r="H393" s="649"/>
      <c r="I393" s="649"/>
      <c r="J393" s="649"/>
      <c r="K393" s="649"/>
      <c r="L393" s="649"/>
      <c r="M393" s="649"/>
      <c r="N393" s="649"/>
      <c r="O393" s="649"/>
      <c r="P393" s="649"/>
      <c r="Q393" s="649"/>
      <c r="R393" s="649"/>
      <c r="S393" s="649"/>
      <c r="T393" s="649"/>
      <c r="U393" s="649"/>
      <c r="V393" s="649"/>
      <c r="W393" s="649"/>
      <c r="X393" s="649"/>
      <c r="Y393" s="649"/>
      <c r="Z393" s="649"/>
      <c r="AA393" s="66"/>
      <c r="AB393" s="66"/>
      <c r="AC393" s="80"/>
    </row>
    <row r="394" spans="1:68" ht="27" customHeight="1">
      <c r="A394" s="63" t="s">
        <v>620</v>
      </c>
      <c r="B394" s="63" t="s">
        <v>621</v>
      </c>
      <c r="C394" s="36">
        <v>4301031405</v>
      </c>
      <c r="D394" s="650">
        <v>4680115886100</v>
      </c>
      <c r="E394" s="650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4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652"/>
      <c r="R394" s="652"/>
      <c r="S394" s="652"/>
      <c r="T394" s="653"/>
      <c r="U394" s="39" t="s">
        <v>45</v>
      </c>
      <c r="V394" s="39" t="s">
        <v>45</v>
      </c>
      <c r="W394" s="40" t="s">
        <v>0</v>
      </c>
      <c r="X394" s="58">
        <v>40</v>
      </c>
      <c r="Y394" s="55">
        <f t="shared" ref="Y394:Y403" si="57">IFERROR(IF(X394="",0,CEILING((X394/$H394),1)*$H394),"")</f>
        <v>43.2</v>
      </c>
      <c r="Z394" s="41">
        <f>IFERROR(IF(Y394=0,"",ROUNDUP(Y394/H394,0)*0.00902),"")</f>
        <v>7.2160000000000002E-2</v>
      </c>
      <c r="AA394" s="68" t="s">
        <v>45</v>
      </c>
      <c r="AB394" s="69" t="s">
        <v>45</v>
      </c>
      <c r="AC394" s="454" t="s">
        <v>622</v>
      </c>
      <c r="AG394" s="78"/>
      <c r="AJ394" s="84" t="s">
        <v>45</v>
      </c>
      <c r="AK394" s="84">
        <v>0</v>
      </c>
      <c r="BB394" s="455" t="s">
        <v>66</v>
      </c>
      <c r="BM394" s="78">
        <f t="shared" ref="BM394:BM403" si="58">IFERROR(X394*I394/H394,"0")</f>
        <v>41.555555555555557</v>
      </c>
      <c r="BN394" s="78">
        <f t="shared" ref="BN394:BN403" si="59">IFERROR(Y394*I394/H394,"0")</f>
        <v>44.88</v>
      </c>
      <c r="BO394" s="78">
        <f t="shared" ref="BO394:BO403" si="60">IFERROR(1/J394*(X394/H394),"0")</f>
        <v>5.6116722783389444E-2</v>
      </c>
      <c r="BP394" s="78">
        <f t="shared" ref="BP394:BP403" si="61">IFERROR(1/J394*(Y394/H394),"0")</f>
        <v>6.0606060606060608E-2</v>
      </c>
    </row>
    <row r="395" spans="1:68" ht="27" customHeight="1">
      <c r="A395" s="63" t="s">
        <v>623</v>
      </c>
      <c r="B395" s="63" t="s">
        <v>624</v>
      </c>
      <c r="C395" s="36">
        <v>4301031382</v>
      </c>
      <c r="D395" s="650">
        <v>4680115886117</v>
      </c>
      <c r="E395" s="650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652"/>
      <c r="R395" s="652"/>
      <c r="S395" s="652"/>
      <c r="T395" s="65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>
      <c r="A396" s="63" t="s">
        <v>623</v>
      </c>
      <c r="B396" s="63" t="s">
        <v>626</v>
      </c>
      <c r="C396" s="36">
        <v>4301031406</v>
      </c>
      <c r="D396" s="650">
        <v>4680115886117</v>
      </c>
      <c r="E396" s="650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2"/>
      <c r="R396" s="652"/>
      <c r="S396" s="652"/>
      <c r="T396" s="65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customHeight="1">
      <c r="A397" s="63" t="s">
        <v>627</v>
      </c>
      <c r="B397" s="63" t="s">
        <v>628</v>
      </c>
      <c r="C397" s="36">
        <v>4301031402</v>
      </c>
      <c r="D397" s="650">
        <v>4680115886124</v>
      </c>
      <c r="E397" s="650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652"/>
      <c r="R397" s="652"/>
      <c r="S397" s="652"/>
      <c r="T397" s="65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>
      <c r="A398" s="63" t="s">
        <v>630</v>
      </c>
      <c r="B398" s="63" t="s">
        <v>631</v>
      </c>
      <c r="C398" s="36">
        <v>4301031366</v>
      </c>
      <c r="D398" s="650">
        <v>4680115883147</v>
      </c>
      <c r="E398" s="650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652"/>
      <c r="R398" s="652"/>
      <c r="S398" s="652"/>
      <c r="T398" s="65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ref="Z398:Z403" si="62">IFERROR(IF(Y398=0,"",ROUNDUP(Y398/H398,0)*0.00502),"")</f>
        <v/>
      </c>
      <c r="AA398" s="68" t="s">
        <v>45</v>
      </c>
      <c r="AB398" s="69" t="s">
        <v>45</v>
      </c>
      <c r="AC398" s="462" t="s">
        <v>622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>
      <c r="A399" s="63" t="s">
        <v>632</v>
      </c>
      <c r="B399" s="63" t="s">
        <v>633</v>
      </c>
      <c r="C399" s="36">
        <v>4301031362</v>
      </c>
      <c r="D399" s="650">
        <v>4607091384338</v>
      </c>
      <c r="E399" s="650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652"/>
      <c r="R399" s="652"/>
      <c r="S399" s="652"/>
      <c r="T399" s="65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622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37.5" customHeight="1">
      <c r="A400" s="63" t="s">
        <v>634</v>
      </c>
      <c r="B400" s="63" t="s">
        <v>635</v>
      </c>
      <c r="C400" s="36">
        <v>4301031361</v>
      </c>
      <c r="D400" s="650">
        <v>4607091389524</v>
      </c>
      <c r="E400" s="650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652"/>
      <c r="R400" s="652"/>
      <c r="S400" s="652"/>
      <c r="T400" s="65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>
      <c r="A401" s="63" t="s">
        <v>637</v>
      </c>
      <c r="B401" s="63" t="s">
        <v>638</v>
      </c>
      <c r="C401" s="36">
        <v>4301031364</v>
      </c>
      <c r="D401" s="650">
        <v>4680115883161</v>
      </c>
      <c r="E401" s="650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652"/>
      <c r="R401" s="652"/>
      <c r="S401" s="652"/>
      <c r="T401" s="653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27" customHeight="1">
      <c r="A402" s="63" t="s">
        <v>640</v>
      </c>
      <c r="B402" s="63" t="s">
        <v>641</v>
      </c>
      <c r="C402" s="36">
        <v>4301031358</v>
      </c>
      <c r="D402" s="650">
        <v>4607091389531</v>
      </c>
      <c r="E402" s="650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652"/>
      <c r="R402" s="652"/>
      <c r="S402" s="652"/>
      <c r="T402" s="653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37.5" customHeight="1">
      <c r="A403" s="63" t="s">
        <v>643</v>
      </c>
      <c r="B403" s="63" t="s">
        <v>644</v>
      </c>
      <c r="C403" s="36">
        <v>4301031360</v>
      </c>
      <c r="D403" s="650">
        <v>4607091384345</v>
      </c>
      <c r="E403" s="650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652"/>
      <c r="R403" s="652"/>
      <c r="S403" s="652"/>
      <c r="T403" s="653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>
      <c r="A404" s="657"/>
      <c r="B404" s="657"/>
      <c r="C404" s="657"/>
      <c r="D404" s="657"/>
      <c r="E404" s="657"/>
      <c r="F404" s="657"/>
      <c r="G404" s="657"/>
      <c r="H404" s="657"/>
      <c r="I404" s="657"/>
      <c r="J404" s="657"/>
      <c r="K404" s="657"/>
      <c r="L404" s="657"/>
      <c r="M404" s="657"/>
      <c r="N404" s="657"/>
      <c r="O404" s="658"/>
      <c r="P404" s="654" t="s">
        <v>40</v>
      </c>
      <c r="Q404" s="655"/>
      <c r="R404" s="655"/>
      <c r="S404" s="655"/>
      <c r="T404" s="655"/>
      <c r="U404" s="655"/>
      <c r="V404" s="656"/>
      <c r="W404" s="42" t="s">
        <v>39</v>
      </c>
      <c r="X404" s="43">
        <f>IFERROR(X394/H394,"0")+IFERROR(X395/H395,"0")+IFERROR(X396/H396,"0")+IFERROR(X397/H397,"0")+IFERROR(X398/H398,"0")+IFERROR(X399/H399,"0")+IFERROR(X400/H400,"0")+IFERROR(X401/H401,"0")+IFERROR(X402/H402,"0")+IFERROR(X403/H403,"0")</f>
        <v>7.4074074074074066</v>
      </c>
      <c r="Y404" s="43">
        <f>IFERROR(Y394/H394,"0")+IFERROR(Y395/H395,"0")+IFERROR(Y396/H396,"0")+IFERROR(Y397/H397,"0")+IFERROR(Y398/H398,"0")+IFERROR(Y399/H399,"0")+IFERROR(Y400/H400,"0")+IFERROR(Y401/H401,"0")+IFERROR(Y402/H402,"0")+IFERROR(Y403/H403,"0")</f>
        <v>8</v>
      </c>
      <c r="Z404" s="43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7.2160000000000002E-2</v>
      </c>
      <c r="AA404" s="67"/>
      <c r="AB404" s="67"/>
      <c r="AC404" s="67"/>
    </row>
    <row r="405" spans="1:68">
      <c r="A405" s="657"/>
      <c r="B405" s="657"/>
      <c r="C405" s="657"/>
      <c r="D405" s="657"/>
      <c r="E405" s="657"/>
      <c r="F405" s="657"/>
      <c r="G405" s="657"/>
      <c r="H405" s="657"/>
      <c r="I405" s="657"/>
      <c r="J405" s="657"/>
      <c r="K405" s="657"/>
      <c r="L405" s="657"/>
      <c r="M405" s="657"/>
      <c r="N405" s="657"/>
      <c r="O405" s="658"/>
      <c r="P405" s="654" t="s">
        <v>40</v>
      </c>
      <c r="Q405" s="655"/>
      <c r="R405" s="655"/>
      <c r="S405" s="655"/>
      <c r="T405" s="655"/>
      <c r="U405" s="655"/>
      <c r="V405" s="656"/>
      <c r="W405" s="42" t="s">
        <v>0</v>
      </c>
      <c r="X405" s="43">
        <f>IFERROR(SUM(X394:X403),"0")</f>
        <v>40</v>
      </c>
      <c r="Y405" s="43">
        <f>IFERROR(SUM(Y394:Y403),"0")</f>
        <v>43.2</v>
      </c>
      <c r="Z405" s="42"/>
      <c r="AA405" s="67"/>
      <c r="AB405" s="67"/>
      <c r="AC405" s="67"/>
    </row>
    <row r="406" spans="1:68" ht="14.25" customHeight="1">
      <c r="A406" s="649" t="s">
        <v>85</v>
      </c>
      <c r="B406" s="649"/>
      <c r="C406" s="649"/>
      <c r="D406" s="649"/>
      <c r="E406" s="649"/>
      <c r="F406" s="649"/>
      <c r="G406" s="649"/>
      <c r="H406" s="649"/>
      <c r="I406" s="649"/>
      <c r="J406" s="649"/>
      <c r="K406" s="649"/>
      <c r="L406" s="649"/>
      <c r="M406" s="649"/>
      <c r="N406" s="649"/>
      <c r="O406" s="649"/>
      <c r="P406" s="649"/>
      <c r="Q406" s="649"/>
      <c r="R406" s="649"/>
      <c r="S406" s="649"/>
      <c r="T406" s="649"/>
      <c r="U406" s="649"/>
      <c r="V406" s="649"/>
      <c r="W406" s="649"/>
      <c r="X406" s="649"/>
      <c r="Y406" s="649"/>
      <c r="Z406" s="649"/>
      <c r="AA406" s="66"/>
      <c r="AB406" s="66"/>
      <c r="AC406" s="80"/>
    </row>
    <row r="407" spans="1:68" ht="27" customHeight="1">
      <c r="A407" s="63" t="s">
        <v>645</v>
      </c>
      <c r="B407" s="63" t="s">
        <v>646</v>
      </c>
      <c r="C407" s="36">
        <v>4301051284</v>
      </c>
      <c r="D407" s="650">
        <v>4607091384352</v>
      </c>
      <c r="E407" s="650"/>
      <c r="F407" s="62">
        <v>0.6</v>
      </c>
      <c r="G407" s="37">
        <v>4</v>
      </c>
      <c r="H407" s="62">
        <v>2.4</v>
      </c>
      <c r="I407" s="62">
        <v>2.6459999999999999</v>
      </c>
      <c r="J407" s="37">
        <v>132</v>
      </c>
      <c r="K407" s="37" t="s">
        <v>122</v>
      </c>
      <c r="L407" s="37" t="s">
        <v>45</v>
      </c>
      <c r="M407" s="38" t="s">
        <v>89</v>
      </c>
      <c r="N407" s="38"/>
      <c r="O407" s="37">
        <v>45</v>
      </c>
      <c r="P407" s="8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652"/>
      <c r="R407" s="652"/>
      <c r="S407" s="652"/>
      <c r="T407" s="65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4" t="s">
        <v>647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>
      <c r="A408" s="63" t="s">
        <v>648</v>
      </c>
      <c r="B408" s="63" t="s">
        <v>649</v>
      </c>
      <c r="C408" s="36">
        <v>4301051431</v>
      </c>
      <c r="D408" s="650">
        <v>4607091389654</v>
      </c>
      <c r="E408" s="650"/>
      <c r="F408" s="62">
        <v>0.33</v>
      </c>
      <c r="G408" s="37">
        <v>6</v>
      </c>
      <c r="H408" s="62">
        <v>1.98</v>
      </c>
      <c r="I408" s="62">
        <v>2.238</v>
      </c>
      <c r="J408" s="37">
        <v>182</v>
      </c>
      <c r="K408" s="37" t="s">
        <v>90</v>
      </c>
      <c r="L408" s="37" t="s">
        <v>45</v>
      </c>
      <c r="M408" s="38" t="s">
        <v>89</v>
      </c>
      <c r="N408" s="38"/>
      <c r="O408" s="37">
        <v>45</v>
      </c>
      <c r="P408" s="8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652"/>
      <c r="R408" s="652"/>
      <c r="S408" s="652"/>
      <c r="T408" s="653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657"/>
      <c r="B409" s="657"/>
      <c r="C409" s="657"/>
      <c r="D409" s="657"/>
      <c r="E409" s="657"/>
      <c r="F409" s="657"/>
      <c r="G409" s="657"/>
      <c r="H409" s="657"/>
      <c r="I409" s="657"/>
      <c r="J409" s="657"/>
      <c r="K409" s="657"/>
      <c r="L409" s="657"/>
      <c r="M409" s="657"/>
      <c r="N409" s="657"/>
      <c r="O409" s="658"/>
      <c r="P409" s="654" t="s">
        <v>40</v>
      </c>
      <c r="Q409" s="655"/>
      <c r="R409" s="655"/>
      <c r="S409" s="655"/>
      <c r="T409" s="655"/>
      <c r="U409" s="655"/>
      <c r="V409" s="656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>
      <c r="A410" s="657"/>
      <c r="B410" s="657"/>
      <c r="C410" s="657"/>
      <c r="D410" s="657"/>
      <c r="E410" s="657"/>
      <c r="F410" s="657"/>
      <c r="G410" s="657"/>
      <c r="H410" s="657"/>
      <c r="I410" s="657"/>
      <c r="J410" s="657"/>
      <c r="K410" s="657"/>
      <c r="L410" s="657"/>
      <c r="M410" s="657"/>
      <c r="N410" s="657"/>
      <c r="O410" s="658"/>
      <c r="P410" s="654" t="s">
        <v>40</v>
      </c>
      <c r="Q410" s="655"/>
      <c r="R410" s="655"/>
      <c r="S410" s="655"/>
      <c r="T410" s="655"/>
      <c r="U410" s="655"/>
      <c r="V410" s="656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>
      <c r="A411" s="648" t="s">
        <v>651</v>
      </c>
      <c r="B411" s="648"/>
      <c r="C411" s="648"/>
      <c r="D411" s="648"/>
      <c r="E411" s="648"/>
      <c r="F411" s="648"/>
      <c r="G411" s="648"/>
      <c r="H411" s="648"/>
      <c r="I411" s="648"/>
      <c r="J411" s="648"/>
      <c r="K411" s="648"/>
      <c r="L411" s="648"/>
      <c r="M411" s="648"/>
      <c r="N411" s="648"/>
      <c r="O411" s="648"/>
      <c r="P411" s="648"/>
      <c r="Q411" s="648"/>
      <c r="R411" s="648"/>
      <c r="S411" s="648"/>
      <c r="T411" s="648"/>
      <c r="U411" s="648"/>
      <c r="V411" s="648"/>
      <c r="W411" s="648"/>
      <c r="X411" s="648"/>
      <c r="Y411" s="648"/>
      <c r="Z411" s="648"/>
      <c r="AA411" s="65"/>
      <c r="AB411" s="65"/>
      <c r="AC411" s="79"/>
    </row>
    <row r="412" spans="1:68" ht="14.25" customHeight="1">
      <c r="A412" s="649" t="s">
        <v>150</v>
      </c>
      <c r="B412" s="649"/>
      <c r="C412" s="649"/>
      <c r="D412" s="649"/>
      <c r="E412" s="649"/>
      <c r="F412" s="649"/>
      <c r="G412" s="649"/>
      <c r="H412" s="649"/>
      <c r="I412" s="649"/>
      <c r="J412" s="649"/>
      <c r="K412" s="649"/>
      <c r="L412" s="649"/>
      <c r="M412" s="649"/>
      <c r="N412" s="649"/>
      <c r="O412" s="649"/>
      <c r="P412" s="649"/>
      <c r="Q412" s="649"/>
      <c r="R412" s="649"/>
      <c r="S412" s="649"/>
      <c r="T412" s="649"/>
      <c r="U412" s="649"/>
      <c r="V412" s="649"/>
      <c r="W412" s="649"/>
      <c r="X412" s="649"/>
      <c r="Y412" s="649"/>
      <c r="Z412" s="649"/>
      <c r="AA412" s="66"/>
      <c r="AB412" s="66"/>
      <c r="AC412" s="80"/>
    </row>
    <row r="413" spans="1:68" ht="27" customHeight="1">
      <c r="A413" s="63" t="s">
        <v>652</v>
      </c>
      <c r="B413" s="63" t="s">
        <v>653</v>
      </c>
      <c r="C413" s="36">
        <v>4301020319</v>
      </c>
      <c r="D413" s="650">
        <v>4680115885240</v>
      </c>
      <c r="E413" s="650"/>
      <c r="F413" s="62">
        <v>0.35</v>
      </c>
      <c r="G413" s="37">
        <v>6</v>
      </c>
      <c r="H413" s="62">
        <v>2.1</v>
      </c>
      <c r="I413" s="62">
        <v>2.31</v>
      </c>
      <c r="J413" s="37">
        <v>182</v>
      </c>
      <c r="K413" s="37" t="s">
        <v>90</v>
      </c>
      <c r="L413" s="37" t="s">
        <v>45</v>
      </c>
      <c r="M413" s="38" t="s">
        <v>83</v>
      </c>
      <c r="N413" s="38"/>
      <c r="O413" s="37">
        <v>40</v>
      </c>
      <c r="P413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652"/>
      <c r="R413" s="652"/>
      <c r="S413" s="652"/>
      <c r="T413" s="653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478" t="s">
        <v>654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>
      <c r="A414" s="657"/>
      <c r="B414" s="657"/>
      <c r="C414" s="657"/>
      <c r="D414" s="657"/>
      <c r="E414" s="657"/>
      <c r="F414" s="657"/>
      <c r="G414" s="657"/>
      <c r="H414" s="657"/>
      <c r="I414" s="657"/>
      <c r="J414" s="657"/>
      <c r="K414" s="657"/>
      <c r="L414" s="657"/>
      <c r="M414" s="657"/>
      <c r="N414" s="657"/>
      <c r="O414" s="658"/>
      <c r="P414" s="654" t="s">
        <v>40</v>
      </c>
      <c r="Q414" s="655"/>
      <c r="R414" s="655"/>
      <c r="S414" s="655"/>
      <c r="T414" s="655"/>
      <c r="U414" s="655"/>
      <c r="V414" s="656"/>
      <c r="W414" s="42" t="s">
        <v>39</v>
      </c>
      <c r="X414" s="43">
        <f>IFERROR(X413/H413,"0")</f>
        <v>0</v>
      </c>
      <c r="Y414" s="43">
        <f>IFERROR(Y413/H413,"0")</f>
        <v>0</v>
      </c>
      <c r="Z414" s="43">
        <f>IFERROR(IF(Z413="",0,Z413),"0")</f>
        <v>0</v>
      </c>
      <c r="AA414" s="67"/>
      <c r="AB414" s="67"/>
      <c r="AC414" s="67"/>
    </row>
    <row r="415" spans="1:68">
      <c r="A415" s="657"/>
      <c r="B415" s="657"/>
      <c r="C415" s="657"/>
      <c r="D415" s="657"/>
      <c r="E415" s="657"/>
      <c r="F415" s="657"/>
      <c r="G415" s="657"/>
      <c r="H415" s="657"/>
      <c r="I415" s="657"/>
      <c r="J415" s="657"/>
      <c r="K415" s="657"/>
      <c r="L415" s="657"/>
      <c r="M415" s="657"/>
      <c r="N415" s="657"/>
      <c r="O415" s="658"/>
      <c r="P415" s="654" t="s">
        <v>40</v>
      </c>
      <c r="Q415" s="655"/>
      <c r="R415" s="655"/>
      <c r="S415" s="655"/>
      <c r="T415" s="655"/>
      <c r="U415" s="655"/>
      <c r="V415" s="656"/>
      <c r="W415" s="42" t="s">
        <v>0</v>
      </c>
      <c r="X415" s="43">
        <f>IFERROR(SUM(X413:X413),"0")</f>
        <v>0</v>
      </c>
      <c r="Y415" s="43">
        <f>IFERROR(SUM(Y413:Y413),"0")</f>
        <v>0</v>
      </c>
      <c r="Z415" s="42"/>
      <c r="AA415" s="67"/>
      <c r="AB415" s="67"/>
      <c r="AC415" s="67"/>
    </row>
    <row r="416" spans="1:68" ht="14.25" customHeight="1">
      <c r="A416" s="649" t="s">
        <v>78</v>
      </c>
      <c r="B416" s="649"/>
      <c r="C416" s="649"/>
      <c r="D416" s="649"/>
      <c r="E416" s="649"/>
      <c r="F416" s="649"/>
      <c r="G416" s="649"/>
      <c r="H416" s="649"/>
      <c r="I416" s="649"/>
      <c r="J416" s="649"/>
      <c r="K416" s="649"/>
      <c r="L416" s="649"/>
      <c r="M416" s="649"/>
      <c r="N416" s="649"/>
      <c r="O416" s="649"/>
      <c r="P416" s="649"/>
      <c r="Q416" s="649"/>
      <c r="R416" s="649"/>
      <c r="S416" s="649"/>
      <c r="T416" s="649"/>
      <c r="U416" s="649"/>
      <c r="V416" s="649"/>
      <c r="W416" s="649"/>
      <c r="X416" s="649"/>
      <c r="Y416" s="649"/>
      <c r="Z416" s="649"/>
      <c r="AA416" s="66"/>
      <c r="AB416" s="66"/>
      <c r="AC416" s="80"/>
    </row>
    <row r="417" spans="1:68" ht="27" customHeight="1">
      <c r="A417" s="63" t="s">
        <v>655</v>
      </c>
      <c r="B417" s="63" t="s">
        <v>656</v>
      </c>
      <c r="C417" s="36">
        <v>4301031403</v>
      </c>
      <c r="D417" s="650">
        <v>4680115886094</v>
      </c>
      <c r="E417" s="650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118</v>
      </c>
      <c r="N417" s="38"/>
      <c r="O417" s="37">
        <v>50</v>
      </c>
      <c r="P417" s="85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652"/>
      <c r="R417" s="652"/>
      <c r="S417" s="652"/>
      <c r="T417" s="653"/>
      <c r="U417" s="39" t="s">
        <v>45</v>
      </c>
      <c r="V417" s="39" t="s">
        <v>45</v>
      </c>
      <c r="W417" s="40" t="s">
        <v>0</v>
      </c>
      <c r="X417" s="58">
        <v>210</v>
      </c>
      <c r="Y417" s="55">
        <f>IFERROR(IF(X417="",0,CEILING((X417/$H417),1)*$H417),"")</f>
        <v>210.60000000000002</v>
      </c>
      <c r="Z417" s="41">
        <f>IFERROR(IF(Y417=0,"",ROUNDUP(Y417/H417,0)*0.00902),"")</f>
        <v>0.35177999999999998</v>
      </c>
      <c r="AA417" s="68" t="s">
        <v>45</v>
      </c>
      <c r="AB417" s="69" t="s">
        <v>45</v>
      </c>
      <c r="AC417" s="480" t="s">
        <v>657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218.16666666666669</v>
      </c>
      <c r="BN417" s="78">
        <f>IFERROR(Y417*I417/H417,"0")</f>
        <v>218.79000000000002</v>
      </c>
      <c r="BO417" s="78">
        <f>IFERROR(1/J417*(X417/H417),"0")</f>
        <v>0.2946127946127946</v>
      </c>
      <c r="BP417" s="78">
        <f>IFERROR(1/J417*(Y417/H417),"0")</f>
        <v>0.29545454545454547</v>
      </c>
    </row>
    <row r="418" spans="1:68" ht="27" customHeight="1">
      <c r="A418" s="63" t="s">
        <v>658</v>
      </c>
      <c r="B418" s="63" t="s">
        <v>659</v>
      </c>
      <c r="C418" s="36">
        <v>4301031363</v>
      </c>
      <c r="D418" s="650">
        <v>4607091389425</v>
      </c>
      <c r="E418" s="650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652"/>
      <c r="R418" s="652"/>
      <c r="S418" s="652"/>
      <c r="T418" s="653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660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>
      <c r="A419" s="63" t="s">
        <v>661</v>
      </c>
      <c r="B419" s="63" t="s">
        <v>662</v>
      </c>
      <c r="C419" s="36">
        <v>4301031373</v>
      </c>
      <c r="D419" s="650">
        <v>4680115880771</v>
      </c>
      <c r="E419" s="650"/>
      <c r="F419" s="62">
        <v>0.28000000000000003</v>
      </c>
      <c r="G419" s="37">
        <v>6</v>
      </c>
      <c r="H419" s="62">
        <v>1.68</v>
      </c>
      <c r="I419" s="62">
        <v>1.81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652"/>
      <c r="R419" s="652"/>
      <c r="S419" s="652"/>
      <c r="T419" s="653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663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>
      <c r="A420" s="63" t="s">
        <v>664</v>
      </c>
      <c r="B420" s="63" t="s">
        <v>665</v>
      </c>
      <c r="C420" s="36">
        <v>4301031359</v>
      </c>
      <c r="D420" s="650">
        <v>4607091389500</v>
      </c>
      <c r="E420" s="650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652"/>
      <c r="R420" s="652"/>
      <c r="S420" s="652"/>
      <c r="T420" s="653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>
      <c r="A421" s="657"/>
      <c r="B421" s="657"/>
      <c r="C421" s="657"/>
      <c r="D421" s="657"/>
      <c r="E421" s="657"/>
      <c r="F421" s="657"/>
      <c r="G421" s="657"/>
      <c r="H421" s="657"/>
      <c r="I421" s="657"/>
      <c r="J421" s="657"/>
      <c r="K421" s="657"/>
      <c r="L421" s="657"/>
      <c r="M421" s="657"/>
      <c r="N421" s="657"/>
      <c r="O421" s="658"/>
      <c r="P421" s="654" t="s">
        <v>40</v>
      </c>
      <c r="Q421" s="655"/>
      <c r="R421" s="655"/>
      <c r="S421" s="655"/>
      <c r="T421" s="655"/>
      <c r="U421" s="655"/>
      <c r="V421" s="656"/>
      <c r="W421" s="42" t="s">
        <v>39</v>
      </c>
      <c r="X421" s="43">
        <f>IFERROR(X417/H417,"0")+IFERROR(X418/H418,"0")+IFERROR(X419/H419,"0")+IFERROR(X420/H420,"0")</f>
        <v>38.888888888888886</v>
      </c>
      <c r="Y421" s="43">
        <f>IFERROR(Y417/H417,"0")+IFERROR(Y418/H418,"0")+IFERROR(Y419/H419,"0")+IFERROR(Y420/H420,"0")</f>
        <v>39</v>
      </c>
      <c r="Z421" s="43">
        <f>IFERROR(IF(Z417="",0,Z417),"0")+IFERROR(IF(Z418="",0,Z418),"0")+IFERROR(IF(Z419="",0,Z419),"0")+IFERROR(IF(Z420="",0,Z420),"0")</f>
        <v>0.35177999999999998</v>
      </c>
      <c r="AA421" s="67"/>
      <c r="AB421" s="67"/>
      <c r="AC421" s="67"/>
    </row>
    <row r="422" spans="1:68">
      <c r="A422" s="657"/>
      <c r="B422" s="657"/>
      <c r="C422" s="657"/>
      <c r="D422" s="657"/>
      <c r="E422" s="657"/>
      <c r="F422" s="657"/>
      <c r="G422" s="657"/>
      <c r="H422" s="657"/>
      <c r="I422" s="657"/>
      <c r="J422" s="657"/>
      <c r="K422" s="657"/>
      <c r="L422" s="657"/>
      <c r="M422" s="657"/>
      <c r="N422" s="657"/>
      <c r="O422" s="658"/>
      <c r="P422" s="654" t="s">
        <v>40</v>
      </c>
      <c r="Q422" s="655"/>
      <c r="R422" s="655"/>
      <c r="S422" s="655"/>
      <c r="T422" s="655"/>
      <c r="U422" s="655"/>
      <c r="V422" s="656"/>
      <c r="W422" s="42" t="s">
        <v>0</v>
      </c>
      <c r="X422" s="43">
        <f>IFERROR(SUM(X417:X420),"0")</f>
        <v>210</v>
      </c>
      <c r="Y422" s="43">
        <f>IFERROR(SUM(Y417:Y420),"0")</f>
        <v>210.60000000000002</v>
      </c>
      <c r="Z422" s="42"/>
      <c r="AA422" s="67"/>
      <c r="AB422" s="67"/>
      <c r="AC422" s="67"/>
    </row>
    <row r="423" spans="1:68" ht="16.5" customHeight="1">
      <c r="A423" s="648" t="s">
        <v>666</v>
      </c>
      <c r="B423" s="648"/>
      <c r="C423" s="648"/>
      <c r="D423" s="648"/>
      <c r="E423" s="648"/>
      <c r="F423" s="648"/>
      <c r="G423" s="648"/>
      <c r="H423" s="648"/>
      <c r="I423" s="648"/>
      <c r="J423" s="648"/>
      <c r="K423" s="648"/>
      <c r="L423" s="648"/>
      <c r="M423" s="648"/>
      <c r="N423" s="648"/>
      <c r="O423" s="648"/>
      <c r="P423" s="648"/>
      <c r="Q423" s="648"/>
      <c r="R423" s="648"/>
      <c r="S423" s="648"/>
      <c r="T423" s="648"/>
      <c r="U423" s="648"/>
      <c r="V423" s="648"/>
      <c r="W423" s="648"/>
      <c r="X423" s="648"/>
      <c r="Y423" s="648"/>
      <c r="Z423" s="648"/>
      <c r="AA423" s="65"/>
      <c r="AB423" s="65"/>
      <c r="AC423" s="79"/>
    </row>
    <row r="424" spans="1:68" ht="14.25" customHeight="1">
      <c r="A424" s="649" t="s">
        <v>78</v>
      </c>
      <c r="B424" s="649"/>
      <c r="C424" s="649"/>
      <c r="D424" s="649"/>
      <c r="E424" s="649"/>
      <c r="F424" s="649"/>
      <c r="G424" s="649"/>
      <c r="H424" s="649"/>
      <c r="I424" s="649"/>
      <c r="J424" s="649"/>
      <c r="K424" s="649"/>
      <c r="L424" s="649"/>
      <c r="M424" s="649"/>
      <c r="N424" s="649"/>
      <c r="O424" s="649"/>
      <c r="P424" s="649"/>
      <c r="Q424" s="649"/>
      <c r="R424" s="649"/>
      <c r="S424" s="649"/>
      <c r="T424" s="649"/>
      <c r="U424" s="649"/>
      <c r="V424" s="649"/>
      <c r="W424" s="649"/>
      <c r="X424" s="649"/>
      <c r="Y424" s="649"/>
      <c r="Z424" s="649"/>
      <c r="AA424" s="66"/>
      <c r="AB424" s="66"/>
      <c r="AC424" s="80"/>
    </row>
    <row r="425" spans="1:68" ht="27" customHeight="1">
      <c r="A425" s="63" t="s">
        <v>667</v>
      </c>
      <c r="B425" s="63" t="s">
        <v>668</v>
      </c>
      <c r="C425" s="36">
        <v>4301031347</v>
      </c>
      <c r="D425" s="650">
        <v>4680115885110</v>
      </c>
      <c r="E425" s="650"/>
      <c r="F425" s="62">
        <v>0.2</v>
      </c>
      <c r="G425" s="37">
        <v>6</v>
      </c>
      <c r="H425" s="62">
        <v>1.2</v>
      </c>
      <c r="I425" s="62">
        <v>2.1</v>
      </c>
      <c r="J425" s="37">
        <v>182</v>
      </c>
      <c r="K425" s="37" t="s">
        <v>90</v>
      </c>
      <c r="L425" s="37" t="s">
        <v>45</v>
      </c>
      <c r="M425" s="38" t="s">
        <v>83</v>
      </c>
      <c r="N425" s="38"/>
      <c r="O425" s="37">
        <v>50</v>
      </c>
      <c r="P425" s="85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652"/>
      <c r="R425" s="652"/>
      <c r="S425" s="652"/>
      <c r="T425" s="653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8" t="s">
        <v>669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>
      <c r="A426" s="657"/>
      <c r="B426" s="657"/>
      <c r="C426" s="657"/>
      <c r="D426" s="657"/>
      <c r="E426" s="657"/>
      <c r="F426" s="657"/>
      <c r="G426" s="657"/>
      <c r="H426" s="657"/>
      <c r="I426" s="657"/>
      <c r="J426" s="657"/>
      <c r="K426" s="657"/>
      <c r="L426" s="657"/>
      <c r="M426" s="657"/>
      <c r="N426" s="657"/>
      <c r="O426" s="658"/>
      <c r="P426" s="654" t="s">
        <v>40</v>
      </c>
      <c r="Q426" s="655"/>
      <c r="R426" s="655"/>
      <c r="S426" s="655"/>
      <c r="T426" s="655"/>
      <c r="U426" s="655"/>
      <c r="V426" s="656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>
      <c r="A427" s="657"/>
      <c r="B427" s="657"/>
      <c r="C427" s="657"/>
      <c r="D427" s="657"/>
      <c r="E427" s="657"/>
      <c r="F427" s="657"/>
      <c r="G427" s="657"/>
      <c r="H427" s="657"/>
      <c r="I427" s="657"/>
      <c r="J427" s="657"/>
      <c r="K427" s="657"/>
      <c r="L427" s="657"/>
      <c r="M427" s="657"/>
      <c r="N427" s="657"/>
      <c r="O427" s="658"/>
      <c r="P427" s="654" t="s">
        <v>40</v>
      </c>
      <c r="Q427" s="655"/>
      <c r="R427" s="655"/>
      <c r="S427" s="655"/>
      <c r="T427" s="655"/>
      <c r="U427" s="655"/>
      <c r="V427" s="656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16.5" customHeight="1">
      <c r="A428" s="648" t="s">
        <v>670</v>
      </c>
      <c r="B428" s="648"/>
      <c r="C428" s="648"/>
      <c r="D428" s="648"/>
      <c r="E428" s="648"/>
      <c r="F428" s="648"/>
      <c r="G428" s="648"/>
      <c r="H428" s="648"/>
      <c r="I428" s="648"/>
      <c r="J428" s="648"/>
      <c r="K428" s="648"/>
      <c r="L428" s="648"/>
      <c r="M428" s="648"/>
      <c r="N428" s="648"/>
      <c r="O428" s="648"/>
      <c r="P428" s="648"/>
      <c r="Q428" s="648"/>
      <c r="R428" s="648"/>
      <c r="S428" s="648"/>
      <c r="T428" s="648"/>
      <c r="U428" s="648"/>
      <c r="V428" s="648"/>
      <c r="W428" s="648"/>
      <c r="X428" s="648"/>
      <c r="Y428" s="648"/>
      <c r="Z428" s="648"/>
      <c r="AA428" s="65"/>
      <c r="AB428" s="65"/>
      <c r="AC428" s="79"/>
    </row>
    <row r="429" spans="1:68" ht="14.25" customHeight="1">
      <c r="A429" s="649" t="s">
        <v>78</v>
      </c>
      <c r="B429" s="649"/>
      <c r="C429" s="649"/>
      <c r="D429" s="649"/>
      <c r="E429" s="649"/>
      <c r="F429" s="649"/>
      <c r="G429" s="649"/>
      <c r="H429" s="649"/>
      <c r="I429" s="649"/>
      <c r="J429" s="649"/>
      <c r="K429" s="649"/>
      <c r="L429" s="649"/>
      <c r="M429" s="649"/>
      <c r="N429" s="649"/>
      <c r="O429" s="649"/>
      <c r="P429" s="649"/>
      <c r="Q429" s="649"/>
      <c r="R429" s="649"/>
      <c r="S429" s="649"/>
      <c r="T429" s="649"/>
      <c r="U429" s="649"/>
      <c r="V429" s="649"/>
      <c r="W429" s="649"/>
      <c r="X429" s="649"/>
      <c r="Y429" s="649"/>
      <c r="Z429" s="649"/>
      <c r="AA429" s="66"/>
      <c r="AB429" s="66"/>
      <c r="AC429" s="80"/>
    </row>
    <row r="430" spans="1:68" ht="27" customHeight="1">
      <c r="A430" s="63" t="s">
        <v>671</v>
      </c>
      <c r="B430" s="63" t="s">
        <v>672</v>
      </c>
      <c r="C430" s="36">
        <v>4301031261</v>
      </c>
      <c r="D430" s="650">
        <v>4680115885103</v>
      </c>
      <c r="E430" s="650"/>
      <c r="F430" s="62">
        <v>0.27</v>
      </c>
      <c r="G430" s="37">
        <v>6</v>
      </c>
      <c r="H430" s="62">
        <v>1.62</v>
      </c>
      <c r="I430" s="62">
        <v>1.8</v>
      </c>
      <c r="J430" s="37">
        <v>182</v>
      </c>
      <c r="K430" s="37" t="s">
        <v>90</v>
      </c>
      <c r="L430" s="37" t="s">
        <v>45</v>
      </c>
      <c r="M430" s="38" t="s">
        <v>83</v>
      </c>
      <c r="N430" s="38"/>
      <c r="O430" s="37">
        <v>40</v>
      </c>
      <c r="P430" s="8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652"/>
      <c r="R430" s="652"/>
      <c r="S430" s="652"/>
      <c r="T430" s="653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>
      <c r="A431" s="657"/>
      <c r="B431" s="657"/>
      <c r="C431" s="657"/>
      <c r="D431" s="657"/>
      <c r="E431" s="657"/>
      <c r="F431" s="657"/>
      <c r="G431" s="657"/>
      <c r="H431" s="657"/>
      <c r="I431" s="657"/>
      <c r="J431" s="657"/>
      <c r="K431" s="657"/>
      <c r="L431" s="657"/>
      <c r="M431" s="657"/>
      <c r="N431" s="657"/>
      <c r="O431" s="658"/>
      <c r="P431" s="654" t="s">
        <v>40</v>
      </c>
      <c r="Q431" s="655"/>
      <c r="R431" s="655"/>
      <c r="S431" s="655"/>
      <c r="T431" s="655"/>
      <c r="U431" s="655"/>
      <c r="V431" s="656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>
      <c r="A432" s="657"/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8"/>
      <c r="P432" s="654" t="s">
        <v>40</v>
      </c>
      <c r="Q432" s="655"/>
      <c r="R432" s="655"/>
      <c r="S432" s="655"/>
      <c r="T432" s="655"/>
      <c r="U432" s="655"/>
      <c r="V432" s="656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customHeight="1">
      <c r="A433" s="647" t="s">
        <v>674</v>
      </c>
      <c r="B433" s="647"/>
      <c r="C433" s="647"/>
      <c r="D433" s="647"/>
      <c r="E433" s="647"/>
      <c r="F433" s="647"/>
      <c r="G433" s="647"/>
      <c r="H433" s="647"/>
      <c r="I433" s="647"/>
      <c r="J433" s="647"/>
      <c r="K433" s="647"/>
      <c r="L433" s="647"/>
      <c r="M433" s="647"/>
      <c r="N433" s="647"/>
      <c r="O433" s="647"/>
      <c r="P433" s="647"/>
      <c r="Q433" s="647"/>
      <c r="R433" s="647"/>
      <c r="S433" s="647"/>
      <c r="T433" s="647"/>
      <c r="U433" s="647"/>
      <c r="V433" s="647"/>
      <c r="W433" s="647"/>
      <c r="X433" s="647"/>
      <c r="Y433" s="647"/>
      <c r="Z433" s="647"/>
      <c r="AA433" s="54"/>
      <c r="AB433" s="54"/>
      <c r="AC433" s="54"/>
    </row>
    <row r="434" spans="1:68" ht="16.5" customHeight="1">
      <c r="A434" s="648" t="s">
        <v>674</v>
      </c>
      <c r="B434" s="648"/>
      <c r="C434" s="648"/>
      <c r="D434" s="648"/>
      <c r="E434" s="648"/>
      <c r="F434" s="648"/>
      <c r="G434" s="648"/>
      <c r="H434" s="648"/>
      <c r="I434" s="648"/>
      <c r="J434" s="648"/>
      <c r="K434" s="648"/>
      <c r="L434" s="648"/>
      <c r="M434" s="648"/>
      <c r="N434" s="648"/>
      <c r="O434" s="648"/>
      <c r="P434" s="648"/>
      <c r="Q434" s="648"/>
      <c r="R434" s="648"/>
      <c r="S434" s="648"/>
      <c r="T434" s="648"/>
      <c r="U434" s="648"/>
      <c r="V434" s="648"/>
      <c r="W434" s="648"/>
      <c r="X434" s="648"/>
      <c r="Y434" s="648"/>
      <c r="Z434" s="648"/>
      <c r="AA434" s="65"/>
      <c r="AB434" s="65"/>
      <c r="AC434" s="79"/>
    </row>
    <row r="435" spans="1:68" ht="14.25" customHeight="1">
      <c r="A435" s="649" t="s">
        <v>114</v>
      </c>
      <c r="B435" s="649"/>
      <c r="C435" s="649"/>
      <c r="D435" s="649"/>
      <c r="E435" s="649"/>
      <c r="F435" s="649"/>
      <c r="G435" s="649"/>
      <c r="H435" s="649"/>
      <c r="I435" s="649"/>
      <c r="J435" s="649"/>
      <c r="K435" s="649"/>
      <c r="L435" s="649"/>
      <c r="M435" s="649"/>
      <c r="N435" s="649"/>
      <c r="O435" s="649"/>
      <c r="P435" s="649"/>
      <c r="Q435" s="649"/>
      <c r="R435" s="649"/>
      <c r="S435" s="649"/>
      <c r="T435" s="649"/>
      <c r="U435" s="649"/>
      <c r="V435" s="649"/>
      <c r="W435" s="649"/>
      <c r="X435" s="649"/>
      <c r="Y435" s="649"/>
      <c r="Z435" s="649"/>
      <c r="AA435" s="66"/>
      <c r="AB435" s="66"/>
      <c r="AC435" s="80"/>
    </row>
    <row r="436" spans="1:68" ht="27" customHeight="1">
      <c r="A436" s="63" t="s">
        <v>675</v>
      </c>
      <c r="B436" s="63" t="s">
        <v>676</v>
      </c>
      <c r="C436" s="36">
        <v>4301011795</v>
      </c>
      <c r="D436" s="650">
        <v>4607091389067</v>
      </c>
      <c r="E436" s="65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652"/>
      <c r="R436" s="652"/>
      <c r="S436" s="652"/>
      <c r="T436" s="65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50" si="63">IFERROR(IF(X436="",0,CEILING((X436/$H436),1)*$H436),"")</f>
        <v>0</v>
      </c>
      <c r="Z436" s="41" t="str">
        <f t="shared" ref="Z436:Z442" si="64">IFERROR(IF(Y436=0,"",ROUNDUP(Y436/H436,0)*0.01196),"")</f>
        <v/>
      </c>
      <c r="AA436" s="68" t="s">
        <v>45</v>
      </c>
      <c r="AB436" s="69" t="s">
        <v>45</v>
      </c>
      <c r="AC436" s="492" t="s">
        <v>677</v>
      </c>
      <c r="AG436" s="78"/>
      <c r="AJ436" s="84" t="s">
        <v>45</v>
      </c>
      <c r="AK436" s="84">
        <v>0</v>
      </c>
      <c r="BB436" s="493" t="s">
        <v>66</v>
      </c>
      <c r="BM436" s="78">
        <f t="shared" ref="BM436:BM450" si="65">IFERROR(X436*I436/H436,"0")</f>
        <v>0</v>
      </c>
      <c r="BN436" s="78">
        <f t="shared" ref="BN436:BN450" si="66">IFERROR(Y436*I436/H436,"0")</f>
        <v>0</v>
      </c>
      <c r="BO436" s="78">
        <f t="shared" ref="BO436:BO450" si="67">IFERROR(1/J436*(X436/H436),"0")</f>
        <v>0</v>
      </c>
      <c r="BP436" s="78">
        <f t="shared" ref="BP436:BP450" si="68">IFERROR(1/J436*(Y436/H436),"0")</f>
        <v>0</v>
      </c>
    </row>
    <row r="437" spans="1:68" ht="27" customHeight="1">
      <c r="A437" s="63" t="s">
        <v>678</v>
      </c>
      <c r="B437" s="63" t="s">
        <v>679</v>
      </c>
      <c r="C437" s="36">
        <v>4301011961</v>
      </c>
      <c r="D437" s="650">
        <v>4680115885271</v>
      </c>
      <c r="E437" s="650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652"/>
      <c r="R437" s="652"/>
      <c r="S437" s="652"/>
      <c r="T437" s="65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4"/>
        <v/>
      </c>
      <c r="AA437" s="68" t="s">
        <v>45</v>
      </c>
      <c r="AB437" s="69" t="s">
        <v>45</v>
      </c>
      <c r="AC437" s="494" t="s">
        <v>680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>
      <c r="A438" s="63" t="s">
        <v>681</v>
      </c>
      <c r="B438" s="63" t="s">
        <v>682</v>
      </c>
      <c r="C438" s="36">
        <v>4301011376</v>
      </c>
      <c r="D438" s="650">
        <v>4680115885226</v>
      </c>
      <c r="E438" s="650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652"/>
      <c r="R438" s="652"/>
      <c r="S438" s="652"/>
      <c r="T438" s="65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683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>
      <c r="A439" s="63" t="s">
        <v>684</v>
      </c>
      <c r="B439" s="63" t="s">
        <v>685</v>
      </c>
      <c r="C439" s="36">
        <v>4301012145</v>
      </c>
      <c r="D439" s="650">
        <v>4607091383522</v>
      </c>
      <c r="E439" s="65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4" t="s">
        <v>686</v>
      </c>
      <c r="Q439" s="652"/>
      <c r="R439" s="652"/>
      <c r="S439" s="652"/>
      <c r="T439" s="653"/>
      <c r="U439" s="39" t="s">
        <v>45</v>
      </c>
      <c r="V439" s="39" t="s">
        <v>45</v>
      </c>
      <c r="W439" s="40" t="s">
        <v>0</v>
      </c>
      <c r="X439" s="58">
        <v>330</v>
      </c>
      <c r="Y439" s="55">
        <f t="shared" si="63"/>
        <v>332.64000000000004</v>
      </c>
      <c r="Z439" s="41">
        <f t="shared" si="64"/>
        <v>0.75348000000000004</v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352.49999999999994</v>
      </c>
      <c r="BN439" s="78">
        <f t="shared" si="66"/>
        <v>355.32000000000005</v>
      </c>
      <c r="BO439" s="78">
        <f t="shared" si="67"/>
        <v>0.60096153846153855</v>
      </c>
      <c r="BP439" s="78">
        <f t="shared" si="68"/>
        <v>0.60576923076923084</v>
      </c>
    </row>
    <row r="440" spans="1:68" ht="16.5" customHeight="1">
      <c r="A440" s="63" t="s">
        <v>688</v>
      </c>
      <c r="B440" s="63" t="s">
        <v>689</v>
      </c>
      <c r="C440" s="36">
        <v>4301011774</v>
      </c>
      <c r="D440" s="650">
        <v>4680115884502</v>
      </c>
      <c r="E440" s="650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652"/>
      <c r="R440" s="652"/>
      <c r="S440" s="652"/>
      <c r="T440" s="65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>
      <c r="A441" s="63" t="s">
        <v>691</v>
      </c>
      <c r="B441" s="63" t="s">
        <v>692</v>
      </c>
      <c r="C441" s="36">
        <v>4301011771</v>
      </c>
      <c r="D441" s="650">
        <v>4607091389104</v>
      </c>
      <c r="E441" s="650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652"/>
      <c r="R441" s="652"/>
      <c r="S441" s="652"/>
      <c r="T441" s="653"/>
      <c r="U441" s="39" t="s">
        <v>45</v>
      </c>
      <c r="V441" s="39" t="s">
        <v>45</v>
      </c>
      <c r="W441" s="40" t="s">
        <v>0</v>
      </c>
      <c r="X441" s="58">
        <v>220</v>
      </c>
      <c r="Y441" s="55">
        <f t="shared" si="63"/>
        <v>221.76000000000002</v>
      </c>
      <c r="Z441" s="41">
        <f t="shared" si="64"/>
        <v>0.50231999999999999</v>
      </c>
      <c r="AA441" s="68" t="s">
        <v>45</v>
      </c>
      <c r="AB441" s="69" t="s">
        <v>45</v>
      </c>
      <c r="AC441" s="502" t="s">
        <v>693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234.99999999999997</v>
      </c>
      <c r="BN441" s="78">
        <f t="shared" si="66"/>
        <v>236.88</v>
      </c>
      <c r="BO441" s="78">
        <f t="shared" si="67"/>
        <v>0.40064102564102566</v>
      </c>
      <c r="BP441" s="78">
        <f t="shared" si="68"/>
        <v>0.40384615384615385</v>
      </c>
    </row>
    <row r="442" spans="1:68" ht="16.5" customHeight="1">
      <c r="A442" s="63" t="s">
        <v>694</v>
      </c>
      <c r="B442" s="63" t="s">
        <v>695</v>
      </c>
      <c r="C442" s="36">
        <v>4301011799</v>
      </c>
      <c r="D442" s="650">
        <v>4680115884519</v>
      </c>
      <c r="E442" s="650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652"/>
      <c r="R442" s="652"/>
      <c r="S442" s="652"/>
      <c r="T442" s="65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696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>
      <c r="A443" s="63" t="s">
        <v>697</v>
      </c>
      <c r="B443" s="63" t="s">
        <v>698</v>
      </c>
      <c r="C443" s="36">
        <v>4301012125</v>
      </c>
      <c r="D443" s="650">
        <v>4680115886391</v>
      </c>
      <c r="E443" s="650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89</v>
      </c>
      <c r="N443" s="38"/>
      <c r="O443" s="37">
        <v>60</v>
      </c>
      <c r="P443" s="86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652"/>
      <c r="R443" s="652"/>
      <c r="S443" s="652"/>
      <c r="T443" s="65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>
      <c r="A444" s="63" t="s">
        <v>699</v>
      </c>
      <c r="B444" s="63" t="s">
        <v>700</v>
      </c>
      <c r="C444" s="36">
        <v>4301011778</v>
      </c>
      <c r="D444" s="650">
        <v>4680115880603</v>
      </c>
      <c r="E444" s="650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652"/>
      <c r="R444" s="652"/>
      <c r="S444" s="652"/>
      <c r="T444" s="65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677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>
      <c r="A445" s="63" t="s">
        <v>699</v>
      </c>
      <c r="B445" s="63" t="s">
        <v>701</v>
      </c>
      <c r="C445" s="36">
        <v>4301012035</v>
      </c>
      <c r="D445" s="650">
        <v>4680115880603</v>
      </c>
      <c r="E445" s="650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652"/>
      <c r="R445" s="652"/>
      <c r="S445" s="652"/>
      <c r="T445" s="65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677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>
      <c r="A446" s="63" t="s">
        <v>702</v>
      </c>
      <c r="B446" s="63" t="s">
        <v>703</v>
      </c>
      <c r="C446" s="36">
        <v>4301012146</v>
      </c>
      <c r="D446" s="650">
        <v>4607091389999</v>
      </c>
      <c r="E446" s="650"/>
      <c r="F446" s="62">
        <v>0.6</v>
      </c>
      <c r="G446" s="37">
        <v>8</v>
      </c>
      <c r="H446" s="62">
        <v>4.8</v>
      </c>
      <c r="I446" s="62">
        <v>5.01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1" t="s">
        <v>704</v>
      </c>
      <c r="Q446" s="652"/>
      <c r="R446" s="652"/>
      <c r="S446" s="652"/>
      <c r="T446" s="65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687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>
      <c r="A447" s="63" t="s">
        <v>705</v>
      </c>
      <c r="B447" s="63" t="s">
        <v>706</v>
      </c>
      <c r="C447" s="36">
        <v>4301012036</v>
      </c>
      <c r="D447" s="650">
        <v>4680115882782</v>
      </c>
      <c r="E447" s="650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652"/>
      <c r="R447" s="652"/>
      <c r="S447" s="652"/>
      <c r="T447" s="65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680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>
      <c r="A448" s="63" t="s">
        <v>707</v>
      </c>
      <c r="B448" s="63" t="s">
        <v>708</v>
      </c>
      <c r="C448" s="36">
        <v>4301012050</v>
      </c>
      <c r="D448" s="650">
        <v>4680115885479</v>
      </c>
      <c r="E448" s="650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90</v>
      </c>
      <c r="L448" s="37" t="s">
        <v>45</v>
      </c>
      <c r="M448" s="38" t="s">
        <v>118</v>
      </c>
      <c r="N448" s="38"/>
      <c r="O448" s="37">
        <v>60</v>
      </c>
      <c r="P448" s="87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652"/>
      <c r="R448" s="652"/>
      <c r="S448" s="652"/>
      <c r="T448" s="65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6" t="s">
        <v>693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>
      <c r="A449" s="63" t="s">
        <v>709</v>
      </c>
      <c r="B449" s="63" t="s">
        <v>710</v>
      </c>
      <c r="C449" s="36">
        <v>4301011784</v>
      </c>
      <c r="D449" s="650">
        <v>4607091389982</v>
      </c>
      <c r="E449" s="650"/>
      <c r="F449" s="62">
        <v>0.6</v>
      </c>
      <c r="G449" s="37">
        <v>6</v>
      </c>
      <c r="H449" s="62">
        <v>3.6</v>
      </c>
      <c r="I449" s="62">
        <v>3.81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652"/>
      <c r="R449" s="652"/>
      <c r="S449" s="652"/>
      <c r="T449" s="65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693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>
      <c r="A450" s="63" t="s">
        <v>709</v>
      </c>
      <c r="B450" s="63" t="s">
        <v>711</v>
      </c>
      <c r="C450" s="36">
        <v>4301012034</v>
      </c>
      <c r="D450" s="650">
        <v>4607091389982</v>
      </c>
      <c r="E450" s="650"/>
      <c r="F450" s="62">
        <v>0.6</v>
      </c>
      <c r="G450" s="37">
        <v>8</v>
      </c>
      <c r="H450" s="62">
        <v>4.8</v>
      </c>
      <c r="I450" s="62">
        <v>6.96</v>
      </c>
      <c r="J450" s="37">
        <v>120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2"/>
      <c r="R450" s="652"/>
      <c r="S450" s="652"/>
      <c r="T450" s="65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20" t="s">
        <v>693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>
      <c r="A451" s="657"/>
      <c r="B451" s="657"/>
      <c r="C451" s="657"/>
      <c r="D451" s="657"/>
      <c r="E451" s="657"/>
      <c r="F451" s="657"/>
      <c r="G451" s="657"/>
      <c r="H451" s="657"/>
      <c r="I451" s="657"/>
      <c r="J451" s="657"/>
      <c r="K451" s="657"/>
      <c r="L451" s="657"/>
      <c r="M451" s="657"/>
      <c r="N451" s="657"/>
      <c r="O451" s="658"/>
      <c r="P451" s="654" t="s">
        <v>40</v>
      </c>
      <c r="Q451" s="655"/>
      <c r="R451" s="655"/>
      <c r="S451" s="655"/>
      <c r="T451" s="655"/>
      <c r="U451" s="655"/>
      <c r="V451" s="656"/>
      <c r="W451" s="42" t="s">
        <v>39</v>
      </c>
      <c r="X451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104.16666666666666</v>
      </c>
      <c r="Y451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105</v>
      </c>
      <c r="Z451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1.2558</v>
      </c>
      <c r="AA451" s="67"/>
      <c r="AB451" s="67"/>
      <c r="AC451" s="67"/>
    </row>
    <row r="452" spans="1:68">
      <c r="A452" s="657"/>
      <c r="B452" s="657"/>
      <c r="C452" s="657"/>
      <c r="D452" s="657"/>
      <c r="E452" s="657"/>
      <c r="F452" s="657"/>
      <c r="G452" s="657"/>
      <c r="H452" s="657"/>
      <c r="I452" s="657"/>
      <c r="J452" s="657"/>
      <c r="K452" s="657"/>
      <c r="L452" s="657"/>
      <c r="M452" s="657"/>
      <c r="N452" s="657"/>
      <c r="O452" s="658"/>
      <c r="P452" s="654" t="s">
        <v>40</v>
      </c>
      <c r="Q452" s="655"/>
      <c r="R452" s="655"/>
      <c r="S452" s="655"/>
      <c r="T452" s="655"/>
      <c r="U452" s="655"/>
      <c r="V452" s="656"/>
      <c r="W452" s="42" t="s">
        <v>0</v>
      </c>
      <c r="X452" s="43">
        <f>IFERROR(SUM(X436:X450),"0")</f>
        <v>550</v>
      </c>
      <c r="Y452" s="43">
        <f>IFERROR(SUM(Y436:Y450),"0")</f>
        <v>554.40000000000009</v>
      </c>
      <c r="Z452" s="42"/>
      <c r="AA452" s="67"/>
      <c r="AB452" s="67"/>
      <c r="AC452" s="67"/>
    </row>
    <row r="453" spans="1:68" ht="14.25" customHeight="1">
      <c r="A453" s="649" t="s">
        <v>150</v>
      </c>
      <c r="B453" s="649"/>
      <c r="C453" s="649"/>
      <c r="D453" s="649"/>
      <c r="E453" s="649"/>
      <c r="F453" s="649"/>
      <c r="G453" s="649"/>
      <c r="H453" s="649"/>
      <c r="I453" s="649"/>
      <c r="J453" s="649"/>
      <c r="K453" s="649"/>
      <c r="L453" s="649"/>
      <c r="M453" s="649"/>
      <c r="N453" s="649"/>
      <c r="O453" s="649"/>
      <c r="P453" s="649"/>
      <c r="Q453" s="649"/>
      <c r="R453" s="649"/>
      <c r="S453" s="649"/>
      <c r="T453" s="649"/>
      <c r="U453" s="649"/>
      <c r="V453" s="649"/>
      <c r="W453" s="649"/>
      <c r="X453" s="649"/>
      <c r="Y453" s="649"/>
      <c r="Z453" s="649"/>
      <c r="AA453" s="66"/>
      <c r="AB453" s="66"/>
      <c r="AC453" s="80"/>
    </row>
    <row r="454" spans="1:68" ht="16.5" customHeight="1">
      <c r="A454" s="63" t="s">
        <v>712</v>
      </c>
      <c r="B454" s="63" t="s">
        <v>713</v>
      </c>
      <c r="C454" s="36">
        <v>4301020334</v>
      </c>
      <c r="D454" s="650">
        <v>4607091388930</v>
      </c>
      <c r="E454" s="650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89</v>
      </c>
      <c r="N454" s="38"/>
      <c r="O454" s="37">
        <v>70</v>
      </c>
      <c r="P454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652"/>
      <c r="R454" s="652"/>
      <c r="S454" s="652"/>
      <c r="T454" s="653"/>
      <c r="U454" s="39" t="s">
        <v>45</v>
      </c>
      <c r="V454" s="39" t="s">
        <v>45</v>
      </c>
      <c r="W454" s="40" t="s">
        <v>0</v>
      </c>
      <c r="X454" s="58">
        <v>300</v>
      </c>
      <c r="Y454" s="55">
        <f>IFERROR(IF(X454="",0,CEILING((X454/$H454),1)*$H454),"")</f>
        <v>300.96000000000004</v>
      </c>
      <c r="Z454" s="41">
        <f>IFERROR(IF(Y454=0,"",ROUNDUP(Y454/H454,0)*0.01196),"")</f>
        <v>0.68171999999999999</v>
      </c>
      <c r="AA454" s="68" t="s">
        <v>45</v>
      </c>
      <c r="AB454" s="69" t="s">
        <v>45</v>
      </c>
      <c r="AC454" s="522" t="s">
        <v>714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320.45454545454544</v>
      </c>
      <c r="BN454" s="78">
        <f>IFERROR(Y454*I454/H454,"0")</f>
        <v>321.48</v>
      </c>
      <c r="BO454" s="78">
        <f>IFERROR(1/J454*(X454/H454),"0")</f>
        <v>0.54632867132867136</v>
      </c>
      <c r="BP454" s="78">
        <f>IFERROR(1/J454*(Y454/H454),"0")</f>
        <v>0.54807692307692313</v>
      </c>
    </row>
    <row r="455" spans="1:68" ht="16.5" customHeight="1">
      <c r="A455" s="63" t="s">
        <v>715</v>
      </c>
      <c r="B455" s="63" t="s">
        <v>716</v>
      </c>
      <c r="C455" s="36">
        <v>4301020384</v>
      </c>
      <c r="D455" s="650">
        <v>4680115886407</v>
      </c>
      <c r="E455" s="650"/>
      <c r="F455" s="62">
        <v>0.4</v>
      </c>
      <c r="G455" s="37">
        <v>6</v>
      </c>
      <c r="H455" s="62">
        <v>2.4</v>
      </c>
      <c r="I455" s="62">
        <v>2.58</v>
      </c>
      <c r="J455" s="37">
        <v>182</v>
      </c>
      <c r="K455" s="37" t="s">
        <v>90</v>
      </c>
      <c r="L455" s="37" t="s">
        <v>45</v>
      </c>
      <c r="M455" s="38" t="s">
        <v>89</v>
      </c>
      <c r="N455" s="38"/>
      <c r="O455" s="37">
        <v>70</v>
      </c>
      <c r="P455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652"/>
      <c r="R455" s="652"/>
      <c r="S455" s="652"/>
      <c r="T455" s="653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>
      <c r="A456" s="63" t="s">
        <v>717</v>
      </c>
      <c r="B456" s="63" t="s">
        <v>718</v>
      </c>
      <c r="C456" s="36">
        <v>4301020385</v>
      </c>
      <c r="D456" s="650">
        <v>4680115880054</v>
      </c>
      <c r="E456" s="650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7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652"/>
      <c r="R456" s="652"/>
      <c r="S456" s="652"/>
      <c r="T456" s="653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>
      <c r="A457" s="657"/>
      <c r="B457" s="657"/>
      <c r="C457" s="657"/>
      <c r="D457" s="657"/>
      <c r="E457" s="657"/>
      <c r="F457" s="657"/>
      <c r="G457" s="657"/>
      <c r="H457" s="657"/>
      <c r="I457" s="657"/>
      <c r="J457" s="657"/>
      <c r="K457" s="657"/>
      <c r="L457" s="657"/>
      <c r="M457" s="657"/>
      <c r="N457" s="657"/>
      <c r="O457" s="658"/>
      <c r="P457" s="654" t="s">
        <v>40</v>
      </c>
      <c r="Q457" s="655"/>
      <c r="R457" s="655"/>
      <c r="S457" s="655"/>
      <c r="T457" s="655"/>
      <c r="U457" s="655"/>
      <c r="V457" s="656"/>
      <c r="W457" s="42" t="s">
        <v>39</v>
      </c>
      <c r="X457" s="43">
        <f>IFERROR(X454/H454,"0")+IFERROR(X455/H455,"0")+IFERROR(X456/H456,"0")</f>
        <v>56.818181818181813</v>
      </c>
      <c r="Y457" s="43">
        <f>IFERROR(Y454/H454,"0")+IFERROR(Y455/H455,"0")+IFERROR(Y456/H456,"0")</f>
        <v>57.000000000000007</v>
      </c>
      <c r="Z457" s="43">
        <f>IFERROR(IF(Z454="",0,Z454),"0")+IFERROR(IF(Z455="",0,Z455),"0")+IFERROR(IF(Z456="",0,Z456),"0")</f>
        <v>0.68171999999999999</v>
      </c>
      <c r="AA457" s="67"/>
      <c r="AB457" s="67"/>
      <c r="AC457" s="67"/>
    </row>
    <row r="458" spans="1:68">
      <c r="A458" s="657"/>
      <c r="B458" s="657"/>
      <c r="C458" s="657"/>
      <c r="D458" s="657"/>
      <c r="E458" s="657"/>
      <c r="F458" s="657"/>
      <c r="G458" s="657"/>
      <c r="H458" s="657"/>
      <c r="I458" s="657"/>
      <c r="J458" s="657"/>
      <c r="K458" s="657"/>
      <c r="L458" s="657"/>
      <c r="M458" s="657"/>
      <c r="N458" s="657"/>
      <c r="O458" s="658"/>
      <c r="P458" s="654" t="s">
        <v>40</v>
      </c>
      <c r="Q458" s="655"/>
      <c r="R458" s="655"/>
      <c r="S458" s="655"/>
      <c r="T458" s="655"/>
      <c r="U458" s="655"/>
      <c r="V458" s="656"/>
      <c r="W458" s="42" t="s">
        <v>0</v>
      </c>
      <c r="X458" s="43">
        <f>IFERROR(SUM(X454:X456),"0")</f>
        <v>300</v>
      </c>
      <c r="Y458" s="43">
        <f>IFERROR(SUM(Y454:Y456),"0")</f>
        <v>300.96000000000004</v>
      </c>
      <c r="Z458" s="42"/>
      <c r="AA458" s="67"/>
      <c r="AB458" s="67"/>
      <c r="AC458" s="67"/>
    </row>
    <row r="459" spans="1:68" ht="14.25" customHeight="1">
      <c r="A459" s="649" t="s">
        <v>78</v>
      </c>
      <c r="B459" s="649"/>
      <c r="C459" s="649"/>
      <c r="D459" s="649"/>
      <c r="E459" s="649"/>
      <c r="F459" s="649"/>
      <c r="G459" s="649"/>
      <c r="H459" s="649"/>
      <c r="I459" s="649"/>
      <c r="J459" s="649"/>
      <c r="K459" s="649"/>
      <c r="L459" s="649"/>
      <c r="M459" s="649"/>
      <c r="N459" s="649"/>
      <c r="O459" s="649"/>
      <c r="P459" s="649"/>
      <c r="Q459" s="649"/>
      <c r="R459" s="649"/>
      <c r="S459" s="649"/>
      <c r="T459" s="649"/>
      <c r="U459" s="649"/>
      <c r="V459" s="649"/>
      <c r="W459" s="649"/>
      <c r="X459" s="649"/>
      <c r="Y459" s="649"/>
      <c r="Z459" s="649"/>
      <c r="AA459" s="66"/>
      <c r="AB459" s="66"/>
      <c r="AC459" s="80"/>
    </row>
    <row r="460" spans="1:68" ht="27" customHeight="1">
      <c r="A460" s="63" t="s">
        <v>719</v>
      </c>
      <c r="B460" s="63" t="s">
        <v>720</v>
      </c>
      <c r="C460" s="36">
        <v>4301031349</v>
      </c>
      <c r="D460" s="650">
        <v>4680115883116</v>
      </c>
      <c r="E460" s="650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118</v>
      </c>
      <c r="N460" s="38"/>
      <c r="O460" s="37">
        <v>70</v>
      </c>
      <c r="P460" s="8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652"/>
      <c r="R460" s="652"/>
      <c r="S460" s="652"/>
      <c r="T460" s="653"/>
      <c r="U460" s="39" t="s">
        <v>45</v>
      </c>
      <c r="V460" s="39" t="s">
        <v>45</v>
      </c>
      <c r="W460" s="40" t="s">
        <v>0</v>
      </c>
      <c r="X460" s="58">
        <v>160</v>
      </c>
      <c r="Y460" s="55">
        <f t="shared" ref="Y460:Y466" si="69">IFERROR(IF(X460="",0,CEILING((X460/$H460),1)*$H460),"")</f>
        <v>163.68</v>
      </c>
      <c r="Z460" s="41">
        <f>IFERROR(IF(Y460=0,"",ROUNDUP(Y460/H460,0)*0.01196),"")</f>
        <v>0.37075999999999998</v>
      </c>
      <c r="AA460" s="68" t="s">
        <v>45</v>
      </c>
      <c r="AB460" s="69" t="s">
        <v>45</v>
      </c>
      <c r="AC460" s="528" t="s">
        <v>721</v>
      </c>
      <c r="AG460" s="78"/>
      <c r="AJ460" s="84" t="s">
        <v>45</v>
      </c>
      <c r="AK460" s="84">
        <v>0</v>
      </c>
      <c r="BB460" s="529" t="s">
        <v>66</v>
      </c>
      <c r="BM460" s="78">
        <f t="shared" ref="BM460:BM466" si="70">IFERROR(X460*I460/H460,"0")</f>
        <v>170.90909090909091</v>
      </c>
      <c r="BN460" s="78">
        <f t="shared" ref="BN460:BN466" si="71">IFERROR(Y460*I460/H460,"0")</f>
        <v>174.84</v>
      </c>
      <c r="BO460" s="78">
        <f t="shared" ref="BO460:BO466" si="72">IFERROR(1/J460*(X460/H460),"0")</f>
        <v>0.29137529137529139</v>
      </c>
      <c r="BP460" s="78">
        <f t="shared" ref="BP460:BP466" si="73">IFERROR(1/J460*(Y460/H460),"0")</f>
        <v>0.29807692307692307</v>
      </c>
    </row>
    <row r="461" spans="1:68" ht="27" customHeight="1">
      <c r="A461" s="63" t="s">
        <v>722</v>
      </c>
      <c r="B461" s="63" t="s">
        <v>723</v>
      </c>
      <c r="C461" s="36">
        <v>4301031350</v>
      </c>
      <c r="D461" s="650">
        <v>4680115883093</v>
      </c>
      <c r="E461" s="650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83</v>
      </c>
      <c r="N461" s="38"/>
      <c r="O461" s="37">
        <v>70</v>
      </c>
      <c r="P461" s="88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652"/>
      <c r="R461" s="652"/>
      <c r="S461" s="652"/>
      <c r="T461" s="653"/>
      <c r="U461" s="39" t="s">
        <v>45</v>
      </c>
      <c r="V461" s="39" t="s">
        <v>45</v>
      </c>
      <c r="W461" s="40" t="s">
        <v>0</v>
      </c>
      <c r="X461" s="58">
        <v>90</v>
      </c>
      <c r="Y461" s="55">
        <f t="shared" si="69"/>
        <v>95.04</v>
      </c>
      <c r="Z461" s="41">
        <f>IFERROR(IF(Y461=0,"",ROUNDUP(Y461/H461,0)*0.01196),"")</f>
        <v>0.21528</v>
      </c>
      <c r="AA461" s="68" t="s">
        <v>45</v>
      </c>
      <c r="AB461" s="69" t="s">
        <v>45</v>
      </c>
      <c r="AC461" s="530" t="s">
        <v>724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96.136363636363626</v>
      </c>
      <c r="BN461" s="78">
        <f t="shared" si="71"/>
        <v>101.52000000000001</v>
      </c>
      <c r="BO461" s="78">
        <f t="shared" si="72"/>
        <v>0.16389860139860138</v>
      </c>
      <c r="BP461" s="78">
        <f t="shared" si="73"/>
        <v>0.17307692307692307</v>
      </c>
    </row>
    <row r="462" spans="1:68" ht="27" customHeight="1">
      <c r="A462" s="63" t="s">
        <v>725</v>
      </c>
      <c r="B462" s="63" t="s">
        <v>726</v>
      </c>
      <c r="C462" s="36">
        <v>4301031353</v>
      </c>
      <c r="D462" s="650">
        <v>4680115883109</v>
      </c>
      <c r="E462" s="650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652"/>
      <c r="R462" s="652"/>
      <c r="S462" s="652"/>
      <c r="T462" s="653"/>
      <c r="U462" s="39" t="s">
        <v>45</v>
      </c>
      <c r="V462" s="39" t="s">
        <v>45</v>
      </c>
      <c r="W462" s="40" t="s">
        <v>0</v>
      </c>
      <c r="X462" s="58">
        <v>80</v>
      </c>
      <c r="Y462" s="55">
        <f t="shared" si="69"/>
        <v>84.48</v>
      </c>
      <c r="Z462" s="41">
        <f>IFERROR(IF(Y462=0,"",ROUNDUP(Y462/H462,0)*0.01196),"")</f>
        <v>0.19136</v>
      </c>
      <c r="AA462" s="68" t="s">
        <v>45</v>
      </c>
      <c r="AB462" s="69" t="s">
        <v>45</v>
      </c>
      <c r="AC462" s="532" t="s">
        <v>727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85.454545454545453</v>
      </c>
      <c r="BN462" s="78">
        <f t="shared" si="71"/>
        <v>90.24</v>
      </c>
      <c r="BO462" s="78">
        <f t="shared" si="72"/>
        <v>0.14568764568764569</v>
      </c>
      <c r="BP462" s="78">
        <f t="shared" si="73"/>
        <v>0.15384615384615385</v>
      </c>
    </row>
    <row r="463" spans="1:68" ht="27" customHeight="1">
      <c r="A463" s="63" t="s">
        <v>728</v>
      </c>
      <c r="B463" s="63" t="s">
        <v>729</v>
      </c>
      <c r="C463" s="36">
        <v>4301031351</v>
      </c>
      <c r="D463" s="650">
        <v>4680115882072</v>
      </c>
      <c r="E463" s="650"/>
      <c r="F463" s="62">
        <v>0.6</v>
      </c>
      <c r="G463" s="37">
        <v>6</v>
      </c>
      <c r="H463" s="62">
        <v>3.6</v>
      </c>
      <c r="I463" s="62">
        <v>3.81</v>
      </c>
      <c r="J463" s="37">
        <v>132</v>
      </c>
      <c r="K463" s="37" t="s">
        <v>122</v>
      </c>
      <c r="L463" s="37" t="s">
        <v>45</v>
      </c>
      <c r="M463" s="38" t="s">
        <v>118</v>
      </c>
      <c r="N463" s="38"/>
      <c r="O463" s="37">
        <v>70</v>
      </c>
      <c r="P463" s="88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652"/>
      <c r="R463" s="652"/>
      <c r="S463" s="652"/>
      <c r="T463" s="653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721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>
      <c r="A464" s="63" t="s">
        <v>728</v>
      </c>
      <c r="B464" s="63" t="s">
        <v>730</v>
      </c>
      <c r="C464" s="36">
        <v>4301031419</v>
      </c>
      <c r="D464" s="650">
        <v>4680115882072</v>
      </c>
      <c r="E464" s="650"/>
      <c r="F464" s="62">
        <v>0.6</v>
      </c>
      <c r="G464" s="37">
        <v>8</v>
      </c>
      <c r="H464" s="62">
        <v>4.8</v>
      </c>
      <c r="I464" s="62">
        <v>6.93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2"/>
      <c r="R464" s="652"/>
      <c r="S464" s="652"/>
      <c r="T464" s="65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>
      <c r="A465" s="63" t="s">
        <v>731</v>
      </c>
      <c r="B465" s="63" t="s">
        <v>732</v>
      </c>
      <c r="C465" s="36">
        <v>4301031418</v>
      </c>
      <c r="D465" s="650">
        <v>4680115882102</v>
      </c>
      <c r="E465" s="650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122</v>
      </c>
      <c r="L465" s="37" t="s">
        <v>45</v>
      </c>
      <c r="M465" s="38" t="s">
        <v>83</v>
      </c>
      <c r="N465" s="38"/>
      <c r="O465" s="37">
        <v>70</v>
      </c>
      <c r="P465" s="8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652"/>
      <c r="R465" s="652"/>
      <c r="S465" s="652"/>
      <c r="T465" s="65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724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>
      <c r="A466" s="63" t="s">
        <v>733</v>
      </c>
      <c r="B466" s="63" t="s">
        <v>734</v>
      </c>
      <c r="C466" s="36">
        <v>4301031417</v>
      </c>
      <c r="D466" s="650">
        <v>4680115882096</v>
      </c>
      <c r="E466" s="650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652"/>
      <c r="R466" s="652"/>
      <c r="S466" s="652"/>
      <c r="T466" s="653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727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>
      <c r="A467" s="657"/>
      <c r="B467" s="657"/>
      <c r="C467" s="657"/>
      <c r="D467" s="657"/>
      <c r="E467" s="657"/>
      <c r="F467" s="657"/>
      <c r="G467" s="657"/>
      <c r="H467" s="657"/>
      <c r="I467" s="657"/>
      <c r="J467" s="657"/>
      <c r="K467" s="657"/>
      <c r="L467" s="657"/>
      <c r="M467" s="657"/>
      <c r="N467" s="657"/>
      <c r="O467" s="658"/>
      <c r="P467" s="654" t="s">
        <v>40</v>
      </c>
      <c r="Q467" s="655"/>
      <c r="R467" s="655"/>
      <c r="S467" s="655"/>
      <c r="T467" s="655"/>
      <c r="U467" s="655"/>
      <c r="V467" s="656"/>
      <c r="W467" s="42" t="s">
        <v>39</v>
      </c>
      <c r="X467" s="43">
        <f>IFERROR(X460/H460,"0")+IFERROR(X461/H461,"0")+IFERROR(X462/H462,"0")+IFERROR(X463/H463,"0")+IFERROR(X464/H464,"0")+IFERROR(X465/H465,"0")+IFERROR(X466/H466,"0")</f>
        <v>62.499999999999993</v>
      </c>
      <c r="Y467" s="43">
        <f>IFERROR(Y460/H460,"0")+IFERROR(Y461/H461,"0")+IFERROR(Y462/H462,"0")+IFERROR(Y463/H463,"0")+IFERROR(Y464/H464,"0")+IFERROR(Y465/H465,"0")+IFERROR(Y466/H466,"0")</f>
        <v>65</v>
      </c>
      <c r="Z467" s="43">
        <f>IFERROR(IF(Z460="",0,Z460),"0")+IFERROR(IF(Z461="",0,Z461),"0")+IFERROR(IF(Z462="",0,Z462),"0")+IFERROR(IF(Z463="",0,Z463),"0")+IFERROR(IF(Z464="",0,Z464),"0")+IFERROR(IF(Z465="",0,Z465),"0")+IFERROR(IF(Z466="",0,Z466),"0")</f>
        <v>0.77739999999999998</v>
      </c>
      <c r="AA467" s="67"/>
      <c r="AB467" s="67"/>
      <c r="AC467" s="67"/>
    </row>
    <row r="468" spans="1:68">
      <c r="A468" s="657"/>
      <c r="B468" s="657"/>
      <c r="C468" s="657"/>
      <c r="D468" s="657"/>
      <c r="E468" s="657"/>
      <c r="F468" s="657"/>
      <c r="G468" s="657"/>
      <c r="H468" s="657"/>
      <c r="I468" s="657"/>
      <c r="J468" s="657"/>
      <c r="K468" s="657"/>
      <c r="L468" s="657"/>
      <c r="M468" s="657"/>
      <c r="N468" s="657"/>
      <c r="O468" s="658"/>
      <c r="P468" s="654" t="s">
        <v>40</v>
      </c>
      <c r="Q468" s="655"/>
      <c r="R468" s="655"/>
      <c r="S468" s="655"/>
      <c r="T468" s="655"/>
      <c r="U468" s="655"/>
      <c r="V468" s="656"/>
      <c r="W468" s="42" t="s">
        <v>0</v>
      </c>
      <c r="X468" s="43">
        <f>IFERROR(SUM(X460:X466),"0")</f>
        <v>330</v>
      </c>
      <c r="Y468" s="43">
        <f>IFERROR(SUM(Y460:Y466),"0")</f>
        <v>343.20000000000005</v>
      </c>
      <c r="Z468" s="42"/>
      <c r="AA468" s="67"/>
      <c r="AB468" s="67"/>
      <c r="AC468" s="67"/>
    </row>
    <row r="469" spans="1:68" ht="14.25" customHeight="1">
      <c r="A469" s="649" t="s">
        <v>85</v>
      </c>
      <c r="B469" s="649"/>
      <c r="C469" s="649"/>
      <c r="D469" s="649"/>
      <c r="E469" s="649"/>
      <c r="F469" s="649"/>
      <c r="G469" s="649"/>
      <c r="H469" s="649"/>
      <c r="I469" s="649"/>
      <c r="J469" s="649"/>
      <c r="K469" s="649"/>
      <c r="L469" s="649"/>
      <c r="M469" s="649"/>
      <c r="N469" s="649"/>
      <c r="O469" s="649"/>
      <c r="P469" s="649"/>
      <c r="Q469" s="649"/>
      <c r="R469" s="649"/>
      <c r="S469" s="649"/>
      <c r="T469" s="649"/>
      <c r="U469" s="649"/>
      <c r="V469" s="649"/>
      <c r="W469" s="649"/>
      <c r="X469" s="649"/>
      <c r="Y469" s="649"/>
      <c r="Z469" s="649"/>
      <c r="AA469" s="66"/>
      <c r="AB469" s="66"/>
      <c r="AC469" s="80"/>
    </row>
    <row r="470" spans="1:68" ht="16.5" customHeight="1">
      <c r="A470" s="63" t="s">
        <v>735</v>
      </c>
      <c r="B470" s="63" t="s">
        <v>736</v>
      </c>
      <c r="C470" s="36">
        <v>4301051232</v>
      </c>
      <c r="D470" s="650">
        <v>4607091383409</v>
      </c>
      <c r="E470" s="650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119</v>
      </c>
      <c r="L470" s="37" t="s">
        <v>45</v>
      </c>
      <c r="M470" s="38" t="s">
        <v>89</v>
      </c>
      <c r="N470" s="38"/>
      <c r="O470" s="37">
        <v>45</v>
      </c>
      <c r="P470" s="8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652"/>
      <c r="R470" s="652"/>
      <c r="S470" s="652"/>
      <c r="T470" s="65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737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16.5" customHeight="1">
      <c r="A471" s="63" t="s">
        <v>738</v>
      </c>
      <c r="B471" s="63" t="s">
        <v>739</v>
      </c>
      <c r="C471" s="36">
        <v>4301051233</v>
      </c>
      <c r="D471" s="650">
        <v>4607091383416</v>
      </c>
      <c r="E471" s="650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652"/>
      <c r="R471" s="652"/>
      <c r="S471" s="652"/>
      <c r="T471" s="65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740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741</v>
      </c>
      <c r="B472" s="63" t="s">
        <v>742</v>
      </c>
      <c r="C472" s="36">
        <v>4301051064</v>
      </c>
      <c r="D472" s="650">
        <v>4680115883536</v>
      </c>
      <c r="E472" s="650"/>
      <c r="F472" s="62">
        <v>0.3</v>
      </c>
      <c r="G472" s="37">
        <v>6</v>
      </c>
      <c r="H472" s="62">
        <v>1.8</v>
      </c>
      <c r="I472" s="62">
        <v>2.0459999999999998</v>
      </c>
      <c r="J472" s="37">
        <v>182</v>
      </c>
      <c r="K472" s="37" t="s">
        <v>90</v>
      </c>
      <c r="L472" s="37" t="s">
        <v>45</v>
      </c>
      <c r="M472" s="38" t="s">
        <v>89</v>
      </c>
      <c r="N472" s="38"/>
      <c r="O472" s="37">
        <v>45</v>
      </c>
      <c r="P472" s="8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652"/>
      <c r="R472" s="652"/>
      <c r="S472" s="652"/>
      <c r="T472" s="653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6" t="s">
        <v>743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>
      <c r="A473" s="657"/>
      <c r="B473" s="657"/>
      <c r="C473" s="657"/>
      <c r="D473" s="657"/>
      <c r="E473" s="657"/>
      <c r="F473" s="657"/>
      <c r="G473" s="657"/>
      <c r="H473" s="657"/>
      <c r="I473" s="657"/>
      <c r="J473" s="657"/>
      <c r="K473" s="657"/>
      <c r="L473" s="657"/>
      <c r="M473" s="657"/>
      <c r="N473" s="657"/>
      <c r="O473" s="658"/>
      <c r="P473" s="654" t="s">
        <v>40</v>
      </c>
      <c r="Q473" s="655"/>
      <c r="R473" s="655"/>
      <c r="S473" s="655"/>
      <c r="T473" s="655"/>
      <c r="U473" s="655"/>
      <c r="V473" s="656"/>
      <c r="W473" s="42" t="s">
        <v>39</v>
      </c>
      <c r="X473" s="43">
        <f>IFERROR(X470/H470,"0")+IFERROR(X471/H471,"0")+IFERROR(X472/H472,"0")</f>
        <v>0</v>
      </c>
      <c r="Y473" s="43">
        <f>IFERROR(Y470/H470,"0")+IFERROR(Y471/H471,"0")+IFERROR(Y472/H472,"0")</f>
        <v>0</v>
      </c>
      <c r="Z473" s="43">
        <f>IFERROR(IF(Z470="",0,Z470),"0")+IFERROR(IF(Z471="",0,Z471),"0")+IFERROR(IF(Z472="",0,Z472),"0")</f>
        <v>0</v>
      </c>
      <c r="AA473" s="67"/>
      <c r="AB473" s="67"/>
      <c r="AC473" s="67"/>
    </row>
    <row r="474" spans="1:68">
      <c r="A474" s="657"/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8"/>
      <c r="P474" s="654" t="s">
        <v>40</v>
      </c>
      <c r="Q474" s="655"/>
      <c r="R474" s="655"/>
      <c r="S474" s="655"/>
      <c r="T474" s="655"/>
      <c r="U474" s="655"/>
      <c r="V474" s="656"/>
      <c r="W474" s="42" t="s">
        <v>0</v>
      </c>
      <c r="X474" s="43">
        <f>IFERROR(SUM(X470:X472),"0")</f>
        <v>0</v>
      </c>
      <c r="Y474" s="43">
        <f>IFERROR(SUM(Y470:Y472),"0")</f>
        <v>0</v>
      </c>
      <c r="Z474" s="42"/>
      <c r="AA474" s="67"/>
      <c r="AB474" s="67"/>
      <c r="AC474" s="67"/>
    </row>
    <row r="475" spans="1:68" ht="27.75" customHeight="1">
      <c r="A475" s="647" t="s">
        <v>744</v>
      </c>
      <c r="B475" s="647"/>
      <c r="C475" s="647"/>
      <c r="D475" s="647"/>
      <c r="E475" s="647"/>
      <c r="F475" s="647"/>
      <c r="G475" s="647"/>
      <c r="H475" s="647"/>
      <c r="I475" s="647"/>
      <c r="J475" s="647"/>
      <c r="K475" s="647"/>
      <c r="L475" s="647"/>
      <c r="M475" s="647"/>
      <c r="N475" s="647"/>
      <c r="O475" s="647"/>
      <c r="P475" s="647"/>
      <c r="Q475" s="647"/>
      <c r="R475" s="647"/>
      <c r="S475" s="647"/>
      <c r="T475" s="647"/>
      <c r="U475" s="647"/>
      <c r="V475" s="647"/>
      <c r="W475" s="647"/>
      <c r="X475" s="647"/>
      <c r="Y475" s="647"/>
      <c r="Z475" s="647"/>
      <c r="AA475" s="54"/>
      <c r="AB475" s="54"/>
      <c r="AC475" s="54"/>
    </row>
    <row r="476" spans="1:68" ht="16.5" customHeight="1">
      <c r="A476" s="648" t="s">
        <v>744</v>
      </c>
      <c r="B476" s="648"/>
      <c r="C476" s="648"/>
      <c r="D476" s="648"/>
      <c r="E476" s="648"/>
      <c r="F476" s="648"/>
      <c r="G476" s="648"/>
      <c r="H476" s="648"/>
      <c r="I476" s="648"/>
      <c r="J476" s="648"/>
      <c r="K476" s="648"/>
      <c r="L476" s="648"/>
      <c r="M476" s="648"/>
      <c r="N476" s="648"/>
      <c r="O476" s="648"/>
      <c r="P476" s="648"/>
      <c r="Q476" s="648"/>
      <c r="R476" s="648"/>
      <c r="S476" s="648"/>
      <c r="T476" s="648"/>
      <c r="U476" s="648"/>
      <c r="V476" s="648"/>
      <c r="W476" s="648"/>
      <c r="X476" s="648"/>
      <c r="Y476" s="648"/>
      <c r="Z476" s="648"/>
      <c r="AA476" s="65"/>
      <c r="AB476" s="65"/>
      <c r="AC476" s="79"/>
    </row>
    <row r="477" spans="1:68" ht="14.25" customHeight="1">
      <c r="A477" s="649" t="s">
        <v>114</v>
      </c>
      <c r="B477" s="649"/>
      <c r="C477" s="649"/>
      <c r="D477" s="649"/>
      <c r="E477" s="649"/>
      <c r="F477" s="649"/>
      <c r="G477" s="649"/>
      <c r="H477" s="649"/>
      <c r="I477" s="649"/>
      <c r="J477" s="649"/>
      <c r="K477" s="649"/>
      <c r="L477" s="649"/>
      <c r="M477" s="649"/>
      <c r="N477" s="649"/>
      <c r="O477" s="649"/>
      <c r="P477" s="649"/>
      <c r="Q477" s="649"/>
      <c r="R477" s="649"/>
      <c r="S477" s="649"/>
      <c r="T477" s="649"/>
      <c r="U477" s="649"/>
      <c r="V477" s="649"/>
      <c r="W477" s="649"/>
      <c r="X477" s="649"/>
      <c r="Y477" s="649"/>
      <c r="Z477" s="649"/>
      <c r="AA477" s="66"/>
      <c r="AB477" s="66"/>
      <c r="AC477" s="80"/>
    </row>
    <row r="478" spans="1:68" ht="27" customHeight="1">
      <c r="A478" s="63" t="s">
        <v>745</v>
      </c>
      <c r="B478" s="63" t="s">
        <v>746</v>
      </c>
      <c r="C478" s="36">
        <v>4301011763</v>
      </c>
      <c r="D478" s="650">
        <v>4640242181011</v>
      </c>
      <c r="E478" s="650"/>
      <c r="F478" s="62">
        <v>1.35</v>
      </c>
      <c r="G478" s="37">
        <v>8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89</v>
      </c>
      <c r="N478" s="38"/>
      <c r="O478" s="37">
        <v>55</v>
      </c>
      <c r="P478" s="889" t="s">
        <v>747</v>
      </c>
      <c r="Q478" s="652"/>
      <c r="R478" s="652"/>
      <c r="S478" s="652"/>
      <c r="T478" s="653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748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749</v>
      </c>
      <c r="B479" s="63" t="s">
        <v>750</v>
      </c>
      <c r="C479" s="36">
        <v>4301011585</v>
      </c>
      <c r="D479" s="650">
        <v>4640242180441</v>
      </c>
      <c r="E479" s="650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119</v>
      </c>
      <c r="L479" s="37" t="s">
        <v>45</v>
      </c>
      <c r="M479" s="38" t="s">
        <v>118</v>
      </c>
      <c r="N479" s="38"/>
      <c r="O479" s="37">
        <v>50</v>
      </c>
      <c r="P479" s="890" t="s">
        <v>751</v>
      </c>
      <c r="Q479" s="652"/>
      <c r="R479" s="652"/>
      <c r="S479" s="652"/>
      <c r="T479" s="653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752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>
      <c r="A480" s="63" t="s">
        <v>753</v>
      </c>
      <c r="B480" s="63" t="s">
        <v>754</v>
      </c>
      <c r="C480" s="36">
        <v>4301011584</v>
      </c>
      <c r="D480" s="650">
        <v>4640242180564</v>
      </c>
      <c r="E480" s="650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91" t="s">
        <v>755</v>
      </c>
      <c r="Q480" s="652"/>
      <c r="R480" s="652"/>
      <c r="S480" s="652"/>
      <c r="T480" s="653"/>
      <c r="U480" s="39" t="s">
        <v>45</v>
      </c>
      <c r="V480" s="39" t="s">
        <v>45</v>
      </c>
      <c r="W480" s="40" t="s">
        <v>0</v>
      </c>
      <c r="X480" s="58">
        <v>260</v>
      </c>
      <c r="Y480" s="55">
        <f>IFERROR(IF(X480="",0,CEILING((X480/$H480),1)*$H480),"")</f>
        <v>264</v>
      </c>
      <c r="Z480" s="41">
        <f>IFERROR(IF(Y480=0,"",ROUNDUP(Y480/H480,0)*0.01898),"")</f>
        <v>0.41755999999999999</v>
      </c>
      <c r="AA480" s="68" t="s">
        <v>45</v>
      </c>
      <c r="AB480" s="69" t="s">
        <v>45</v>
      </c>
      <c r="AC480" s="552" t="s">
        <v>756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269.42500000000001</v>
      </c>
      <c r="BN480" s="78">
        <f>IFERROR(Y480*I480/H480,"0")</f>
        <v>273.57</v>
      </c>
      <c r="BO480" s="78">
        <f>IFERROR(1/J480*(X480/H480),"0")</f>
        <v>0.33854166666666669</v>
      </c>
      <c r="BP480" s="78">
        <f>IFERROR(1/J480*(Y480/H480),"0")</f>
        <v>0.34375</v>
      </c>
    </row>
    <row r="481" spans="1:68" ht="27" customHeight="1">
      <c r="A481" s="63" t="s">
        <v>757</v>
      </c>
      <c r="B481" s="63" t="s">
        <v>758</v>
      </c>
      <c r="C481" s="36">
        <v>4301011764</v>
      </c>
      <c r="D481" s="650">
        <v>4640242181189</v>
      </c>
      <c r="E481" s="650"/>
      <c r="F481" s="62">
        <v>0.4</v>
      </c>
      <c r="G481" s="37">
        <v>10</v>
      </c>
      <c r="H481" s="62">
        <v>4</v>
      </c>
      <c r="I481" s="62">
        <v>4.21</v>
      </c>
      <c r="J481" s="37">
        <v>132</v>
      </c>
      <c r="K481" s="37" t="s">
        <v>122</v>
      </c>
      <c r="L481" s="37" t="s">
        <v>45</v>
      </c>
      <c r="M481" s="38" t="s">
        <v>89</v>
      </c>
      <c r="N481" s="38"/>
      <c r="O481" s="37">
        <v>55</v>
      </c>
      <c r="P481" s="892" t="s">
        <v>759</v>
      </c>
      <c r="Q481" s="652"/>
      <c r="R481" s="652"/>
      <c r="S481" s="652"/>
      <c r="T481" s="653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54" t="s">
        <v>748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>
      <c r="A482" s="657"/>
      <c r="B482" s="657"/>
      <c r="C482" s="657"/>
      <c r="D482" s="657"/>
      <c r="E482" s="657"/>
      <c r="F482" s="657"/>
      <c r="G482" s="657"/>
      <c r="H482" s="657"/>
      <c r="I482" s="657"/>
      <c r="J482" s="657"/>
      <c r="K482" s="657"/>
      <c r="L482" s="657"/>
      <c r="M482" s="657"/>
      <c r="N482" s="657"/>
      <c r="O482" s="658"/>
      <c r="P482" s="654" t="s">
        <v>40</v>
      </c>
      <c r="Q482" s="655"/>
      <c r="R482" s="655"/>
      <c r="S482" s="655"/>
      <c r="T482" s="655"/>
      <c r="U482" s="655"/>
      <c r="V482" s="656"/>
      <c r="W482" s="42" t="s">
        <v>39</v>
      </c>
      <c r="X482" s="43">
        <f>IFERROR(X478/H478,"0")+IFERROR(X479/H479,"0")+IFERROR(X480/H480,"0")+IFERROR(X481/H481,"0")</f>
        <v>21.666666666666668</v>
      </c>
      <c r="Y482" s="43">
        <f>IFERROR(Y478/H478,"0")+IFERROR(Y479/H479,"0")+IFERROR(Y480/H480,"0")+IFERROR(Y481/H481,"0")</f>
        <v>22</v>
      </c>
      <c r="Z482" s="43">
        <f>IFERROR(IF(Z478="",0,Z478),"0")+IFERROR(IF(Z479="",0,Z479),"0")+IFERROR(IF(Z480="",0,Z480),"0")+IFERROR(IF(Z481="",0,Z481),"0")</f>
        <v>0.41755999999999999</v>
      </c>
      <c r="AA482" s="67"/>
      <c r="AB482" s="67"/>
      <c r="AC482" s="67"/>
    </row>
    <row r="483" spans="1:68">
      <c r="A483" s="657"/>
      <c r="B483" s="657"/>
      <c r="C483" s="657"/>
      <c r="D483" s="657"/>
      <c r="E483" s="657"/>
      <c r="F483" s="657"/>
      <c r="G483" s="657"/>
      <c r="H483" s="657"/>
      <c r="I483" s="657"/>
      <c r="J483" s="657"/>
      <c r="K483" s="657"/>
      <c r="L483" s="657"/>
      <c r="M483" s="657"/>
      <c r="N483" s="657"/>
      <c r="O483" s="658"/>
      <c r="P483" s="654" t="s">
        <v>40</v>
      </c>
      <c r="Q483" s="655"/>
      <c r="R483" s="655"/>
      <c r="S483" s="655"/>
      <c r="T483" s="655"/>
      <c r="U483" s="655"/>
      <c r="V483" s="656"/>
      <c r="W483" s="42" t="s">
        <v>0</v>
      </c>
      <c r="X483" s="43">
        <f>IFERROR(SUM(X478:X481),"0")</f>
        <v>260</v>
      </c>
      <c r="Y483" s="43">
        <f>IFERROR(SUM(Y478:Y481),"0")</f>
        <v>264</v>
      </c>
      <c r="Z483" s="42"/>
      <c r="AA483" s="67"/>
      <c r="AB483" s="67"/>
      <c r="AC483" s="67"/>
    </row>
    <row r="484" spans="1:68" ht="14.25" customHeight="1">
      <c r="A484" s="649" t="s">
        <v>150</v>
      </c>
      <c r="B484" s="649"/>
      <c r="C484" s="649"/>
      <c r="D484" s="649"/>
      <c r="E484" s="649"/>
      <c r="F484" s="649"/>
      <c r="G484" s="649"/>
      <c r="H484" s="649"/>
      <c r="I484" s="649"/>
      <c r="J484" s="649"/>
      <c r="K484" s="649"/>
      <c r="L484" s="649"/>
      <c r="M484" s="649"/>
      <c r="N484" s="649"/>
      <c r="O484" s="649"/>
      <c r="P484" s="649"/>
      <c r="Q484" s="649"/>
      <c r="R484" s="649"/>
      <c r="S484" s="649"/>
      <c r="T484" s="649"/>
      <c r="U484" s="649"/>
      <c r="V484" s="649"/>
      <c r="W484" s="649"/>
      <c r="X484" s="649"/>
      <c r="Y484" s="649"/>
      <c r="Z484" s="649"/>
      <c r="AA484" s="66"/>
      <c r="AB484" s="66"/>
      <c r="AC484" s="80"/>
    </row>
    <row r="485" spans="1:68" ht="27" customHeight="1">
      <c r="A485" s="63" t="s">
        <v>760</v>
      </c>
      <c r="B485" s="63" t="s">
        <v>761</v>
      </c>
      <c r="C485" s="36">
        <v>4301020269</v>
      </c>
      <c r="D485" s="650">
        <v>4640242180519</v>
      </c>
      <c r="E485" s="650"/>
      <c r="F485" s="62">
        <v>1.35</v>
      </c>
      <c r="G485" s="37">
        <v>8</v>
      </c>
      <c r="H485" s="62">
        <v>10.8</v>
      </c>
      <c r="I485" s="62">
        <v>11.234999999999999</v>
      </c>
      <c r="J485" s="37">
        <v>64</v>
      </c>
      <c r="K485" s="37" t="s">
        <v>119</v>
      </c>
      <c r="L485" s="37" t="s">
        <v>45</v>
      </c>
      <c r="M485" s="38" t="s">
        <v>89</v>
      </c>
      <c r="N485" s="38"/>
      <c r="O485" s="37">
        <v>50</v>
      </c>
      <c r="P485" s="893" t="s">
        <v>762</v>
      </c>
      <c r="Q485" s="652"/>
      <c r="R485" s="652"/>
      <c r="S485" s="652"/>
      <c r="T485" s="653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763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>
      <c r="A486" s="63" t="s">
        <v>760</v>
      </c>
      <c r="B486" s="63" t="s">
        <v>764</v>
      </c>
      <c r="C486" s="36">
        <v>4301020400</v>
      </c>
      <c r="D486" s="650">
        <v>4640242180519</v>
      </c>
      <c r="E486" s="650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119</v>
      </c>
      <c r="L486" s="37" t="s">
        <v>45</v>
      </c>
      <c r="M486" s="38" t="s">
        <v>118</v>
      </c>
      <c r="N486" s="38"/>
      <c r="O486" s="37">
        <v>50</v>
      </c>
      <c r="P486" s="894" t="s">
        <v>765</v>
      </c>
      <c r="Q486" s="652"/>
      <c r="R486" s="652"/>
      <c r="S486" s="652"/>
      <c r="T486" s="653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766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>
      <c r="A487" s="63" t="s">
        <v>767</v>
      </c>
      <c r="B487" s="63" t="s">
        <v>768</v>
      </c>
      <c r="C487" s="36">
        <v>4301020260</v>
      </c>
      <c r="D487" s="650">
        <v>4640242180526</v>
      </c>
      <c r="E487" s="650"/>
      <c r="F487" s="62">
        <v>1.8</v>
      </c>
      <c r="G487" s="37">
        <v>6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895" t="s">
        <v>769</v>
      </c>
      <c r="Q487" s="652"/>
      <c r="R487" s="652"/>
      <c r="S487" s="652"/>
      <c r="T487" s="65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763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770</v>
      </c>
      <c r="B488" s="63" t="s">
        <v>771</v>
      </c>
      <c r="C488" s="36">
        <v>4301020295</v>
      </c>
      <c r="D488" s="650">
        <v>4640242181363</v>
      </c>
      <c r="E488" s="650"/>
      <c r="F488" s="62">
        <v>0.4</v>
      </c>
      <c r="G488" s="37">
        <v>10</v>
      </c>
      <c r="H488" s="62">
        <v>4</v>
      </c>
      <c r="I488" s="62">
        <v>4.21</v>
      </c>
      <c r="J488" s="37">
        <v>132</v>
      </c>
      <c r="K488" s="37" t="s">
        <v>122</v>
      </c>
      <c r="L488" s="37" t="s">
        <v>45</v>
      </c>
      <c r="M488" s="38" t="s">
        <v>118</v>
      </c>
      <c r="N488" s="38"/>
      <c r="O488" s="37">
        <v>50</v>
      </c>
      <c r="P488" s="896" t="s">
        <v>772</v>
      </c>
      <c r="Q488" s="652"/>
      <c r="R488" s="652"/>
      <c r="S488" s="652"/>
      <c r="T488" s="653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>
      <c r="A489" s="657"/>
      <c r="B489" s="657"/>
      <c r="C489" s="657"/>
      <c r="D489" s="657"/>
      <c r="E489" s="657"/>
      <c r="F489" s="657"/>
      <c r="G489" s="657"/>
      <c r="H489" s="657"/>
      <c r="I489" s="657"/>
      <c r="J489" s="657"/>
      <c r="K489" s="657"/>
      <c r="L489" s="657"/>
      <c r="M489" s="657"/>
      <c r="N489" s="657"/>
      <c r="O489" s="658"/>
      <c r="P489" s="654" t="s">
        <v>40</v>
      </c>
      <c r="Q489" s="655"/>
      <c r="R489" s="655"/>
      <c r="S489" s="655"/>
      <c r="T489" s="655"/>
      <c r="U489" s="655"/>
      <c r="V489" s="656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>
      <c r="A490" s="657"/>
      <c r="B490" s="657"/>
      <c r="C490" s="657"/>
      <c r="D490" s="657"/>
      <c r="E490" s="657"/>
      <c r="F490" s="657"/>
      <c r="G490" s="657"/>
      <c r="H490" s="657"/>
      <c r="I490" s="657"/>
      <c r="J490" s="657"/>
      <c r="K490" s="657"/>
      <c r="L490" s="657"/>
      <c r="M490" s="657"/>
      <c r="N490" s="657"/>
      <c r="O490" s="658"/>
      <c r="P490" s="654" t="s">
        <v>40</v>
      </c>
      <c r="Q490" s="655"/>
      <c r="R490" s="655"/>
      <c r="S490" s="655"/>
      <c r="T490" s="655"/>
      <c r="U490" s="655"/>
      <c r="V490" s="656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customHeight="1">
      <c r="A491" s="649" t="s">
        <v>78</v>
      </c>
      <c r="B491" s="649"/>
      <c r="C491" s="649"/>
      <c r="D491" s="649"/>
      <c r="E491" s="649"/>
      <c r="F491" s="649"/>
      <c r="G491" s="649"/>
      <c r="H491" s="649"/>
      <c r="I491" s="649"/>
      <c r="J491" s="649"/>
      <c r="K491" s="649"/>
      <c r="L491" s="649"/>
      <c r="M491" s="649"/>
      <c r="N491" s="649"/>
      <c r="O491" s="649"/>
      <c r="P491" s="649"/>
      <c r="Q491" s="649"/>
      <c r="R491" s="649"/>
      <c r="S491" s="649"/>
      <c r="T491" s="649"/>
      <c r="U491" s="649"/>
      <c r="V491" s="649"/>
      <c r="W491" s="649"/>
      <c r="X491" s="649"/>
      <c r="Y491" s="649"/>
      <c r="Z491" s="649"/>
      <c r="AA491" s="66"/>
      <c r="AB491" s="66"/>
      <c r="AC491" s="80"/>
    </row>
    <row r="492" spans="1:68" ht="27" customHeight="1">
      <c r="A492" s="63" t="s">
        <v>774</v>
      </c>
      <c r="B492" s="63" t="s">
        <v>775</v>
      </c>
      <c r="C492" s="36">
        <v>4301031280</v>
      </c>
      <c r="D492" s="650">
        <v>4640242180816</v>
      </c>
      <c r="E492" s="650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122</v>
      </c>
      <c r="L492" s="37" t="s">
        <v>45</v>
      </c>
      <c r="M492" s="38" t="s">
        <v>83</v>
      </c>
      <c r="N492" s="38"/>
      <c r="O492" s="37">
        <v>40</v>
      </c>
      <c r="P492" s="897" t="s">
        <v>776</v>
      </c>
      <c r="Q492" s="652"/>
      <c r="R492" s="652"/>
      <c r="S492" s="652"/>
      <c r="T492" s="653"/>
      <c r="U492" s="39" t="s">
        <v>45</v>
      </c>
      <c r="V492" s="39" t="s">
        <v>45</v>
      </c>
      <c r="W492" s="40" t="s">
        <v>0</v>
      </c>
      <c r="X492" s="58">
        <v>50</v>
      </c>
      <c r="Y492" s="55">
        <f>IFERROR(IF(X492="",0,CEILING((X492/$H492),1)*$H492),"")</f>
        <v>50.400000000000006</v>
      </c>
      <c r="Z492" s="41">
        <f>IFERROR(IF(Y492=0,"",ROUNDUP(Y492/H492,0)*0.00902),"")</f>
        <v>0.10824</v>
      </c>
      <c r="AA492" s="68" t="s">
        <v>45</v>
      </c>
      <c r="AB492" s="69" t="s">
        <v>45</v>
      </c>
      <c r="AC492" s="564" t="s">
        <v>777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53.214285714285715</v>
      </c>
      <c r="BN492" s="78">
        <f>IFERROR(Y492*I492/H492,"0")</f>
        <v>53.64</v>
      </c>
      <c r="BO492" s="78">
        <f>IFERROR(1/J492*(X492/H492),"0")</f>
        <v>9.0187590187590191E-2</v>
      </c>
      <c r="BP492" s="78">
        <f>IFERROR(1/J492*(Y492/H492),"0")</f>
        <v>9.0909090909090912E-2</v>
      </c>
    </row>
    <row r="493" spans="1:68" ht="27" customHeight="1">
      <c r="A493" s="63" t="s">
        <v>778</v>
      </c>
      <c r="B493" s="63" t="s">
        <v>779</v>
      </c>
      <c r="C493" s="36">
        <v>4301031244</v>
      </c>
      <c r="D493" s="650">
        <v>4640242180595</v>
      </c>
      <c r="E493" s="650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898" t="s">
        <v>780</v>
      </c>
      <c r="Q493" s="652"/>
      <c r="R493" s="652"/>
      <c r="S493" s="652"/>
      <c r="T493" s="653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781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>
      <c r="A494" s="657"/>
      <c r="B494" s="657"/>
      <c r="C494" s="657"/>
      <c r="D494" s="657"/>
      <c r="E494" s="657"/>
      <c r="F494" s="657"/>
      <c r="G494" s="657"/>
      <c r="H494" s="657"/>
      <c r="I494" s="657"/>
      <c r="J494" s="657"/>
      <c r="K494" s="657"/>
      <c r="L494" s="657"/>
      <c r="M494" s="657"/>
      <c r="N494" s="657"/>
      <c r="O494" s="658"/>
      <c r="P494" s="654" t="s">
        <v>40</v>
      </c>
      <c r="Q494" s="655"/>
      <c r="R494" s="655"/>
      <c r="S494" s="655"/>
      <c r="T494" s="655"/>
      <c r="U494" s="655"/>
      <c r="V494" s="656"/>
      <c r="W494" s="42" t="s">
        <v>39</v>
      </c>
      <c r="X494" s="43">
        <f>IFERROR(X492/H492,"0")+IFERROR(X493/H493,"0")</f>
        <v>11.904761904761905</v>
      </c>
      <c r="Y494" s="43">
        <f>IFERROR(Y492/H492,"0")+IFERROR(Y493/H493,"0")</f>
        <v>12</v>
      </c>
      <c r="Z494" s="43">
        <f>IFERROR(IF(Z492="",0,Z492),"0")+IFERROR(IF(Z493="",0,Z493),"0")</f>
        <v>0.10824</v>
      </c>
      <c r="AA494" s="67"/>
      <c r="AB494" s="67"/>
      <c r="AC494" s="67"/>
    </row>
    <row r="495" spans="1:68">
      <c r="A495" s="657"/>
      <c r="B495" s="657"/>
      <c r="C495" s="657"/>
      <c r="D495" s="657"/>
      <c r="E495" s="657"/>
      <c r="F495" s="657"/>
      <c r="G495" s="657"/>
      <c r="H495" s="657"/>
      <c r="I495" s="657"/>
      <c r="J495" s="657"/>
      <c r="K495" s="657"/>
      <c r="L495" s="657"/>
      <c r="M495" s="657"/>
      <c r="N495" s="657"/>
      <c r="O495" s="658"/>
      <c r="P495" s="654" t="s">
        <v>40</v>
      </c>
      <c r="Q495" s="655"/>
      <c r="R495" s="655"/>
      <c r="S495" s="655"/>
      <c r="T495" s="655"/>
      <c r="U495" s="655"/>
      <c r="V495" s="656"/>
      <c r="W495" s="42" t="s">
        <v>0</v>
      </c>
      <c r="X495" s="43">
        <f>IFERROR(SUM(X492:X493),"0")</f>
        <v>50</v>
      </c>
      <c r="Y495" s="43">
        <f>IFERROR(SUM(Y492:Y493),"0")</f>
        <v>50.400000000000006</v>
      </c>
      <c r="Z495" s="42"/>
      <c r="AA495" s="67"/>
      <c r="AB495" s="67"/>
      <c r="AC495" s="67"/>
    </row>
    <row r="496" spans="1:68" ht="14.25" customHeight="1">
      <c r="A496" s="649" t="s">
        <v>85</v>
      </c>
      <c r="B496" s="649"/>
      <c r="C496" s="649"/>
      <c r="D496" s="649"/>
      <c r="E496" s="649"/>
      <c r="F496" s="649"/>
      <c r="G496" s="649"/>
      <c r="H496" s="649"/>
      <c r="I496" s="649"/>
      <c r="J496" s="649"/>
      <c r="K496" s="649"/>
      <c r="L496" s="649"/>
      <c r="M496" s="649"/>
      <c r="N496" s="649"/>
      <c r="O496" s="649"/>
      <c r="P496" s="649"/>
      <c r="Q496" s="649"/>
      <c r="R496" s="649"/>
      <c r="S496" s="649"/>
      <c r="T496" s="649"/>
      <c r="U496" s="649"/>
      <c r="V496" s="649"/>
      <c r="W496" s="649"/>
      <c r="X496" s="649"/>
      <c r="Y496" s="649"/>
      <c r="Z496" s="649"/>
      <c r="AA496" s="66"/>
      <c r="AB496" s="66"/>
      <c r="AC496" s="80"/>
    </row>
    <row r="497" spans="1:68" ht="27" customHeight="1">
      <c r="A497" s="63" t="s">
        <v>782</v>
      </c>
      <c r="B497" s="63" t="s">
        <v>783</v>
      </c>
      <c r="C497" s="36">
        <v>4301052046</v>
      </c>
      <c r="D497" s="650">
        <v>4640242180533</v>
      </c>
      <c r="E497" s="650"/>
      <c r="F497" s="62">
        <v>1.5</v>
      </c>
      <c r="G497" s="37">
        <v>6</v>
      </c>
      <c r="H497" s="62">
        <v>9</v>
      </c>
      <c r="I497" s="62">
        <v>9.5190000000000001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45</v>
      </c>
      <c r="P497" s="899" t="s">
        <v>784</v>
      </c>
      <c r="Q497" s="652"/>
      <c r="R497" s="652"/>
      <c r="S497" s="652"/>
      <c r="T497" s="653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785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>
      <c r="A498" s="63" t="s">
        <v>786</v>
      </c>
      <c r="B498" s="63" t="s">
        <v>787</v>
      </c>
      <c r="C498" s="36">
        <v>4301051920</v>
      </c>
      <c r="D498" s="650">
        <v>4640242181233</v>
      </c>
      <c r="E498" s="650"/>
      <c r="F498" s="62">
        <v>0.3</v>
      </c>
      <c r="G498" s="37">
        <v>6</v>
      </c>
      <c r="H498" s="62">
        <v>1.8</v>
      </c>
      <c r="I498" s="62">
        <v>2.0640000000000001</v>
      </c>
      <c r="J498" s="37">
        <v>182</v>
      </c>
      <c r="K498" s="37" t="s">
        <v>90</v>
      </c>
      <c r="L498" s="37" t="s">
        <v>45</v>
      </c>
      <c r="M498" s="38" t="s">
        <v>105</v>
      </c>
      <c r="N498" s="38"/>
      <c r="O498" s="37">
        <v>45</v>
      </c>
      <c r="P498" s="900" t="s">
        <v>788</v>
      </c>
      <c r="Q498" s="652"/>
      <c r="R498" s="652"/>
      <c r="S498" s="652"/>
      <c r="T498" s="65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70" t="s">
        <v>785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>
      <c r="A499" s="657"/>
      <c r="B499" s="657"/>
      <c r="C499" s="657"/>
      <c r="D499" s="657"/>
      <c r="E499" s="657"/>
      <c r="F499" s="657"/>
      <c r="G499" s="657"/>
      <c r="H499" s="657"/>
      <c r="I499" s="657"/>
      <c r="J499" s="657"/>
      <c r="K499" s="657"/>
      <c r="L499" s="657"/>
      <c r="M499" s="657"/>
      <c r="N499" s="657"/>
      <c r="O499" s="658"/>
      <c r="P499" s="654" t="s">
        <v>40</v>
      </c>
      <c r="Q499" s="655"/>
      <c r="R499" s="655"/>
      <c r="S499" s="655"/>
      <c r="T499" s="655"/>
      <c r="U499" s="655"/>
      <c r="V499" s="656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>
      <c r="A500" s="657"/>
      <c r="B500" s="657"/>
      <c r="C500" s="657"/>
      <c r="D500" s="657"/>
      <c r="E500" s="657"/>
      <c r="F500" s="657"/>
      <c r="G500" s="657"/>
      <c r="H500" s="657"/>
      <c r="I500" s="657"/>
      <c r="J500" s="657"/>
      <c r="K500" s="657"/>
      <c r="L500" s="657"/>
      <c r="M500" s="657"/>
      <c r="N500" s="657"/>
      <c r="O500" s="658"/>
      <c r="P500" s="654" t="s">
        <v>40</v>
      </c>
      <c r="Q500" s="655"/>
      <c r="R500" s="655"/>
      <c r="S500" s="655"/>
      <c r="T500" s="655"/>
      <c r="U500" s="655"/>
      <c r="V500" s="656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4.25" customHeight="1">
      <c r="A501" s="649" t="s">
        <v>185</v>
      </c>
      <c r="B501" s="649"/>
      <c r="C501" s="649"/>
      <c r="D501" s="649"/>
      <c r="E501" s="649"/>
      <c r="F501" s="649"/>
      <c r="G501" s="649"/>
      <c r="H501" s="649"/>
      <c r="I501" s="649"/>
      <c r="J501" s="649"/>
      <c r="K501" s="649"/>
      <c r="L501" s="649"/>
      <c r="M501" s="649"/>
      <c r="N501" s="649"/>
      <c r="O501" s="649"/>
      <c r="P501" s="649"/>
      <c r="Q501" s="649"/>
      <c r="R501" s="649"/>
      <c r="S501" s="649"/>
      <c r="T501" s="649"/>
      <c r="U501" s="649"/>
      <c r="V501" s="649"/>
      <c r="W501" s="649"/>
      <c r="X501" s="649"/>
      <c r="Y501" s="649"/>
      <c r="Z501" s="649"/>
      <c r="AA501" s="66"/>
      <c r="AB501" s="66"/>
      <c r="AC501" s="80"/>
    </row>
    <row r="502" spans="1:68" ht="27" customHeight="1">
      <c r="A502" s="63" t="s">
        <v>789</v>
      </c>
      <c r="B502" s="63" t="s">
        <v>790</v>
      </c>
      <c r="C502" s="36">
        <v>4301060491</v>
      </c>
      <c r="D502" s="650">
        <v>4640242180120</v>
      </c>
      <c r="E502" s="650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40</v>
      </c>
      <c r="P502" s="901" t="s">
        <v>791</v>
      </c>
      <c r="Q502" s="652"/>
      <c r="R502" s="652"/>
      <c r="S502" s="652"/>
      <c r="T502" s="653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792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>
      <c r="A503" s="63" t="s">
        <v>793</v>
      </c>
      <c r="B503" s="63" t="s">
        <v>794</v>
      </c>
      <c r="C503" s="36">
        <v>4301060498</v>
      </c>
      <c r="D503" s="650">
        <v>4640242180137</v>
      </c>
      <c r="E503" s="650"/>
      <c r="F503" s="62">
        <v>1.5</v>
      </c>
      <c r="G503" s="37">
        <v>6</v>
      </c>
      <c r="H503" s="62">
        <v>9</v>
      </c>
      <c r="I503" s="62">
        <v>9.4350000000000005</v>
      </c>
      <c r="J503" s="37">
        <v>64</v>
      </c>
      <c r="K503" s="37" t="s">
        <v>119</v>
      </c>
      <c r="L503" s="37" t="s">
        <v>45</v>
      </c>
      <c r="M503" s="38" t="s">
        <v>105</v>
      </c>
      <c r="N503" s="38"/>
      <c r="O503" s="37">
        <v>40</v>
      </c>
      <c r="P503" s="902" t="s">
        <v>795</v>
      </c>
      <c r="Q503" s="652"/>
      <c r="R503" s="652"/>
      <c r="S503" s="652"/>
      <c r="T503" s="653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796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657"/>
      <c r="B504" s="657"/>
      <c r="C504" s="657"/>
      <c r="D504" s="657"/>
      <c r="E504" s="657"/>
      <c r="F504" s="657"/>
      <c r="G504" s="657"/>
      <c r="H504" s="657"/>
      <c r="I504" s="657"/>
      <c r="J504" s="657"/>
      <c r="K504" s="657"/>
      <c r="L504" s="657"/>
      <c r="M504" s="657"/>
      <c r="N504" s="657"/>
      <c r="O504" s="658"/>
      <c r="P504" s="654" t="s">
        <v>40</v>
      </c>
      <c r="Q504" s="655"/>
      <c r="R504" s="655"/>
      <c r="S504" s="655"/>
      <c r="T504" s="655"/>
      <c r="U504" s="655"/>
      <c r="V504" s="656"/>
      <c r="W504" s="42" t="s">
        <v>39</v>
      </c>
      <c r="X504" s="43">
        <f>IFERROR(X502/H502,"0")+IFERROR(X503/H503,"0")</f>
        <v>0</v>
      </c>
      <c r="Y504" s="43">
        <f>IFERROR(Y502/H502,"0")+IFERROR(Y503/H503,"0")</f>
        <v>0</v>
      </c>
      <c r="Z504" s="43">
        <f>IFERROR(IF(Z502="",0,Z502),"0")+IFERROR(IF(Z503="",0,Z503),"0")</f>
        <v>0</v>
      </c>
      <c r="AA504" s="67"/>
      <c r="AB504" s="67"/>
      <c r="AC504" s="67"/>
    </row>
    <row r="505" spans="1:68">
      <c r="A505" s="657"/>
      <c r="B505" s="657"/>
      <c r="C505" s="657"/>
      <c r="D505" s="657"/>
      <c r="E505" s="657"/>
      <c r="F505" s="657"/>
      <c r="G505" s="657"/>
      <c r="H505" s="657"/>
      <c r="I505" s="657"/>
      <c r="J505" s="657"/>
      <c r="K505" s="657"/>
      <c r="L505" s="657"/>
      <c r="M505" s="657"/>
      <c r="N505" s="657"/>
      <c r="O505" s="658"/>
      <c r="P505" s="654" t="s">
        <v>40</v>
      </c>
      <c r="Q505" s="655"/>
      <c r="R505" s="655"/>
      <c r="S505" s="655"/>
      <c r="T505" s="655"/>
      <c r="U505" s="655"/>
      <c r="V505" s="656"/>
      <c r="W505" s="42" t="s">
        <v>0</v>
      </c>
      <c r="X505" s="43">
        <f>IFERROR(SUM(X502:X503),"0")</f>
        <v>0</v>
      </c>
      <c r="Y505" s="43">
        <f>IFERROR(SUM(Y502:Y503),"0")</f>
        <v>0</v>
      </c>
      <c r="Z505" s="42"/>
      <c r="AA505" s="67"/>
      <c r="AB505" s="67"/>
      <c r="AC505" s="67"/>
    </row>
    <row r="506" spans="1:68" ht="16.5" customHeight="1">
      <c r="A506" s="648" t="s">
        <v>797</v>
      </c>
      <c r="B506" s="648"/>
      <c r="C506" s="648"/>
      <c r="D506" s="648"/>
      <c r="E506" s="648"/>
      <c r="F506" s="648"/>
      <c r="G506" s="648"/>
      <c r="H506" s="648"/>
      <c r="I506" s="648"/>
      <c r="J506" s="648"/>
      <c r="K506" s="648"/>
      <c r="L506" s="648"/>
      <c r="M506" s="648"/>
      <c r="N506" s="648"/>
      <c r="O506" s="648"/>
      <c r="P506" s="648"/>
      <c r="Q506" s="648"/>
      <c r="R506" s="648"/>
      <c r="S506" s="648"/>
      <c r="T506" s="648"/>
      <c r="U506" s="648"/>
      <c r="V506" s="648"/>
      <c r="W506" s="648"/>
      <c r="X506" s="648"/>
      <c r="Y506" s="648"/>
      <c r="Z506" s="648"/>
      <c r="AA506" s="65"/>
      <c r="AB506" s="65"/>
      <c r="AC506" s="79"/>
    </row>
    <row r="507" spans="1:68" ht="14.25" customHeight="1">
      <c r="A507" s="649" t="s">
        <v>150</v>
      </c>
      <c r="B507" s="649"/>
      <c r="C507" s="649"/>
      <c r="D507" s="649"/>
      <c r="E507" s="649"/>
      <c r="F507" s="649"/>
      <c r="G507" s="649"/>
      <c r="H507" s="649"/>
      <c r="I507" s="649"/>
      <c r="J507" s="649"/>
      <c r="K507" s="649"/>
      <c r="L507" s="649"/>
      <c r="M507" s="649"/>
      <c r="N507" s="649"/>
      <c r="O507" s="649"/>
      <c r="P507" s="649"/>
      <c r="Q507" s="649"/>
      <c r="R507" s="649"/>
      <c r="S507" s="649"/>
      <c r="T507" s="649"/>
      <c r="U507" s="649"/>
      <c r="V507" s="649"/>
      <c r="W507" s="649"/>
      <c r="X507" s="649"/>
      <c r="Y507" s="649"/>
      <c r="Z507" s="649"/>
      <c r="AA507" s="66"/>
      <c r="AB507" s="66"/>
      <c r="AC507" s="80"/>
    </row>
    <row r="508" spans="1:68" ht="27" customHeight="1">
      <c r="A508" s="63" t="s">
        <v>798</v>
      </c>
      <c r="B508" s="63" t="s">
        <v>799</v>
      </c>
      <c r="C508" s="36">
        <v>4301020314</v>
      </c>
      <c r="D508" s="650">
        <v>4640242180090</v>
      </c>
      <c r="E508" s="650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119</v>
      </c>
      <c r="L508" s="37" t="s">
        <v>45</v>
      </c>
      <c r="M508" s="38" t="s">
        <v>118</v>
      </c>
      <c r="N508" s="38"/>
      <c r="O508" s="37">
        <v>50</v>
      </c>
      <c r="P508" s="903" t="s">
        <v>800</v>
      </c>
      <c r="Q508" s="652"/>
      <c r="R508" s="652"/>
      <c r="S508" s="652"/>
      <c r="T508" s="65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6" t="s">
        <v>801</v>
      </c>
      <c r="AG508" s="78"/>
      <c r="AJ508" s="84" t="s">
        <v>45</v>
      </c>
      <c r="AK508" s="84">
        <v>0</v>
      </c>
      <c r="BB508" s="57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>
      <c r="A509" s="657"/>
      <c r="B509" s="657"/>
      <c r="C509" s="657"/>
      <c r="D509" s="657"/>
      <c r="E509" s="657"/>
      <c r="F509" s="657"/>
      <c r="G509" s="657"/>
      <c r="H509" s="657"/>
      <c r="I509" s="657"/>
      <c r="J509" s="657"/>
      <c r="K509" s="657"/>
      <c r="L509" s="657"/>
      <c r="M509" s="657"/>
      <c r="N509" s="657"/>
      <c r="O509" s="658"/>
      <c r="P509" s="654" t="s">
        <v>40</v>
      </c>
      <c r="Q509" s="655"/>
      <c r="R509" s="655"/>
      <c r="S509" s="655"/>
      <c r="T509" s="655"/>
      <c r="U509" s="655"/>
      <c r="V509" s="656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>
      <c r="A510" s="657"/>
      <c r="B510" s="657"/>
      <c r="C510" s="657"/>
      <c r="D510" s="657"/>
      <c r="E510" s="657"/>
      <c r="F510" s="657"/>
      <c r="G510" s="657"/>
      <c r="H510" s="657"/>
      <c r="I510" s="657"/>
      <c r="J510" s="657"/>
      <c r="K510" s="657"/>
      <c r="L510" s="657"/>
      <c r="M510" s="657"/>
      <c r="N510" s="657"/>
      <c r="O510" s="658"/>
      <c r="P510" s="654" t="s">
        <v>40</v>
      </c>
      <c r="Q510" s="655"/>
      <c r="R510" s="655"/>
      <c r="S510" s="655"/>
      <c r="T510" s="655"/>
      <c r="U510" s="655"/>
      <c r="V510" s="656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5" customHeight="1">
      <c r="A511" s="657"/>
      <c r="B511" s="657"/>
      <c r="C511" s="657"/>
      <c r="D511" s="657"/>
      <c r="E511" s="657"/>
      <c r="F511" s="657"/>
      <c r="G511" s="657"/>
      <c r="H511" s="657"/>
      <c r="I511" s="657"/>
      <c r="J511" s="657"/>
      <c r="K511" s="657"/>
      <c r="L511" s="657"/>
      <c r="M511" s="657"/>
      <c r="N511" s="657"/>
      <c r="O511" s="907"/>
      <c r="P511" s="904" t="s">
        <v>33</v>
      </c>
      <c r="Q511" s="905"/>
      <c r="R511" s="905"/>
      <c r="S511" s="905"/>
      <c r="T511" s="905"/>
      <c r="U511" s="905"/>
      <c r="V511" s="906"/>
      <c r="W511" s="42" t="s">
        <v>0</v>
      </c>
      <c r="X511" s="43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17998</v>
      </c>
      <c r="Y511" s="43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18110.64</v>
      </c>
      <c r="Z511" s="42"/>
      <c r="AA511" s="67"/>
      <c r="AB511" s="67"/>
      <c r="AC511" s="67"/>
    </row>
    <row r="512" spans="1:68">
      <c r="A512" s="657"/>
      <c r="B512" s="657"/>
      <c r="C512" s="657"/>
      <c r="D512" s="657"/>
      <c r="E512" s="657"/>
      <c r="F512" s="657"/>
      <c r="G512" s="657"/>
      <c r="H512" s="657"/>
      <c r="I512" s="657"/>
      <c r="J512" s="657"/>
      <c r="K512" s="657"/>
      <c r="L512" s="657"/>
      <c r="M512" s="657"/>
      <c r="N512" s="657"/>
      <c r="O512" s="907"/>
      <c r="P512" s="904" t="s">
        <v>34</v>
      </c>
      <c r="Q512" s="905"/>
      <c r="R512" s="905"/>
      <c r="S512" s="905"/>
      <c r="T512" s="905"/>
      <c r="U512" s="905"/>
      <c r="V512" s="906"/>
      <c r="W512" s="42" t="s">
        <v>0</v>
      </c>
      <c r="X512" s="43">
        <f>IFERROR(SUM(BM22:BM508),"0")</f>
        <v>18860.468326121121</v>
      </c>
      <c r="Y512" s="43">
        <f>IFERROR(SUM(BN22:BN508),"0")</f>
        <v>18979.538000000004</v>
      </c>
      <c r="Z512" s="42"/>
      <c r="AA512" s="67"/>
      <c r="AB512" s="67"/>
      <c r="AC512" s="67"/>
    </row>
    <row r="513" spans="1:32">
      <c r="A513" s="657"/>
      <c r="B513" s="657"/>
      <c r="C513" s="657"/>
      <c r="D513" s="657"/>
      <c r="E513" s="657"/>
      <c r="F513" s="657"/>
      <c r="G513" s="657"/>
      <c r="H513" s="657"/>
      <c r="I513" s="657"/>
      <c r="J513" s="657"/>
      <c r="K513" s="657"/>
      <c r="L513" s="657"/>
      <c r="M513" s="657"/>
      <c r="N513" s="657"/>
      <c r="O513" s="907"/>
      <c r="P513" s="904" t="s">
        <v>35</v>
      </c>
      <c r="Q513" s="905"/>
      <c r="R513" s="905"/>
      <c r="S513" s="905"/>
      <c r="T513" s="905"/>
      <c r="U513" s="905"/>
      <c r="V513" s="906"/>
      <c r="W513" s="42" t="s">
        <v>20</v>
      </c>
      <c r="X513" s="44">
        <f>ROUNDUP(SUM(BO22:BO508),0)</f>
        <v>30</v>
      </c>
      <c r="Y513" s="44">
        <f>ROUNDUP(SUM(BP22:BP508),0)</f>
        <v>30</v>
      </c>
      <c r="Z513" s="42"/>
      <c r="AA513" s="67"/>
      <c r="AB513" s="67"/>
      <c r="AC513" s="67"/>
    </row>
    <row r="514" spans="1:32">
      <c r="A514" s="657"/>
      <c r="B514" s="657"/>
      <c r="C514" s="657"/>
      <c r="D514" s="657"/>
      <c r="E514" s="657"/>
      <c r="F514" s="657"/>
      <c r="G514" s="657"/>
      <c r="H514" s="657"/>
      <c r="I514" s="657"/>
      <c r="J514" s="657"/>
      <c r="K514" s="657"/>
      <c r="L514" s="657"/>
      <c r="M514" s="657"/>
      <c r="N514" s="657"/>
      <c r="O514" s="907"/>
      <c r="P514" s="904" t="s">
        <v>36</v>
      </c>
      <c r="Q514" s="905"/>
      <c r="R514" s="905"/>
      <c r="S514" s="905"/>
      <c r="T514" s="905"/>
      <c r="U514" s="905"/>
      <c r="V514" s="906"/>
      <c r="W514" s="42" t="s">
        <v>0</v>
      </c>
      <c r="X514" s="43">
        <f>GrossWeightTotal+PalletQtyTotal*25</f>
        <v>19610.468326121121</v>
      </c>
      <c r="Y514" s="43">
        <f>GrossWeightTotalR+PalletQtyTotalR*25</f>
        <v>19729.538000000004</v>
      </c>
      <c r="Z514" s="42"/>
      <c r="AA514" s="67"/>
      <c r="AB514" s="67"/>
      <c r="AC514" s="67"/>
    </row>
    <row r="515" spans="1:32">
      <c r="A515" s="657"/>
      <c r="B515" s="657"/>
      <c r="C515" s="657"/>
      <c r="D515" s="657"/>
      <c r="E515" s="657"/>
      <c r="F515" s="657"/>
      <c r="G515" s="657"/>
      <c r="H515" s="657"/>
      <c r="I515" s="657"/>
      <c r="J515" s="657"/>
      <c r="K515" s="657"/>
      <c r="L515" s="657"/>
      <c r="M515" s="657"/>
      <c r="N515" s="657"/>
      <c r="O515" s="907"/>
      <c r="P515" s="904" t="s">
        <v>37</v>
      </c>
      <c r="Q515" s="905"/>
      <c r="R515" s="905"/>
      <c r="S515" s="905"/>
      <c r="T515" s="905"/>
      <c r="U515" s="905"/>
      <c r="V515" s="906"/>
      <c r="W515" s="42" t="s">
        <v>20</v>
      </c>
      <c r="X515" s="43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2215.8371842064175</v>
      </c>
      <c r="Y515" s="43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2233</v>
      </c>
      <c r="Z515" s="42"/>
      <c r="AA515" s="67"/>
      <c r="AB515" s="67"/>
      <c r="AC515" s="67"/>
    </row>
    <row r="516" spans="1:32" ht="14.25">
      <c r="A516" s="657"/>
      <c r="B516" s="657"/>
      <c r="C516" s="657"/>
      <c r="D516" s="657"/>
      <c r="E516" s="657"/>
      <c r="F516" s="657"/>
      <c r="G516" s="657"/>
      <c r="H516" s="657"/>
      <c r="I516" s="657"/>
      <c r="J516" s="657"/>
      <c r="K516" s="657"/>
      <c r="L516" s="657"/>
      <c r="M516" s="657"/>
      <c r="N516" s="657"/>
      <c r="O516" s="907"/>
      <c r="P516" s="904" t="s">
        <v>38</v>
      </c>
      <c r="Q516" s="905"/>
      <c r="R516" s="905"/>
      <c r="S516" s="905"/>
      <c r="T516" s="905"/>
      <c r="U516" s="905"/>
      <c r="V516" s="906"/>
      <c r="W516" s="45" t="s">
        <v>51</v>
      </c>
      <c r="X516" s="42"/>
      <c r="Y516" s="42"/>
      <c r="Z516" s="42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33.954120000000003</v>
      </c>
      <c r="AA516" s="67"/>
      <c r="AB516" s="67"/>
      <c r="AC516" s="67"/>
    </row>
    <row r="517" spans="1:32" ht="13.5" thickBot="1"/>
    <row r="518" spans="1:32" ht="27" thickTop="1" thickBot="1">
      <c r="A518" s="46" t="s">
        <v>9</v>
      </c>
      <c r="B518" s="85" t="s">
        <v>77</v>
      </c>
      <c r="C518" s="910" t="s">
        <v>112</v>
      </c>
      <c r="D518" s="910" t="s">
        <v>112</v>
      </c>
      <c r="E518" s="910" t="s">
        <v>112</v>
      </c>
      <c r="F518" s="910" t="s">
        <v>112</v>
      </c>
      <c r="G518" s="910" t="s">
        <v>112</v>
      </c>
      <c r="H518" s="910" t="s">
        <v>112</v>
      </c>
      <c r="I518" s="910" t="s">
        <v>272</v>
      </c>
      <c r="J518" s="910" t="s">
        <v>272</v>
      </c>
      <c r="K518" s="910" t="s">
        <v>272</v>
      </c>
      <c r="L518" s="910" t="s">
        <v>272</v>
      </c>
      <c r="M518" s="910" t="s">
        <v>272</v>
      </c>
      <c r="N518" s="911"/>
      <c r="O518" s="910" t="s">
        <v>272</v>
      </c>
      <c r="P518" s="910" t="s">
        <v>272</v>
      </c>
      <c r="Q518" s="910" t="s">
        <v>272</v>
      </c>
      <c r="R518" s="910" t="s">
        <v>272</v>
      </c>
      <c r="S518" s="910" t="s">
        <v>272</v>
      </c>
      <c r="T518" s="910" t="s">
        <v>561</v>
      </c>
      <c r="U518" s="910" t="s">
        <v>561</v>
      </c>
      <c r="V518" s="910" t="s">
        <v>618</v>
      </c>
      <c r="W518" s="910" t="s">
        <v>618</v>
      </c>
      <c r="X518" s="910" t="s">
        <v>618</v>
      </c>
      <c r="Y518" s="910" t="s">
        <v>618</v>
      </c>
      <c r="Z518" s="85" t="s">
        <v>674</v>
      </c>
      <c r="AA518" s="910" t="s">
        <v>744</v>
      </c>
      <c r="AB518" s="910" t="s">
        <v>744</v>
      </c>
      <c r="AC518" s="60"/>
      <c r="AF518" s="1"/>
    </row>
    <row r="519" spans="1:32" ht="14.25" customHeight="1" thickTop="1">
      <c r="A519" s="908" t="s">
        <v>10</v>
      </c>
      <c r="B519" s="910" t="s">
        <v>77</v>
      </c>
      <c r="C519" s="910" t="s">
        <v>113</v>
      </c>
      <c r="D519" s="910" t="s">
        <v>130</v>
      </c>
      <c r="E519" s="910" t="s">
        <v>192</v>
      </c>
      <c r="F519" s="910" t="s">
        <v>215</v>
      </c>
      <c r="G519" s="910" t="s">
        <v>248</v>
      </c>
      <c r="H519" s="910" t="s">
        <v>112</v>
      </c>
      <c r="I519" s="910" t="s">
        <v>273</v>
      </c>
      <c r="J519" s="910" t="s">
        <v>313</v>
      </c>
      <c r="K519" s="910" t="s">
        <v>374</v>
      </c>
      <c r="L519" s="910" t="s">
        <v>415</v>
      </c>
      <c r="M519" s="910" t="s">
        <v>431</v>
      </c>
      <c r="N519" s="1"/>
      <c r="O519" s="910" t="s">
        <v>444</v>
      </c>
      <c r="P519" s="910" t="s">
        <v>454</v>
      </c>
      <c r="Q519" s="910" t="s">
        <v>461</v>
      </c>
      <c r="R519" s="910" t="s">
        <v>466</v>
      </c>
      <c r="S519" s="910" t="s">
        <v>551</v>
      </c>
      <c r="T519" s="910" t="s">
        <v>562</v>
      </c>
      <c r="U519" s="910" t="s">
        <v>596</v>
      </c>
      <c r="V519" s="910" t="s">
        <v>619</v>
      </c>
      <c r="W519" s="910" t="s">
        <v>651</v>
      </c>
      <c r="X519" s="910" t="s">
        <v>666</v>
      </c>
      <c r="Y519" s="910" t="s">
        <v>670</v>
      </c>
      <c r="Z519" s="910" t="s">
        <v>674</v>
      </c>
      <c r="AA519" s="910" t="s">
        <v>744</v>
      </c>
      <c r="AB519" s="910" t="s">
        <v>797</v>
      </c>
      <c r="AC519" s="60"/>
      <c r="AF519" s="1"/>
    </row>
    <row r="520" spans="1:32" ht="13.5" thickBot="1">
      <c r="A520" s="909"/>
      <c r="B520" s="910"/>
      <c r="C520" s="910"/>
      <c r="D520" s="910"/>
      <c r="E520" s="910"/>
      <c r="F520" s="910"/>
      <c r="G520" s="910"/>
      <c r="H520" s="910"/>
      <c r="I520" s="910"/>
      <c r="J520" s="910"/>
      <c r="K520" s="910"/>
      <c r="L520" s="910"/>
      <c r="M520" s="910"/>
      <c r="N520" s="1"/>
      <c r="O520" s="910"/>
      <c r="P520" s="910"/>
      <c r="Q520" s="910"/>
      <c r="R520" s="910"/>
      <c r="S520" s="910"/>
      <c r="T520" s="910"/>
      <c r="U520" s="910"/>
      <c r="V520" s="910"/>
      <c r="W520" s="910"/>
      <c r="X520" s="910"/>
      <c r="Y520" s="910"/>
      <c r="Z520" s="910"/>
      <c r="AA520" s="910"/>
      <c r="AB520" s="910"/>
      <c r="AC520" s="60"/>
      <c r="AF520" s="1"/>
    </row>
    <row r="521" spans="1:32" ht="18" thickTop="1" thickBot="1">
      <c r="A521" s="46" t="s">
        <v>13</v>
      </c>
      <c r="B521" s="52">
        <f>IFERROR(Y22*1,"0")+IFERROR(Y26*1,"0")+IFERROR(Y27*1,"0")+IFERROR(Y28*1,"0")+IFERROR(Y29*1,"0")+IFERROR(Y30*1,"0")+IFERROR(Y31*1,"0")+IFERROR(Y35*1,"0")</f>
        <v>0</v>
      </c>
      <c r="C521" s="52">
        <f>IFERROR(Y41*1,"0")+IFERROR(Y42*1,"0")+IFERROR(Y43*1,"0")+IFERROR(Y47*1,"0")</f>
        <v>0</v>
      </c>
      <c r="D521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189</v>
      </c>
      <c r="E521" s="52">
        <f>IFERROR(Y89*1,"0")+IFERROR(Y90*1,"0")+IFERROR(Y91*1,"0")+IFERROR(Y95*1,"0")+IFERROR(Y96*1,"0")+IFERROR(Y97*1,"0")+IFERROR(Y98*1,"0")+IFERROR(Y99*1,"0")+IFERROR(Y100*1,"0")</f>
        <v>40.500000000000007</v>
      </c>
      <c r="F521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144.89999999999998</v>
      </c>
      <c r="G521" s="52">
        <f>IFERROR(Y131*1,"0")+IFERROR(Y132*1,"0")+IFERROR(Y136*1,"0")+IFERROR(Y137*1,"0")+IFERROR(Y141*1,"0")+IFERROR(Y142*1,"0")</f>
        <v>216</v>
      </c>
      <c r="H521" s="52">
        <f>IFERROR(Y147*1,"0")+IFERROR(Y151*1,"0")+IFERROR(Y152*1,"0")+IFERROR(Y153*1,"0")</f>
        <v>0</v>
      </c>
      <c r="I521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130.20000000000002</v>
      </c>
      <c r="J521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2554.2000000000003</v>
      </c>
      <c r="K521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52">
        <f>IFERROR(Y253*1,"0")+IFERROR(Y254*1,"0")+IFERROR(Y255*1,"0")+IFERROR(Y256*1,"0")+IFERROR(Y257*1,"0")</f>
        <v>54.000000000000007</v>
      </c>
      <c r="M521" s="52">
        <f>IFERROR(Y262*1,"0")+IFERROR(Y263*1,"0")+IFERROR(Y264*1,"0")+IFERROR(Y265*1,"0")</f>
        <v>0</v>
      </c>
      <c r="N521" s="1"/>
      <c r="O521" s="52">
        <f>IFERROR(Y270*1,"0")+IFERROR(Y271*1,"0")+IFERROR(Y272*1,"0")</f>
        <v>0</v>
      </c>
      <c r="P521" s="52">
        <f>IFERROR(Y277*1,"0")+IFERROR(Y281*1,"0")</f>
        <v>0</v>
      </c>
      <c r="Q521" s="52">
        <f>IFERROR(Y286*1,"0")</f>
        <v>0</v>
      </c>
      <c r="R521" s="52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5107.8</v>
      </c>
      <c r="S521" s="52">
        <f>IFERROR(Y339*1,"0")+IFERROR(Y340*1,"0")+IFERROR(Y341*1,"0")</f>
        <v>64.8</v>
      </c>
      <c r="T521" s="52">
        <f>IFERROR(Y347*1,"0")+IFERROR(Y348*1,"0")+IFERROR(Y349*1,"0")+IFERROR(Y350*1,"0")+IFERROR(Y351*1,"0")+IFERROR(Y352*1,"0")+IFERROR(Y353*1,"0")+IFERROR(Y357*1,"0")+IFERROR(Y358*1,"0")+IFERROR(Y362*1,"0")+IFERROR(Y363*1,"0")+IFERROR(Y367*1,"0")</f>
        <v>7515</v>
      </c>
      <c r="U521" s="52">
        <f>IFERROR(Y372*1,"0")+IFERROR(Y373*1,"0")+IFERROR(Y374*1,"0")+IFERROR(Y375*1,"0")+IFERROR(Y379*1,"0")+IFERROR(Y383*1,"0")+IFERROR(Y384*1,"0")+IFERROR(Y388*1,"0")</f>
        <v>327.48</v>
      </c>
      <c r="V521" s="52">
        <f>IFERROR(Y394*1,"0")+IFERROR(Y395*1,"0")+IFERROR(Y396*1,"0")+IFERROR(Y397*1,"0")+IFERROR(Y398*1,"0")+IFERROR(Y399*1,"0")+IFERROR(Y400*1,"0")+IFERROR(Y401*1,"0")+IFERROR(Y402*1,"0")+IFERROR(Y403*1,"0")+IFERROR(Y407*1,"0")+IFERROR(Y408*1,"0")</f>
        <v>43.2</v>
      </c>
      <c r="W521" s="52">
        <f>IFERROR(Y413*1,"0")+IFERROR(Y417*1,"0")+IFERROR(Y418*1,"0")+IFERROR(Y419*1,"0")+IFERROR(Y420*1,"0")</f>
        <v>210.60000000000002</v>
      </c>
      <c r="X521" s="52">
        <f>IFERROR(Y425*1,"0")</f>
        <v>0</v>
      </c>
      <c r="Y521" s="52">
        <f>IFERROR(Y430*1,"0")</f>
        <v>0</v>
      </c>
      <c r="Z521" s="52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1198.5600000000002</v>
      </c>
      <c r="AA521" s="52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314.39999999999998</v>
      </c>
      <c r="AB521" s="52">
        <f>IFERROR(Y508*1,"0")</f>
        <v>0</v>
      </c>
      <c r="AC521" s="60"/>
      <c r="AF521" s="1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4">
    <mergeCell ref="U519:U520"/>
    <mergeCell ref="V519:V520"/>
    <mergeCell ref="W519:W520"/>
    <mergeCell ref="X519:X520"/>
    <mergeCell ref="Y519:Y520"/>
    <mergeCell ref="Z519:Z520"/>
    <mergeCell ref="AA519:AA520"/>
    <mergeCell ref="AB519:AB520"/>
    <mergeCell ref="C518:H518"/>
    <mergeCell ref="I518:S518"/>
    <mergeCell ref="T518:U518"/>
    <mergeCell ref="V518:Y518"/>
    <mergeCell ref="AA518:AB518"/>
    <mergeCell ref="J519:J520"/>
    <mergeCell ref="K519:K520"/>
    <mergeCell ref="L519:L520"/>
    <mergeCell ref="M519:M520"/>
    <mergeCell ref="O519:O520"/>
    <mergeCell ref="P519:P520"/>
    <mergeCell ref="Q519:Q520"/>
    <mergeCell ref="R519:R520"/>
    <mergeCell ref="S519:S520"/>
    <mergeCell ref="T519:T520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A506:Z506"/>
    <mergeCell ref="A507:Z507"/>
    <mergeCell ref="D508:E508"/>
    <mergeCell ref="P508:T508"/>
    <mergeCell ref="P509:V509"/>
    <mergeCell ref="A509:O510"/>
    <mergeCell ref="P510:V510"/>
    <mergeCell ref="P511:V511"/>
    <mergeCell ref="A511:O516"/>
    <mergeCell ref="P512:V512"/>
    <mergeCell ref="P513:V513"/>
    <mergeCell ref="P514:V514"/>
    <mergeCell ref="P515:V515"/>
    <mergeCell ref="P516:V516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P504:V504"/>
    <mergeCell ref="A504:O505"/>
    <mergeCell ref="P505:V505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A475:Z475"/>
    <mergeCell ref="A476:Z476"/>
    <mergeCell ref="A477:Z477"/>
    <mergeCell ref="D478:E478"/>
    <mergeCell ref="P478:T478"/>
    <mergeCell ref="D479:E479"/>
    <mergeCell ref="P479:T479"/>
    <mergeCell ref="D480:E480"/>
    <mergeCell ref="P480:T480"/>
    <mergeCell ref="A469:Z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53:Z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11:Z411"/>
    <mergeCell ref="A412:Z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A387:Z387"/>
    <mergeCell ref="D388:E388"/>
    <mergeCell ref="P388:T388"/>
    <mergeCell ref="P389:V389"/>
    <mergeCell ref="A389:O390"/>
    <mergeCell ref="P390:V390"/>
    <mergeCell ref="A391:Z391"/>
    <mergeCell ref="A392:Z392"/>
    <mergeCell ref="A393:Z393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P368:V368"/>
    <mergeCell ref="A368:O369"/>
    <mergeCell ref="P369:V369"/>
    <mergeCell ref="A370:Z370"/>
    <mergeCell ref="A371:Z371"/>
    <mergeCell ref="D372:E372"/>
    <mergeCell ref="P372:T372"/>
    <mergeCell ref="D373:E373"/>
    <mergeCell ref="P373:T37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44:Z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2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7 X350 X347:X348 X293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802</v>
      </c>
      <c r="H1" s="9"/>
    </row>
    <row r="3" spans="2:8">
      <c r="B3" s="53" t="s">
        <v>803</v>
      </c>
      <c r="C3" s="53" t="s">
        <v>45</v>
      </c>
      <c r="D3" s="53" t="s">
        <v>45</v>
      </c>
      <c r="E3" s="53" t="s">
        <v>45</v>
      </c>
    </row>
    <row r="4" spans="2:8">
      <c r="B4" s="53" t="s">
        <v>804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805</v>
      </c>
      <c r="D6" s="53" t="s">
        <v>806</v>
      </c>
      <c r="E6" s="53" t="s">
        <v>45</v>
      </c>
    </row>
    <row r="8" spans="2:8">
      <c r="B8" s="53" t="s">
        <v>76</v>
      </c>
      <c r="C8" s="53" t="s">
        <v>805</v>
      </c>
      <c r="D8" s="53" t="s">
        <v>45</v>
      </c>
      <c r="E8" s="53" t="s">
        <v>45</v>
      </c>
    </row>
    <row r="10" spans="2:8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1026</vt:i4>
      </vt:variant>
    </vt:vector>
  </HeadingPairs>
  <TitlesOfParts>
    <vt:vector size="10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2025-07-29T07:33:06Z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