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7303B10-329A-499F-8F80-441EB2CAEA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X504" i="1"/>
  <c r="BO503" i="1"/>
  <c r="BM503" i="1"/>
  <c r="Y503" i="1"/>
  <c r="BO502" i="1"/>
  <c r="BM502" i="1"/>
  <c r="Y502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P493" i="1" s="1"/>
  <c r="BO492" i="1"/>
  <c r="BM492" i="1"/>
  <c r="Y492" i="1"/>
  <c r="Y49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X482" i="1"/>
  <c r="BO481" i="1"/>
  <c r="BM481" i="1"/>
  <c r="Y481" i="1"/>
  <c r="BO480" i="1"/>
  <c r="BM480" i="1"/>
  <c r="Y480" i="1"/>
  <c r="BO479" i="1"/>
  <c r="BM479" i="1"/>
  <c r="Y479" i="1"/>
  <c r="BO478" i="1"/>
  <c r="BM478" i="1"/>
  <c r="Y478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0" i="1"/>
  <c r="Y389" i="1"/>
  <c r="X389" i="1"/>
  <c r="BP388" i="1"/>
  <c r="BO388" i="1"/>
  <c r="BN388" i="1"/>
  <c r="BM388" i="1"/>
  <c r="Z388" i="1"/>
  <c r="Z389" i="1" s="1"/>
  <c r="Y388" i="1"/>
  <c r="Y390" i="1" s="1"/>
  <c r="P388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X369" i="1"/>
  <c r="X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Y364" i="1" s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Y354" i="1" s="1"/>
  <c r="P348" i="1"/>
  <c r="BP347" i="1"/>
  <c r="BO347" i="1"/>
  <c r="BN347" i="1"/>
  <c r="BM347" i="1"/>
  <c r="Z347" i="1"/>
  <c r="Y347" i="1"/>
  <c r="P347" i="1"/>
  <c r="X343" i="1"/>
  <c r="Y342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BO339" i="1"/>
  <c r="BM339" i="1"/>
  <c r="Y339" i="1"/>
  <c r="P339" i="1"/>
  <c r="X336" i="1"/>
  <c r="X335" i="1"/>
  <c r="BO334" i="1"/>
  <c r="BM334" i="1"/>
  <c r="Y334" i="1"/>
  <c r="BP334" i="1" s="1"/>
  <c r="P334" i="1"/>
  <c r="BO333" i="1"/>
  <c r="BM333" i="1"/>
  <c r="Y333" i="1"/>
  <c r="P333" i="1"/>
  <c r="BO332" i="1"/>
  <c r="BM332" i="1"/>
  <c r="Y332" i="1"/>
  <c r="BP332" i="1" s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BO244" i="1"/>
  <c r="BM244" i="1"/>
  <c r="Y244" i="1"/>
  <c r="BP244" i="1" s="1"/>
  <c r="P244" i="1"/>
  <c r="X242" i="1"/>
  <c r="X241" i="1"/>
  <c r="BO240" i="1"/>
  <c r="BM240" i="1"/>
  <c r="Y240" i="1"/>
  <c r="Y242" i="1" s="1"/>
  <c r="X238" i="1"/>
  <c r="X237" i="1"/>
  <c r="BO236" i="1"/>
  <c r="BM236" i="1"/>
  <c r="Y236" i="1"/>
  <c r="P236" i="1"/>
  <c r="BO235" i="1"/>
  <c r="BM235" i="1"/>
  <c r="Y235" i="1"/>
  <c r="BP235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BP141" i="1" s="1"/>
  <c r="P141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Z22" i="1" l="1"/>
  <c r="Z23" i="1" s="1"/>
  <c r="BN22" i="1"/>
  <c r="BP22" i="1"/>
  <c r="Z26" i="1"/>
  <c r="BN26" i="1"/>
  <c r="Y33" i="1"/>
  <c r="Z53" i="1"/>
  <c r="BN53" i="1"/>
  <c r="Z63" i="1"/>
  <c r="BN63" i="1"/>
  <c r="Z79" i="1"/>
  <c r="BN79" i="1"/>
  <c r="Z99" i="1"/>
  <c r="BN99" i="1"/>
  <c r="Z114" i="1"/>
  <c r="BN114" i="1"/>
  <c r="Y122" i="1"/>
  <c r="Z131" i="1"/>
  <c r="BN131" i="1"/>
  <c r="Z166" i="1"/>
  <c r="BN166" i="1"/>
  <c r="Z187" i="1"/>
  <c r="BN187" i="1"/>
  <c r="Z201" i="1"/>
  <c r="BN201" i="1"/>
  <c r="Z211" i="1"/>
  <c r="BN211" i="1"/>
  <c r="Z226" i="1"/>
  <c r="BN226" i="1"/>
  <c r="Z227" i="1"/>
  <c r="BN227" i="1"/>
  <c r="Z247" i="1"/>
  <c r="BN247" i="1"/>
  <c r="Z296" i="1"/>
  <c r="BN296" i="1"/>
  <c r="Z312" i="1"/>
  <c r="BN312" i="1"/>
  <c r="Z334" i="1"/>
  <c r="BN334" i="1"/>
  <c r="Z351" i="1"/>
  <c r="BN351" i="1"/>
  <c r="Z374" i="1"/>
  <c r="BN374" i="1"/>
  <c r="Z398" i="1"/>
  <c r="BN398" i="1"/>
  <c r="Z419" i="1"/>
  <c r="BN419" i="1"/>
  <c r="Z442" i="1"/>
  <c r="BN442" i="1"/>
  <c r="Z449" i="1"/>
  <c r="BN449" i="1"/>
  <c r="Z465" i="1"/>
  <c r="BN465" i="1"/>
  <c r="Z492" i="1"/>
  <c r="Z494" i="1" s="1"/>
  <c r="BN492" i="1"/>
  <c r="BP492" i="1"/>
  <c r="Z493" i="1"/>
  <c r="BN493" i="1"/>
  <c r="Y494" i="1"/>
  <c r="BP349" i="1"/>
  <c r="BN349" i="1"/>
  <c r="Z349" i="1"/>
  <c r="BP363" i="1"/>
  <c r="BN363" i="1"/>
  <c r="Z363" i="1"/>
  <c r="Y369" i="1"/>
  <c r="Y368" i="1"/>
  <c r="BP367" i="1"/>
  <c r="BN367" i="1"/>
  <c r="Z367" i="1"/>
  <c r="Z368" i="1" s="1"/>
  <c r="BP372" i="1"/>
  <c r="BN372" i="1"/>
  <c r="Z372" i="1"/>
  <c r="BP396" i="1"/>
  <c r="BN396" i="1"/>
  <c r="Z396" i="1"/>
  <c r="BP408" i="1"/>
  <c r="BN408" i="1"/>
  <c r="Z408" i="1"/>
  <c r="Y415" i="1"/>
  <c r="Y414" i="1"/>
  <c r="BP413" i="1"/>
  <c r="BN413" i="1"/>
  <c r="Z413" i="1"/>
  <c r="Z414" i="1" s="1"/>
  <c r="BP417" i="1"/>
  <c r="BN417" i="1"/>
  <c r="Z417" i="1"/>
  <c r="BP440" i="1"/>
  <c r="BN440" i="1"/>
  <c r="Z440" i="1"/>
  <c r="BP447" i="1"/>
  <c r="BN447" i="1"/>
  <c r="Z447" i="1"/>
  <c r="BP463" i="1"/>
  <c r="BN463" i="1"/>
  <c r="Z463" i="1"/>
  <c r="Y483" i="1"/>
  <c r="Y482" i="1"/>
  <c r="BP478" i="1"/>
  <c r="BN478" i="1"/>
  <c r="Z478" i="1"/>
  <c r="BP480" i="1"/>
  <c r="BN480" i="1"/>
  <c r="Z480" i="1"/>
  <c r="BP503" i="1"/>
  <c r="BN503" i="1"/>
  <c r="Z503" i="1"/>
  <c r="X511" i="1"/>
  <c r="Y32" i="1"/>
  <c r="Z28" i="1"/>
  <c r="BN28" i="1"/>
  <c r="Z42" i="1"/>
  <c r="BN42" i="1"/>
  <c r="D521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Z97" i="1"/>
  <c r="BN97" i="1"/>
  <c r="Z106" i="1"/>
  <c r="BN106" i="1"/>
  <c r="Z112" i="1"/>
  <c r="BN112" i="1"/>
  <c r="Y115" i="1"/>
  <c r="Z118" i="1"/>
  <c r="BN118" i="1"/>
  <c r="BP118" i="1"/>
  <c r="Z126" i="1"/>
  <c r="BN126" i="1"/>
  <c r="Z137" i="1"/>
  <c r="BN137" i="1"/>
  <c r="Z141" i="1"/>
  <c r="BN141" i="1"/>
  <c r="Y155" i="1"/>
  <c r="Z164" i="1"/>
  <c r="BN164" i="1"/>
  <c r="Z168" i="1"/>
  <c r="BN168" i="1"/>
  <c r="Z176" i="1"/>
  <c r="BN176" i="1"/>
  <c r="Z191" i="1"/>
  <c r="BN191" i="1"/>
  <c r="BP191" i="1"/>
  <c r="Z199" i="1"/>
  <c r="BN199" i="1"/>
  <c r="Z203" i="1"/>
  <c r="BN203" i="1"/>
  <c r="Y217" i="1"/>
  <c r="Z209" i="1"/>
  <c r="BN209" i="1"/>
  <c r="Z213" i="1"/>
  <c r="BN213" i="1"/>
  <c r="Z219" i="1"/>
  <c r="BN219" i="1"/>
  <c r="BP219" i="1"/>
  <c r="Z229" i="1"/>
  <c r="BN229" i="1"/>
  <c r="Z235" i="1"/>
  <c r="BN235" i="1"/>
  <c r="Z240" i="1"/>
  <c r="Z241" i="1" s="1"/>
  <c r="BN240" i="1"/>
  <c r="BP240" i="1"/>
  <c r="Y241" i="1"/>
  <c r="Z244" i="1"/>
  <c r="BN244" i="1"/>
  <c r="Z245" i="1"/>
  <c r="BN245" i="1"/>
  <c r="Z254" i="1"/>
  <c r="BN254" i="1"/>
  <c r="Z263" i="1"/>
  <c r="BN263" i="1"/>
  <c r="Z271" i="1"/>
  <c r="BN271" i="1"/>
  <c r="Y299" i="1"/>
  <c r="Z294" i="1"/>
  <c r="BN294" i="1"/>
  <c r="Z302" i="1"/>
  <c r="BN302" i="1"/>
  <c r="Z306" i="1"/>
  <c r="BN306" i="1"/>
  <c r="Z314" i="1"/>
  <c r="BN314" i="1"/>
  <c r="Y323" i="1"/>
  <c r="Y330" i="1"/>
  <c r="Z328" i="1"/>
  <c r="BN328" i="1"/>
  <c r="Y329" i="1"/>
  <c r="Z332" i="1"/>
  <c r="BN332" i="1"/>
  <c r="S521" i="1"/>
  <c r="BP339" i="1"/>
  <c r="BN339" i="1"/>
  <c r="Z339" i="1"/>
  <c r="BP353" i="1"/>
  <c r="BN353" i="1"/>
  <c r="Z353" i="1"/>
  <c r="BP384" i="1"/>
  <c r="BN384" i="1"/>
  <c r="Z384" i="1"/>
  <c r="BP400" i="1"/>
  <c r="BN400" i="1"/>
  <c r="Z400" i="1"/>
  <c r="BP437" i="1"/>
  <c r="BN437" i="1"/>
  <c r="Z437" i="1"/>
  <c r="BP444" i="1"/>
  <c r="BN444" i="1"/>
  <c r="Z444" i="1"/>
  <c r="BP455" i="1"/>
  <c r="BN455" i="1"/>
  <c r="Z455" i="1"/>
  <c r="BP471" i="1"/>
  <c r="BN471" i="1"/>
  <c r="Z471" i="1"/>
  <c r="BP479" i="1"/>
  <c r="BN479" i="1"/>
  <c r="Z479" i="1"/>
  <c r="BP481" i="1"/>
  <c r="BN481" i="1"/>
  <c r="Z481" i="1"/>
  <c r="Y505" i="1"/>
  <c r="Y504" i="1"/>
  <c r="BP502" i="1"/>
  <c r="BN502" i="1"/>
  <c r="Z502" i="1"/>
  <c r="Z504" i="1" s="1"/>
  <c r="Y335" i="1"/>
  <c r="Y359" i="1"/>
  <c r="Y377" i="1"/>
  <c r="F9" i="1"/>
  <c r="J9" i="1"/>
  <c r="F10" i="1"/>
  <c r="B521" i="1"/>
  <c r="X512" i="1"/>
  <c r="X513" i="1"/>
  <c r="X515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BN84" i="1"/>
  <c r="BP84" i="1"/>
  <c r="Z89" i="1"/>
  <c r="BN89" i="1"/>
  <c r="Z91" i="1"/>
  <c r="BN91" i="1"/>
  <c r="Y101" i="1"/>
  <c r="BP98" i="1"/>
  <c r="BN98" i="1"/>
  <c r="Z98" i="1"/>
  <c r="BP107" i="1"/>
  <c r="BN107" i="1"/>
  <c r="Z107" i="1"/>
  <c r="Y116" i="1"/>
  <c r="BP119" i="1"/>
  <c r="BN119" i="1"/>
  <c r="Z119" i="1"/>
  <c r="BP132" i="1"/>
  <c r="BN132" i="1"/>
  <c r="Z132" i="1"/>
  <c r="Y134" i="1"/>
  <c r="Y139" i="1"/>
  <c r="BP136" i="1"/>
  <c r="BN136" i="1"/>
  <c r="Z136" i="1"/>
  <c r="Z138" i="1" s="1"/>
  <c r="Y143" i="1"/>
  <c r="BP153" i="1"/>
  <c r="BN153" i="1"/>
  <c r="Z153" i="1"/>
  <c r="I521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Y216" i="1"/>
  <c r="BP220" i="1"/>
  <c r="BN220" i="1"/>
  <c r="Z220" i="1"/>
  <c r="Z221" i="1" s="1"/>
  <c r="Y222" i="1"/>
  <c r="K521" i="1"/>
  <c r="Y233" i="1"/>
  <c r="BP225" i="1"/>
  <c r="BN225" i="1"/>
  <c r="Z225" i="1"/>
  <c r="H9" i="1"/>
  <c r="Y45" i="1"/>
  <c r="Y58" i="1"/>
  <c r="E521" i="1"/>
  <c r="Y92" i="1"/>
  <c r="Y93" i="1"/>
  <c r="BP96" i="1"/>
  <c r="BN96" i="1"/>
  <c r="Z96" i="1"/>
  <c r="BP100" i="1"/>
  <c r="BN100" i="1"/>
  <c r="Z100" i="1"/>
  <c r="Y102" i="1"/>
  <c r="F521" i="1"/>
  <c r="Y110" i="1"/>
  <c r="BP105" i="1"/>
  <c r="BN105" i="1"/>
  <c r="Z105" i="1"/>
  <c r="Y109" i="1"/>
  <c r="BP113" i="1"/>
  <c r="BN113" i="1"/>
  <c r="Z113" i="1"/>
  <c r="BP121" i="1"/>
  <c r="BN121" i="1"/>
  <c r="Z121" i="1"/>
  <c r="Y123" i="1"/>
  <c r="Y128" i="1"/>
  <c r="BP125" i="1"/>
  <c r="BN125" i="1"/>
  <c r="Z125" i="1"/>
  <c r="BP142" i="1"/>
  <c r="BN142" i="1"/>
  <c r="Z142" i="1"/>
  <c r="Z143" i="1" s="1"/>
  <c r="Y144" i="1"/>
  <c r="H521" i="1"/>
  <c r="Y148" i="1"/>
  <c r="BP147" i="1"/>
  <c r="BN147" i="1"/>
  <c r="Z147" i="1"/>
  <c r="Z148" i="1" s="1"/>
  <c r="Y149" i="1"/>
  <c r="Y154" i="1"/>
  <c r="BP151" i="1"/>
  <c r="BN151" i="1"/>
  <c r="Z151" i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1" i="1"/>
  <c r="Y189" i="1"/>
  <c r="BP186" i="1"/>
  <c r="BN186" i="1"/>
  <c r="Z186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G521" i="1"/>
  <c r="Y133" i="1"/>
  <c r="BP230" i="1"/>
  <c r="BN230" i="1"/>
  <c r="Z230" i="1"/>
  <c r="Y237" i="1"/>
  <c r="Y249" i="1"/>
  <c r="BP248" i="1"/>
  <c r="BN248" i="1"/>
  <c r="Z248" i="1"/>
  <c r="L521" i="1"/>
  <c r="Y258" i="1"/>
  <c r="BP253" i="1"/>
  <c r="BN253" i="1"/>
  <c r="Z253" i="1"/>
  <c r="BP257" i="1"/>
  <c r="BN257" i="1"/>
  <c r="Z257" i="1"/>
  <c r="Y259" i="1"/>
  <c r="M521" i="1"/>
  <c r="Y266" i="1"/>
  <c r="BP262" i="1"/>
  <c r="BN262" i="1"/>
  <c r="Z262" i="1"/>
  <c r="BP265" i="1"/>
  <c r="BN265" i="1"/>
  <c r="Z265" i="1"/>
  <c r="Y267" i="1"/>
  <c r="Y273" i="1"/>
  <c r="BP270" i="1"/>
  <c r="BN270" i="1"/>
  <c r="Z270" i="1"/>
  <c r="BP293" i="1"/>
  <c r="BN293" i="1"/>
  <c r="Z293" i="1"/>
  <c r="BP297" i="1"/>
  <c r="BN297" i="1"/>
  <c r="Z297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BP327" i="1"/>
  <c r="BN327" i="1"/>
  <c r="Z327" i="1"/>
  <c r="Z329" i="1" s="1"/>
  <c r="Y336" i="1"/>
  <c r="BP340" i="1"/>
  <c r="BN340" i="1"/>
  <c r="Z340" i="1"/>
  <c r="Z342" i="1" s="1"/>
  <c r="BP350" i="1"/>
  <c r="BN350" i="1"/>
  <c r="Z350" i="1"/>
  <c r="BP358" i="1"/>
  <c r="BN358" i="1"/>
  <c r="Z358" i="1"/>
  <c r="Z359" i="1" s="1"/>
  <c r="Y360" i="1"/>
  <c r="Y365" i="1"/>
  <c r="BP362" i="1"/>
  <c r="BN362" i="1"/>
  <c r="Z362" i="1"/>
  <c r="Z364" i="1" s="1"/>
  <c r="BP375" i="1"/>
  <c r="BN375" i="1"/>
  <c r="Z375" i="1"/>
  <c r="Y380" i="1"/>
  <c r="BP379" i="1"/>
  <c r="BN379" i="1"/>
  <c r="Z379" i="1"/>
  <c r="Z380" i="1" s="1"/>
  <c r="Y381" i="1"/>
  <c r="Y386" i="1"/>
  <c r="BP383" i="1"/>
  <c r="BN383" i="1"/>
  <c r="Z383" i="1"/>
  <c r="Z385" i="1" s="1"/>
  <c r="Y385" i="1"/>
  <c r="O521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BP333" i="1"/>
  <c r="BN333" i="1"/>
  <c r="Z333" i="1"/>
  <c r="Z335" i="1" s="1"/>
  <c r="BP348" i="1"/>
  <c r="BN348" i="1"/>
  <c r="Z348" i="1"/>
  <c r="BP352" i="1"/>
  <c r="BN352" i="1"/>
  <c r="Z352" i="1"/>
  <c r="BP373" i="1"/>
  <c r="BN373" i="1"/>
  <c r="Z373" i="1"/>
  <c r="BP397" i="1"/>
  <c r="BN397" i="1"/>
  <c r="Z397" i="1"/>
  <c r="BP401" i="1"/>
  <c r="BN401" i="1"/>
  <c r="Z401" i="1"/>
  <c r="BP418" i="1"/>
  <c r="BN418" i="1"/>
  <c r="Z418" i="1"/>
  <c r="Y422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6" i="1"/>
  <c r="BN456" i="1"/>
  <c r="Z456" i="1"/>
  <c r="Y458" i="1"/>
  <c r="Y467" i="1"/>
  <c r="BP460" i="1"/>
  <c r="BN460" i="1"/>
  <c r="Z460" i="1"/>
  <c r="Y468" i="1"/>
  <c r="BP464" i="1"/>
  <c r="BN464" i="1"/>
  <c r="Z464" i="1"/>
  <c r="BP472" i="1"/>
  <c r="BN472" i="1"/>
  <c r="Z472" i="1"/>
  <c r="Y474" i="1"/>
  <c r="Y489" i="1"/>
  <c r="BP485" i="1"/>
  <c r="BN485" i="1"/>
  <c r="Z485" i="1"/>
  <c r="Y490" i="1"/>
  <c r="AA521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W521" i="1"/>
  <c r="Y343" i="1"/>
  <c r="T521" i="1"/>
  <c r="Y355" i="1"/>
  <c r="U521" i="1"/>
  <c r="Y376" i="1"/>
  <c r="BP395" i="1"/>
  <c r="BN395" i="1"/>
  <c r="Z395" i="1"/>
  <c r="BP399" i="1"/>
  <c r="BN399" i="1"/>
  <c r="Z399" i="1"/>
  <c r="BP403" i="1"/>
  <c r="BN403" i="1"/>
  <c r="Z403" i="1"/>
  <c r="Y405" i="1"/>
  <c r="Y410" i="1"/>
  <c r="BP407" i="1"/>
  <c r="BN407" i="1"/>
  <c r="Z407" i="1"/>
  <c r="Z409" i="1" s="1"/>
  <c r="Y421" i="1"/>
  <c r="BP420" i="1"/>
  <c r="BN420" i="1"/>
  <c r="Z420" i="1"/>
  <c r="X521" i="1"/>
  <c r="Y426" i="1"/>
  <c r="BP425" i="1"/>
  <c r="BN425" i="1"/>
  <c r="Z425" i="1"/>
  <c r="Z426" i="1" s="1"/>
  <c r="Y427" i="1"/>
  <c r="Y521" i="1"/>
  <c r="Y431" i="1"/>
  <c r="BP430" i="1"/>
  <c r="BN430" i="1"/>
  <c r="Z430" i="1"/>
  <c r="Z431" i="1" s="1"/>
  <c r="Y432" i="1"/>
  <c r="Z521" i="1"/>
  <c r="Y451" i="1"/>
  <c r="Y452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V521" i="1"/>
  <c r="Y404" i="1"/>
  <c r="BP450" i="1"/>
  <c r="BN450" i="1"/>
  <c r="Z450" i="1"/>
  <c r="Y457" i="1"/>
  <c r="BP454" i="1"/>
  <c r="BN454" i="1"/>
  <c r="Z454" i="1"/>
  <c r="Z457" i="1" s="1"/>
  <c r="BP462" i="1"/>
  <c r="BN462" i="1"/>
  <c r="Z462" i="1"/>
  <c r="BP466" i="1"/>
  <c r="BN466" i="1"/>
  <c r="Z466" i="1"/>
  <c r="Y473" i="1"/>
  <c r="BP470" i="1"/>
  <c r="BN470" i="1"/>
  <c r="Z470" i="1"/>
  <c r="Z473" i="1" s="1"/>
  <c r="BP486" i="1"/>
  <c r="BN486" i="1"/>
  <c r="Z486" i="1"/>
  <c r="BP488" i="1"/>
  <c r="BN488" i="1"/>
  <c r="Z488" i="1"/>
  <c r="Y499" i="1"/>
  <c r="BP497" i="1"/>
  <c r="BN497" i="1"/>
  <c r="Z497" i="1"/>
  <c r="Z499" i="1" s="1"/>
  <c r="Z376" i="1" l="1"/>
  <c r="Z354" i="1"/>
  <c r="Z322" i="1"/>
  <c r="Z316" i="1"/>
  <c r="Z298" i="1"/>
  <c r="Z273" i="1"/>
  <c r="Z266" i="1"/>
  <c r="Z188" i="1"/>
  <c r="Z154" i="1"/>
  <c r="Z127" i="1"/>
  <c r="Z115" i="1"/>
  <c r="Z109" i="1"/>
  <c r="Z133" i="1"/>
  <c r="Z85" i="1"/>
  <c r="Z80" i="1"/>
  <c r="Z71" i="1"/>
  <c r="Z32" i="1"/>
  <c r="Z482" i="1"/>
  <c r="Z404" i="1"/>
  <c r="Z421" i="1"/>
  <c r="Z249" i="1"/>
  <c r="Y512" i="1"/>
  <c r="Z101" i="1"/>
  <c r="Y513" i="1"/>
  <c r="Y515" i="1"/>
  <c r="Z216" i="1"/>
  <c r="Z65" i="1"/>
  <c r="Z489" i="1"/>
  <c r="Z467" i="1"/>
  <c r="Z258" i="1"/>
  <c r="Z232" i="1"/>
  <c r="Z172" i="1"/>
  <c r="Z122" i="1"/>
  <c r="Z92" i="1"/>
  <c r="Z58" i="1"/>
  <c r="Z44" i="1"/>
  <c r="Y511" i="1"/>
  <c r="Z451" i="1"/>
  <c r="Z308" i="1"/>
  <c r="Z204" i="1"/>
  <c r="Z178" i="1"/>
  <c r="X514" i="1"/>
  <c r="Z516" i="1" l="1"/>
  <c r="Y514" i="1"/>
</calcChain>
</file>

<file path=xl/sharedStrings.xml><?xml version="1.0" encoding="utf-8"?>
<sst xmlns="http://schemas.openxmlformats.org/spreadsheetml/2006/main" count="2290" uniqueCount="818">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</sst>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3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8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643" t="s">
        <v>0</v>
      </c>
      <c r="E1" s="605"/>
      <c r="F1" s="605"/>
      <c r="G1" s="12" t="s">
        <v>1</v>
      </c>
      <c r="H1" s="643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7"/>
      <c r="R2" s="577"/>
      <c r="S2" s="577"/>
      <c r="T2" s="577"/>
      <c r="U2" s="577"/>
      <c r="V2" s="577"/>
      <c r="W2" s="577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7"/>
      <c r="Q3" s="577"/>
      <c r="R3" s="577"/>
      <c r="S3" s="577"/>
      <c r="T3" s="577"/>
      <c r="U3" s="577"/>
      <c r="V3" s="577"/>
      <c r="W3" s="577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697" t="s">
        <v>8</v>
      </c>
      <c r="B5" s="595"/>
      <c r="C5" s="596"/>
      <c r="D5" s="645"/>
      <c r="E5" s="646"/>
      <c r="F5" s="870" t="s">
        <v>9</v>
      </c>
      <c r="G5" s="596"/>
      <c r="H5" s="645" t="s">
        <v>817</v>
      </c>
      <c r="I5" s="815"/>
      <c r="J5" s="815"/>
      <c r="K5" s="815"/>
      <c r="L5" s="815"/>
      <c r="M5" s="646"/>
      <c r="N5" s="58"/>
      <c r="P5" s="24" t="s">
        <v>10</v>
      </c>
      <c r="Q5" s="881">
        <v>45869</v>
      </c>
      <c r="R5" s="692"/>
      <c r="T5" s="741" t="s">
        <v>11</v>
      </c>
      <c r="U5" s="742"/>
      <c r="V5" s="746" t="s">
        <v>12</v>
      </c>
      <c r="W5" s="692"/>
      <c r="AB5" s="51"/>
      <c r="AC5" s="51"/>
      <c r="AD5" s="51"/>
      <c r="AE5" s="51"/>
    </row>
    <row r="6" spans="1:32" s="563" customFormat="1" ht="24" customHeight="1" x14ac:dyDescent="0.2">
      <c r="A6" s="697" t="s">
        <v>13</v>
      </c>
      <c r="B6" s="595"/>
      <c r="C6" s="596"/>
      <c r="D6" s="819" t="s">
        <v>14</v>
      </c>
      <c r="E6" s="820"/>
      <c r="F6" s="820"/>
      <c r="G6" s="820"/>
      <c r="H6" s="820"/>
      <c r="I6" s="820"/>
      <c r="J6" s="820"/>
      <c r="K6" s="820"/>
      <c r="L6" s="820"/>
      <c r="M6" s="692"/>
      <c r="N6" s="59"/>
      <c r="P6" s="24" t="s">
        <v>15</v>
      </c>
      <c r="Q6" s="890" t="str">
        <f>IF(Q5=0," ",CHOOSE(WEEKDAY(Q5,2),"Понедельник","Вторник","Среда","Четверг","Пятница","Суббота","Воскресенье"))</f>
        <v>Четверг</v>
      </c>
      <c r="R6" s="580"/>
      <c r="T6" s="751" t="s">
        <v>16</v>
      </c>
      <c r="U6" s="742"/>
      <c r="V6" s="803" t="s">
        <v>17</v>
      </c>
      <c r="W6" s="613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630"/>
      <c r="M7" s="631"/>
      <c r="N7" s="60"/>
      <c r="P7" s="24"/>
      <c r="Q7" s="42"/>
      <c r="R7" s="42"/>
      <c r="T7" s="577"/>
      <c r="U7" s="742"/>
      <c r="V7" s="804"/>
      <c r="W7" s="805"/>
      <c r="AB7" s="51"/>
      <c r="AC7" s="51"/>
      <c r="AD7" s="51"/>
      <c r="AE7" s="51"/>
    </row>
    <row r="8" spans="1:32" s="563" customFormat="1" ht="25.5" customHeight="1" x14ac:dyDescent="0.2">
      <c r="A8" s="907" t="s">
        <v>18</v>
      </c>
      <c r="B8" s="584"/>
      <c r="C8" s="585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3">
        <v>0.54166666666666663</v>
      </c>
      <c r="R8" s="631"/>
      <c r="T8" s="577"/>
      <c r="U8" s="742"/>
      <c r="V8" s="804"/>
      <c r="W8" s="805"/>
      <c r="AB8" s="51"/>
      <c r="AC8" s="51"/>
      <c r="AD8" s="51"/>
      <c r="AE8" s="51"/>
    </row>
    <row r="9" spans="1:32" s="563" customFormat="1" ht="39.950000000000003" customHeight="1" x14ac:dyDescent="0.2">
      <c r="A9" s="7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7"/>
      <c r="C9" s="577"/>
      <c r="D9" s="711"/>
      <c r="E9" s="617"/>
      <c r="F9" s="7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7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561"/>
      <c r="P9" s="26" t="s">
        <v>21</v>
      </c>
      <c r="Q9" s="687"/>
      <c r="R9" s="688"/>
      <c r="T9" s="577"/>
      <c r="U9" s="742"/>
      <c r="V9" s="806"/>
      <c r="W9" s="80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7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7"/>
      <c r="C10" s="577"/>
      <c r="D10" s="711"/>
      <c r="E10" s="617"/>
      <c r="F10" s="7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7"/>
      <c r="H10" s="783" t="str">
        <f>IFERROR(VLOOKUP($D$10,Proxy,2,FALSE),"")</f>
        <v/>
      </c>
      <c r="I10" s="577"/>
      <c r="J10" s="577"/>
      <c r="K10" s="577"/>
      <c r="L10" s="577"/>
      <c r="M10" s="577"/>
      <c r="N10" s="562"/>
      <c r="P10" s="26" t="s">
        <v>22</v>
      </c>
      <c r="Q10" s="752"/>
      <c r="R10" s="75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1"/>
      <c r="R11" s="692"/>
      <c r="U11" s="24" t="s">
        <v>27</v>
      </c>
      <c r="V11" s="831" t="s">
        <v>28</v>
      </c>
      <c r="W11" s="688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33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03"/>
      <c r="R12" s="631"/>
      <c r="S12" s="23"/>
      <c r="U12" s="24"/>
      <c r="V12" s="605"/>
      <c r="W12" s="577"/>
      <c r="AB12" s="51"/>
      <c r="AC12" s="51"/>
      <c r="AD12" s="51"/>
      <c r="AE12" s="51"/>
    </row>
    <row r="13" spans="1:32" s="563" customFormat="1" ht="23.25" customHeight="1" x14ac:dyDescent="0.2">
      <c r="A13" s="733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1"/>
      <c r="R13" s="6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33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7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21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2"/>
      <c r="Q16" s="722"/>
      <c r="R16" s="722"/>
      <c r="S16" s="722"/>
      <c r="T16" s="7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08" t="s">
        <v>38</v>
      </c>
      <c r="D17" s="618" t="s">
        <v>39</v>
      </c>
      <c r="E17" s="67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69"/>
      <c r="R17" s="669"/>
      <c r="S17" s="669"/>
      <c r="T17" s="670"/>
      <c r="U17" s="906" t="s">
        <v>51</v>
      </c>
      <c r="V17" s="596"/>
      <c r="W17" s="618" t="s">
        <v>52</v>
      </c>
      <c r="X17" s="618" t="s">
        <v>53</v>
      </c>
      <c r="Y17" s="904" t="s">
        <v>54</v>
      </c>
      <c r="Z17" s="813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65"/>
      <c r="AF17" s="866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71"/>
      <c r="E18" s="67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71"/>
      <c r="Q18" s="672"/>
      <c r="R18" s="672"/>
      <c r="S18" s="672"/>
      <c r="T18" s="673"/>
      <c r="U18" s="67" t="s">
        <v>61</v>
      </c>
      <c r="V18" s="67" t="s">
        <v>62</v>
      </c>
      <c r="W18" s="619"/>
      <c r="X18" s="619"/>
      <c r="Y18" s="905"/>
      <c r="Z18" s="814"/>
      <c r="AA18" s="786"/>
      <c r="AB18" s="786"/>
      <c r="AC18" s="786"/>
      <c r="AD18" s="867"/>
      <c r="AE18" s="868"/>
      <c r="AF18" s="869"/>
      <c r="AG18" s="66"/>
      <c r="BD18" s="65"/>
    </row>
    <row r="19" spans="1:68" ht="27.75" hidden="1" customHeight="1" x14ac:dyDescent="0.2">
      <c r="A19" s="654" t="s">
        <v>63</v>
      </c>
      <c r="B19" s="655"/>
      <c r="C19" s="655"/>
      <c r="D19" s="655"/>
      <c r="E19" s="655"/>
      <c r="F19" s="655"/>
      <c r="G19" s="655"/>
      <c r="H19" s="655"/>
      <c r="I19" s="655"/>
      <c r="J19" s="655"/>
      <c r="K19" s="655"/>
      <c r="L19" s="655"/>
      <c r="M19" s="655"/>
      <c r="N19" s="655"/>
      <c r="O19" s="655"/>
      <c r="P19" s="655"/>
      <c r="Q19" s="655"/>
      <c r="R19" s="655"/>
      <c r="S19" s="655"/>
      <c r="T19" s="655"/>
      <c r="U19" s="655"/>
      <c r="V19" s="655"/>
      <c r="W19" s="655"/>
      <c r="X19" s="655"/>
      <c r="Y19" s="655"/>
      <c r="Z19" s="655"/>
      <c r="AA19" s="48"/>
      <c r="AB19" s="48"/>
      <c r="AC19" s="48"/>
    </row>
    <row r="20" spans="1:68" ht="16.5" hidden="1" customHeight="1" x14ac:dyDescent="0.25">
      <c r="A20" s="589" t="s">
        <v>63</v>
      </c>
      <c r="B20" s="577"/>
      <c r="C20" s="577"/>
      <c r="D20" s="577"/>
      <c r="E20" s="577"/>
      <c r="F20" s="577"/>
      <c r="G20" s="577"/>
      <c r="H20" s="577"/>
      <c r="I20" s="577"/>
      <c r="J20" s="577"/>
      <c r="K20" s="577"/>
      <c r="L20" s="577"/>
      <c r="M20" s="577"/>
      <c r="N20" s="577"/>
      <c r="O20" s="577"/>
      <c r="P20" s="577"/>
      <c r="Q20" s="577"/>
      <c r="R20" s="577"/>
      <c r="S20" s="577"/>
      <c r="T20" s="577"/>
      <c r="U20" s="577"/>
      <c r="V20" s="577"/>
      <c r="W20" s="577"/>
      <c r="X20" s="577"/>
      <c r="Y20" s="577"/>
      <c r="Z20" s="577"/>
      <c r="AA20" s="564"/>
      <c r="AB20" s="564"/>
      <c r="AC20" s="564"/>
    </row>
    <row r="21" spans="1:68" ht="14.25" hidden="1" customHeight="1" x14ac:dyDescent="0.25">
      <c r="A21" s="576" t="s">
        <v>64</v>
      </c>
      <c r="B21" s="577"/>
      <c r="C21" s="577"/>
      <c r="D21" s="577"/>
      <c r="E21" s="577"/>
      <c r="F21" s="577"/>
      <c r="G21" s="577"/>
      <c r="H21" s="577"/>
      <c r="I21" s="577"/>
      <c r="J21" s="577"/>
      <c r="K21" s="577"/>
      <c r="L21" s="577"/>
      <c r="M21" s="577"/>
      <c r="N21" s="577"/>
      <c r="O21" s="577"/>
      <c r="P21" s="577"/>
      <c r="Q21" s="577"/>
      <c r="R21" s="577"/>
      <c r="S21" s="577"/>
      <c r="T21" s="577"/>
      <c r="U21" s="577"/>
      <c r="V21" s="577"/>
      <c r="W21" s="577"/>
      <c r="X21" s="577"/>
      <c r="Y21" s="577"/>
      <c r="Z21" s="577"/>
      <c r="AA21" s="565"/>
      <c r="AB21" s="565"/>
      <c r="AC21" s="56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9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6"/>
      <c r="B23" s="577"/>
      <c r="C23" s="577"/>
      <c r="D23" s="577"/>
      <c r="E23" s="577"/>
      <c r="F23" s="577"/>
      <c r="G23" s="577"/>
      <c r="H23" s="577"/>
      <c r="I23" s="577"/>
      <c r="J23" s="577"/>
      <c r="K23" s="577"/>
      <c r="L23" s="577"/>
      <c r="M23" s="577"/>
      <c r="N23" s="577"/>
      <c r="O23" s="587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hidden="1" x14ac:dyDescent="0.2">
      <c r="A24" s="577"/>
      <c r="B24" s="577"/>
      <c r="C24" s="577"/>
      <c r="D24" s="577"/>
      <c r="E24" s="577"/>
      <c r="F24" s="577"/>
      <c r="G24" s="577"/>
      <c r="H24" s="577"/>
      <c r="I24" s="577"/>
      <c r="J24" s="577"/>
      <c r="K24" s="577"/>
      <c r="L24" s="577"/>
      <c r="M24" s="577"/>
      <c r="N24" s="577"/>
      <c r="O24" s="587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hidden="1" customHeight="1" x14ac:dyDescent="0.25">
      <c r="A25" s="576" t="s">
        <v>74</v>
      </c>
      <c r="B25" s="577"/>
      <c r="C25" s="577"/>
      <c r="D25" s="577"/>
      <c r="E25" s="577"/>
      <c r="F25" s="577"/>
      <c r="G25" s="577"/>
      <c r="H25" s="577"/>
      <c r="I25" s="577"/>
      <c r="J25" s="577"/>
      <c r="K25" s="577"/>
      <c r="L25" s="577"/>
      <c r="M25" s="577"/>
      <c r="N25" s="577"/>
      <c r="O25" s="577"/>
      <c r="P25" s="577"/>
      <c r="Q25" s="577"/>
      <c r="R25" s="577"/>
      <c r="S25" s="577"/>
      <c r="T25" s="577"/>
      <c r="U25" s="577"/>
      <c r="V25" s="577"/>
      <c r="W25" s="577"/>
      <c r="X25" s="577"/>
      <c r="Y25" s="577"/>
      <c r="Z25" s="577"/>
      <c r="AA25" s="565"/>
      <c r="AB25" s="565"/>
      <c r="AC25" s="56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6"/>
      <c r="B32" s="577"/>
      <c r="C32" s="577"/>
      <c r="D32" s="577"/>
      <c r="E32" s="577"/>
      <c r="F32" s="577"/>
      <c r="G32" s="577"/>
      <c r="H32" s="577"/>
      <c r="I32" s="577"/>
      <c r="J32" s="577"/>
      <c r="K32" s="577"/>
      <c r="L32" s="577"/>
      <c r="M32" s="577"/>
      <c r="N32" s="577"/>
      <c r="O32" s="587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hidden="1" x14ac:dyDescent="0.2">
      <c r="A33" s="577"/>
      <c r="B33" s="577"/>
      <c r="C33" s="577"/>
      <c r="D33" s="577"/>
      <c r="E33" s="577"/>
      <c r="F33" s="577"/>
      <c r="G33" s="577"/>
      <c r="H33" s="577"/>
      <c r="I33" s="577"/>
      <c r="J33" s="577"/>
      <c r="K33" s="577"/>
      <c r="L33" s="577"/>
      <c r="M33" s="577"/>
      <c r="N33" s="577"/>
      <c r="O33" s="587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hidden="1" customHeight="1" x14ac:dyDescent="0.25">
      <c r="A34" s="576" t="s">
        <v>95</v>
      </c>
      <c r="B34" s="577"/>
      <c r="C34" s="577"/>
      <c r="D34" s="577"/>
      <c r="E34" s="577"/>
      <c r="F34" s="577"/>
      <c r="G34" s="577"/>
      <c r="H34" s="577"/>
      <c r="I34" s="577"/>
      <c r="J34" s="577"/>
      <c r="K34" s="577"/>
      <c r="L34" s="577"/>
      <c r="M34" s="577"/>
      <c r="N34" s="577"/>
      <c r="O34" s="577"/>
      <c r="P34" s="577"/>
      <c r="Q34" s="577"/>
      <c r="R34" s="577"/>
      <c r="S34" s="577"/>
      <c r="T34" s="577"/>
      <c r="U34" s="577"/>
      <c r="V34" s="577"/>
      <c r="W34" s="577"/>
      <c r="X34" s="577"/>
      <c r="Y34" s="577"/>
      <c r="Z34" s="577"/>
      <c r="AA34" s="565"/>
      <c r="AB34" s="565"/>
      <c r="AC34" s="56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6"/>
      <c r="B36" s="577"/>
      <c r="C36" s="577"/>
      <c r="D36" s="577"/>
      <c r="E36" s="577"/>
      <c r="F36" s="577"/>
      <c r="G36" s="577"/>
      <c r="H36" s="577"/>
      <c r="I36" s="577"/>
      <c r="J36" s="577"/>
      <c r="K36" s="577"/>
      <c r="L36" s="577"/>
      <c r="M36" s="577"/>
      <c r="N36" s="577"/>
      <c r="O36" s="587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hidden="1" x14ac:dyDescent="0.2">
      <c r="A37" s="577"/>
      <c r="B37" s="577"/>
      <c r="C37" s="577"/>
      <c r="D37" s="577"/>
      <c r="E37" s="577"/>
      <c r="F37" s="577"/>
      <c r="G37" s="577"/>
      <c r="H37" s="577"/>
      <c r="I37" s="577"/>
      <c r="J37" s="577"/>
      <c r="K37" s="577"/>
      <c r="L37" s="577"/>
      <c r="M37" s="577"/>
      <c r="N37" s="577"/>
      <c r="O37" s="587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hidden="1" customHeight="1" x14ac:dyDescent="0.2">
      <c r="A38" s="654" t="s">
        <v>101</v>
      </c>
      <c r="B38" s="655"/>
      <c r="C38" s="655"/>
      <c r="D38" s="655"/>
      <c r="E38" s="655"/>
      <c r="F38" s="655"/>
      <c r="G38" s="655"/>
      <c r="H38" s="655"/>
      <c r="I38" s="655"/>
      <c r="J38" s="655"/>
      <c r="K38" s="655"/>
      <c r="L38" s="655"/>
      <c r="M38" s="655"/>
      <c r="N38" s="655"/>
      <c r="O38" s="655"/>
      <c r="P38" s="655"/>
      <c r="Q38" s="655"/>
      <c r="R38" s="655"/>
      <c r="S38" s="655"/>
      <c r="T38" s="655"/>
      <c r="U38" s="655"/>
      <c r="V38" s="655"/>
      <c r="W38" s="655"/>
      <c r="X38" s="655"/>
      <c r="Y38" s="655"/>
      <c r="Z38" s="655"/>
      <c r="AA38" s="48"/>
      <c r="AB38" s="48"/>
      <c r="AC38" s="48"/>
    </row>
    <row r="39" spans="1:68" ht="16.5" hidden="1" customHeight="1" x14ac:dyDescent="0.25">
      <c r="A39" s="589" t="s">
        <v>102</v>
      </c>
      <c r="B39" s="577"/>
      <c r="C39" s="577"/>
      <c r="D39" s="577"/>
      <c r="E39" s="577"/>
      <c r="F39" s="577"/>
      <c r="G39" s="577"/>
      <c r="H39" s="577"/>
      <c r="I39" s="577"/>
      <c r="J39" s="577"/>
      <c r="K39" s="577"/>
      <c r="L39" s="577"/>
      <c r="M39" s="577"/>
      <c r="N39" s="577"/>
      <c r="O39" s="577"/>
      <c r="P39" s="577"/>
      <c r="Q39" s="577"/>
      <c r="R39" s="577"/>
      <c r="S39" s="577"/>
      <c r="T39" s="577"/>
      <c r="U39" s="577"/>
      <c r="V39" s="577"/>
      <c r="W39" s="577"/>
      <c r="X39" s="577"/>
      <c r="Y39" s="577"/>
      <c r="Z39" s="577"/>
      <c r="AA39" s="564"/>
      <c r="AB39" s="564"/>
      <c r="AC39" s="564"/>
    </row>
    <row r="40" spans="1:68" ht="14.25" hidden="1" customHeight="1" x14ac:dyDescent="0.25">
      <c r="A40" s="576" t="s">
        <v>103</v>
      </c>
      <c r="B40" s="577"/>
      <c r="C40" s="577"/>
      <c r="D40" s="577"/>
      <c r="E40" s="577"/>
      <c r="F40" s="577"/>
      <c r="G40" s="577"/>
      <c r="H40" s="577"/>
      <c r="I40" s="577"/>
      <c r="J40" s="577"/>
      <c r="K40" s="577"/>
      <c r="L40" s="577"/>
      <c r="M40" s="577"/>
      <c r="N40" s="577"/>
      <c r="O40" s="577"/>
      <c r="P40" s="577"/>
      <c r="Q40" s="577"/>
      <c r="R40" s="577"/>
      <c r="S40" s="577"/>
      <c r="T40" s="577"/>
      <c r="U40" s="577"/>
      <c r="V40" s="577"/>
      <c r="W40" s="577"/>
      <c r="X40" s="577"/>
      <c r="Y40" s="577"/>
      <c r="Z40" s="577"/>
      <c r="AA40" s="565"/>
      <c r="AB40" s="565"/>
      <c r="AC40" s="56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9">
        <v>60</v>
      </c>
      <c r="Y41" s="570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9">
        <v>4607091385687</v>
      </c>
      <c r="E42" s="580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9">
        <v>0</v>
      </c>
      <c r="Y42" s="57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9">
        <v>4680115882539</v>
      </c>
      <c r="E43" s="580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6"/>
      <c r="B44" s="577"/>
      <c r="C44" s="577"/>
      <c r="D44" s="577"/>
      <c r="E44" s="577"/>
      <c r="F44" s="577"/>
      <c r="G44" s="577"/>
      <c r="H44" s="577"/>
      <c r="I44" s="577"/>
      <c r="J44" s="577"/>
      <c r="K44" s="577"/>
      <c r="L44" s="577"/>
      <c r="M44" s="577"/>
      <c r="N44" s="577"/>
      <c r="O44" s="587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71">
        <f>IFERROR(X41/H41,"0")+IFERROR(X42/H42,"0")+IFERROR(X43/H43,"0")</f>
        <v>5.5555555555555554</v>
      </c>
      <c r="Y44" s="571">
        <f>IFERROR(Y41/H41,"0")+IFERROR(Y42/H42,"0")+IFERROR(Y43/H43,"0")</f>
        <v>6.0000000000000009</v>
      </c>
      <c r="Z44" s="571">
        <f>IFERROR(IF(Z41="",0,Z41),"0")+IFERROR(IF(Z42="",0,Z42),"0")+IFERROR(IF(Z43="",0,Z43),"0")</f>
        <v>0.11388000000000001</v>
      </c>
      <c r="AA44" s="572"/>
      <c r="AB44" s="572"/>
      <c r="AC44" s="572"/>
    </row>
    <row r="45" spans="1:68" x14ac:dyDescent="0.2">
      <c r="A45" s="577"/>
      <c r="B45" s="577"/>
      <c r="C45" s="577"/>
      <c r="D45" s="577"/>
      <c r="E45" s="577"/>
      <c r="F45" s="577"/>
      <c r="G45" s="577"/>
      <c r="H45" s="577"/>
      <c r="I45" s="577"/>
      <c r="J45" s="577"/>
      <c r="K45" s="577"/>
      <c r="L45" s="577"/>
      <c r="M45" s="577"/>
      <c r="N45" s="577"/>
      <c r="O45" s="587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71">
        <f>IFERROR(SUM(X41:X43),"0")</f>
        <v>60</v>
      </c>
      <c r="Y45" s="571">
        <f>IFERROR(SUM(Y41:Y43),"0")</f>
        <v>64.800000000000011</v>
      </c>
      <c r="Z45" s="37"/>
      <c r="AA45" s="572"/>
      <c r="AB45" s="572"/>
      <c r="AC45" s="572"/>
    </row>
    <row r="46" spans="1:68" ht="14.25" hidden="1" customHeight="1" x14ac:dyDescent="0.25">
      <c r="A46" s="576" t="s">
        <v>74</v>
      </c>
      <c r="B46" s="577"/>
      <c r="C46" s="577"/>
      <c r="D46" s="577"/>
      <c r="E46" s="577"/>
      <c r="F46" s="577"/>
      <c r="G46" s="577"/>
      <c r="H46" s="577"/>
      <c r="I46" s="577"/>
      <c r="J46" s="577"/>
      <c r="K46" s="577"/>
      <c r="L46" s="577"/>
      <c r="M46" s="577"/>
      <c r="N46" s="577"/>
      <c r="O46" s="577"/>
      <c r="P46" s="577"/>
      <c r="Q46" s="577"/>
      <c r="R46" s="577"/>
      <c r="S46" s="577"/>
      <c r="T46" s="577"/>
      <c r="U46" s="577"/>
      <c r="V46" s="577"/>
      <c r="W46" s="577"/>
      <c r="X46" s="577"/>
      <c r="Y46" s="577"/>
      <c r="Z46" s="577"/>
      <c r="AA46" s="565"/>
      <c r="AB46" s="565"/>
      <c r="AC46" s="56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9">
        <v>4680115884915</v>
      </c>
      <c r="E47" s="580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6"/>
      <c r="B48" s="577"/>
      <c r="C48" s="577"/>
      <c r="D48" s="577"/>
      <c r="E48" s="577"/>
      <c r="F48" s="577"/>
      <c r="G48" s="577"/>
      <c r="H48" s="577"/>
      <c r="I48" s="577"/>
      <c r="J48" s="577"/>
      <c r="K48" s="577"/>
      <c r="L48" s="577"/>
      <c r="M48" s="577"/>
      <c r="N48" s="577"/>
      <c r="O48" s="587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hidden="1" x14ac:dyDescent="0.2">
      <c r="A49" s="577"/>
      <c r="B49" s="577"/>
      <c r="C49" s="577"/>
      <c r="D49" s="577"/>
      <c r="E49" s="577"/>
      <c r="F49" s="577"/>
      <c r="G49" s="577"/>
      <c r="H49" s="577"/>
      <c r="I49" s="577"/>
      <c r="J49" s="577"/>
      <c r="K49" s="577"/>
      <c r="L49" s="577"/>
      <c r="M49" s="577"/>
      <c r="N49" s="577"/>
      <c r="O49" s="587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hidden="1" customHeight="1" x14ac:dyDescent="0.25">
      <c r="A50" s="589" t="s">
        <v>119</v>
      </c>
      <c r="B50" s="577"/>
      <c r="C50" s="577"/>
      <c r="D50" s="577"/>
      <c r="E50" s="577"/>
      <c r="F50" s="577"/>
      <c r="G50" s="577"/>
      <c r="H50" s="577"/>
      <c r="I50" s="577"/>
      <c r="J50" s="577"/>
      <c r="K50" s="577"/>
      <c r="L50" s="577"/>
      <c r="M50" s="577"/>
      <c r="N50" s="577"/>
      <c r="O50" s="577"/>
      <c r="P50" s="577"/>
      <c r="Q50" s="577"/>
      <c r="R50" s="577"/>
      <c r="S50" s="577"/>
      <c r="T50" s="577"/>
      <c r="U50" s="577"/>
      <c r="V50" s="577"/>
      <c r="W50" s="577"/>
      <c r="X50" s="577"/>
      <c r="Y50" s="577"/>
      <c r="Z50" s="577"/>
      <c r="AA50" s="564"/>
      <c r="AB50" s="564"/>
      <c r="AC50" s="564"/>
    </row>
    <row r="51" spans="1:68" ht="14.25" hidden="1" customHeight="1" x14ac:dyDescent="0.25">
      <c r="A51" s="576" t="s">
        <v>103</v>
      </c>
      <c r="B51" s="577"/>
      <c r="C51" s="577"/>
      <c r="D51" s="577"/>
      <c r="E51" s="577"/>
      <c r="F51" s="577"/>
      <c r="G51" s="577"/>
      <c r="H51" s="577"/>
      <c r="I51" s="577"/>
      <c r="J51" s="577"/>
      <c r="K51" s="577"/>
      <c r="L51" s="577"/>
      <c r="M51" s="577"/>
      <c r="N51" s="577"/>
      <c r="O51" s="577"/>
      <c r="P51" s="577"/>
      <c r="Q51" s="577"/>
      <c r="R51" s="577"/>
      <c r="S51" s="577"/>
      <c r="T51" s="577"/>
      <c r="U51" s="577"/>
      <c r="V51" s="577"/>
      <c r="W51" s="577"/>
      <c r="X51" s="577"/>
      <c r="Y51" s="577"/>
      <c r="Z51" s="577"/>
      <c r="AA51" s="565"/>
      <c r="AB51" s="565"/>
      <c r="AC51" s="56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9">
        <v>4680115885882</v>
      </c>
      <c r="E52" s="580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2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9">
        <v>0</v>
      </c>
      <c r="Y52" s="57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9">
        <v>4680115881426</v>
      </c>
      <c r="E53" s="580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9">
        <v>0</v>
      </c>
      <c r="Y53" s="57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9">
        <v>4680115880283</v>
      </c>
      <c r="E54" s="580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9">
        <v>4680115881525</v>
      </c>
      <c r="E55" s="580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9">
        <v>4680115885899</v>
      </c>
      <c r="E56" s="580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9">
        <v>4680115881419</v>
      </c>
      <c r="E57" s="580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9">
        <v>0</v>
      </c>
      <c r="Y57" s="57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6"/>
      <c r="B58" s="577"/>
      <c r="C58" s="577"/>
      <c r="D58" s="577"/>
      <c r="E58" s="577"/>
      <c r="F58" s="577"/>
      <c r="G58" s="577"/>
      <c r="H58" s="577"/>
      <c r="I58" s="577"/>
      <c r="J58" s="577"/>
      <c r="K58" s="577"/>
      <c r="L58" s="577"/>
      <c r="M58" s="577"/>
      <c r="N58" s="577"/>
      <c r="O58" s="587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71">
        <f>IFERROR(X52/H52,"0")+IFERROR(X53/H53,"0")+IFERROR(X54/H54,"0")+IFERROR(X55/H55,"0")+IFERROR(X56/H56,"0")+IFERROR(X57/H57,"0")</f>
        <v>0</v>
      </c>
      <c r="Y58" s="571">
        <f>IFERROR(Y52/H52,"0")+IFERROR(Y53/H53,"0")+IFERROR(Y54/H54,"0")+IFERROR(Y55/H55,"0")+IFERROR(Y56/H56,"0")+IFERROR(Y57/H57,"0")</f>
        <v>0</v>
      </c>
      <c r="Z58" s="571">
        <f>IFERROR(IF(Z52="",0,Z52),"0")+IFERROR(IF(Z53="",0,Z53),"0")+IFERROR(IF(Z54="",0,Z54),"0")+IFERROR(IF(Z55="",0,Z55),"0")+IFERROR(IF(Z56="",0,Z56),"0")+IFERROR(IF(Z57="",0,Z57),"0")</f>
        <v>0</v>
      </c>
      <c r="AA58" s="572"/>
      <c r="AB58" s="572"/>
      <c r="AC58" s="572"/>
    </row>
    <row r="59" spans="1:68" hidden="1" x14ac:dyDescent="0.2">
      <c r="A59" s="577"/>
      <c r="B59" s="577"/>
      <c r="C59" s="577"/>
      <c r="D59" s="577"/>
      <c r="E59" s="577"/>
      <c r="F59" s="577"/>
      <c r="G59" s="577"/>
      <c r="H59" s="577"/>
      <c r="I59" s="577"/>
      <c r="J59" s="577"/>
      <c r="K59" s="577"/>
      <c r="L59" s="577"/>
      <c r="M59" s="577"/>
      <c r="N59" s="577"/>
      <c r="O59" s="587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71">
        <f>IFERROR(SUM(X52:X57),"0")</f>
        <v>0</v>
      </c>
      <c r="Y59" s="571">
        <f>IFERROR(SUM(Y52:Y57),"0")</f>
        <v>0</v>
      </c>
      <c r="Z59" s="37"/>
      <c r="AA59" s="572"/>
      <c r="AB59" s="572"/>
      <c r="AC59" s="572"/>
    </row>
    <row r="60" spans="1:68" ht="14.25" hidden="1" customHeight="1" x14ac:dyDescent="0.25">
      <c r="A60" s="576" t="s">
        <v>139</v>
      </c>
      <c r="B60" s="577"/>
      <c r="C60" s="577"/>
      <c r="D60" s="577"/>
      <c r="E60" s="577"/>
      <c r="F60" s="577"/>
      <c r="G60" s="577"/>
      <c r="H60" s="577"/>
      <c r="I60" s="577"/>
      <c r="J60" s="577"/>
      <c r="K60" s="577"/>
      <c r="L60" s="577"/>
      <c r="M60" s="577"/>
      <c r="N60" s="577"/>
      <c r="O60" s="577"/>
      <c r="P60" s="577"/>
      <c r="Q60" s="577"/>
      <c r="R60" s="577"/>
      <c r="S60" s="577"/>
      <c r="T60" s="577"/>
      <c r="U60" s="577"/>
      <c r="V60" s="577"/>
      <c r="W60" s="577"/>
      <c r="X60" s="577"/>
      <c r="Y60" s="577"/>
      <c r="Z60" s="577"/>
      <c r="AA60" s="565"/>
      <c r="AB60" s="565"/>
      <c r="AC60" s="56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9">
        <v>4680115881440</v>
      </c>
      <c r="E61" s="580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9">
        <v>130</v>
      </c>
      <c r="Y61" s="570">
        <f>IFERROR(IF(X61="",0,CEILING((X61/$H61),1)*$H61),"")</f>
        <v>140.4</v>
      </c>
      <c r="Z61" s="36">
        <f>IFERROR(IF(Y61=0,"",ROUNDUP(Y61/H61,0)*0.01898),"")</f>
        <v>0.24674000000000001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135.23611111111109</v>
      </c>
      <c r="BN61" s="64">
        <f>IFERROR(Y61*I61/H61,"0")</f>
        <v>146.05499999999998</v>
      </c>
      <c r="BO61" s="64">
        <f>IFERROR(1/J61*(X61/H61),"0")</f>
        <v>0.18807870370370369</v>
      </c>
      <c r="BP61" s="64">
        <f>IFERROR(1/J61*(Y61/H61),"0")</f>
        <v>0.203125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9">
        <v>4680115882751</v>
      </c>
      <c r="E62" s="580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9">
        <v>4680115885950</v>
      </c>
      <c r="E63" s="580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9">
        <v>4680115881433</v>
      </c>
      <c r="E64" s="580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9">
        <v>0</v>
      </c>
      <c r="Y64" s="57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6"/>
      <c r="B65" s="577"/>
      <c r="C65" s="577"/>
      <c r="D65" s="577"/>
      <c r="E65" s="577"/>
      <c r="F65" s="577"/>
      <c r="G65" s="577"/>
      <c r="H65" s="577"/>
      <c r="I65" s="577"/>
      <c r="J65" s="577"/>
      <c r="K65" s="577"/>
      <c r="L65" s="577"/>
      <c r="M65" s="577"/>
      <c r="N65" s="577"/>
      <c r="O65" s="587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71">
        <f>IFERROR(X61/H61,"0")+IFERROR(X62/H62,"0")+IFERROR(X63/H63,"0")+IFERROR(X64/H64,"0")</f>
        <v>12.037037037037036</v>
      </c>
      <c r="Y65" s="571">
        <f>IFERROR(Y61/H61,"0")+IFERROR(Y62/H62,"0")+IFERROR(Y63/H63,"0")+IFERROR(Y64/H64,"0")</f>
        <v>13</v>
      </c>
      <c r="Z65" s="571">
        <f>IFERROR(IF(Z61="",0,Z61),"0")+IFERROR(IF(Z62="",0,Z62),"0")+IFERROR(IF(Z63="",0,Z63),"0")+IFERROR(IF(Z64="",0,Z64),"0")</f>
        <v>0.24674000000000001</v>
      </c>
      <c r="AA65" s="572"/>
      <c r="AB65" s="572"/>
      <c r="AC65" s="572"/>
    </row>
    <row r="66" spans="1:68" x14ac:dyDescent="0.2">
      <c r="A66" s="577"/>
      <c r="B66" s="577"/>
      <c r="C66" s="577"/>
      <c r="D66" s="577"/>
      <c r="E66" s="577"/>
      <c r="F66" s="577"/>
      <c r="G66" s="577"/>
      <c r="H66" s="577"/>
      <c r="I66" s="577"/>
      <c r="J66" s="577"/>
      <c r="K66" s="577"/>
      <c r="L66" s="577"/>
      <c r="M66" s="577"/>
      <c r="N66" s="577"/>
      <c r="O66" s="587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71">
        <f>IFERROR(SUM(X61:X64),"0")</f>
        <v>130</v>
      </c>
      <c r="Y66" s="571">
        <f>IFERROR(SUM(Y61:Y64),"0")</f>
        <v>140.4</v>
      </c>
      <c r="Z66" s="37"/>
      <c r="AA66" s="572"/>
      <c r="AB66" s="572"/>
      <c r="AC66" s="572"/>
    </row>
    <row r="67" spans="1:68" ht="14.25" hidden="1" customHeight="1" x14ac:dyDescent="0.25">
      <c r="A67" s="576" t="s">
        <v>64</v>
      </c>
      <c r="B67" s="577"/>
      <c r="C67" s="577"/>
      <c r="D67" s="577"/>
      <c r="E67" s="577"/>
      <c r="F67" s="577"/>
      <c r="G67" s="577"/>
      <c r="H67" s="577"/>
      <c r="I67" s="577"/>
      <c r="J67" s="577"/>
      <c r="K67" s="577"/>
      <c r="L67" s="577"/>
      <c r="M67" s="577"/>
      <c r="N67" s="577"/>
      <c r="O67" s="577"/>
      <c r="P67" s="577"/>
      <c r="Q67" s="577"/>
      <c r="R67" s="577"/>
      <c r="S67" s="577"/>
      <c r="T67" s="577"/>
      <c r="U67" s="577"/>
      <c r="V67" s="577"/>
      <c r="W67" s="577"/>
      <c r="X67" s="577"/>
      <c r="Y67" s="577"/>
      <c r="Z67" s="577"/>
      <c r="AA67" s="565"/>
      <c r="AB67" s="565"/>
      <c r="AC67" s="56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9">
        <v>4680115885073</v>
      </c>
      <c r="E68" s="580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9">
        <v>4680115885059</v>
      </c>
      <c r="E69" s="580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9">
        <v>4680115885097</v>
      </c>
      <c r="E70" s="580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6"/>
      <c r="B71" s="577"/>
      <c r="C71" s="577"/>
      <c r="D71" s="577"/>
      <c r="E71" s="577"/>
      <c r="F71" s="577"/>
      <c r="G71" s="577"/>
      <c r="H71" s="577"/>
      <c r="I71" s="577"/>
      <c r="J71" s="577"/>
      <c r="K71" s="577"/>
      <c r="L71" s="577"/>
      <c r="M71" s="577"/>
      <c r="N71" s="577"/>
      <c r="O71" s="587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hidden="1" x14ac:dyDescent="0.2">
      <c r="A72" s="577"/>
      <c r="B72" s="577"/>
      <c r="C72" s="577"/>
      <c r="D72" s="577"/>
      <c r="E72" s="577"/>
      <c r="F72" s="577"/>
      <c r="G72" s="577"/>
      <c r="H72" s="577"/>
      <c r="I72" s="577"/>
      <c r="J72" s="577"/>
      <c r="K72" s="577"/>
      <c r="L72" s="577"/>
      <c r="M72" s="577"/>
      <c r="N72" s="577"/>
      <c r="O72" s="587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hidden="1" customHeight="1" x14ac:dyDescent="0.25">
      <c r="A73" s="576" t="s">
        <v>74</v>
      </c>
      <c r="B73" s="577"/>
      <c r="C73" s="577"/>
      <c r="D73" s="577"/>
      <c r="E73" s="577"/>
      <c r="F73" s="577"/>
      <c r="G73" s="577"/>
      <c r="H73" s="577"/>
      <c r="I73" s="577"/>
      <c r="J73" s="577"/>
      <c r="K73" s="577"/>
      <c r="L73" s="577"/>
      <c r="M73" s="577"/>
      <c r="N73" s="577"/>
      <c r="O73" s="577"/>
      <c r="P73" s="577"/>
      <c r="Q73" s="577"/>
      <c r="R73" s="577"/>
      <c r="S73" s="577"/>
      <c r="T73" s="577"/>
      <c r="U73" s="577"/>
      <c r="V73" s="577"/>
      <c r="W73" s="577"/>
      <c r="X73" s="577"/>
      <c r="Y73" s="577"/>
      <c r="Z73" s="577"/>
      <c r="AA73" s="565"/>
      <c r="AB73" s="565"/>
      <c r="AC73" s="56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9">
        <v>4680115881891</v>
      </c>
      <c r="E74" s="580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9">
        <v>4680115885769</v>
      </c>
      <c r="E75" s="580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9">
        <v>4680115884410</v>
      </c>
      <c r="E76" s="580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9">
        <v>4680115884311</v>
      </c>
      <c r="E77" s="580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9">
        <v>4680115885929</v>
      </c>
      <c r="E78" s="580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9">
        <v>4680115884403</v>
      </c>
      <c r="E79" s="580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6"/>
      <c r="B80" s="577"/>
      <c r="C80" s="577"/>
      <c r="D80" s="577"/>
      <c r="E80" s="577"/>
      <c r="F80" s="577"/>
      <c r="G80" s="577"/>
      <c r="H80" s="577"/>
      <c r="I80" s="577"/>
      <c r="J80" s="577"/>
      <c r="K80" s="577"/>
      <c r="L80" s="577"/>
      <c r="M80" s="577"/>
      <c r="N80" s="577"/>
      <c r="O80" s="587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hidden="1" x14ac:dyDescent="0.2">
      <c r="A81" s="577"/>
      <c r="B81" s="577"/>
      <c r="C81" s="577"/>
      <c r="D81" s="577"/>
      <c r="E81" s="577"/>
      <c r="F81" s="577"/>
      <c r="G81" s="577"/>
      <c r="H81" s="577"/>
      <c r="I81" s="577"/>
      <c r="J81" s="577"/>
      <c r="K81" s="577"/>
      <c r="L81" s="577"/>
      <c r="M81" s="577"/>
      <c r="N81" s="577"/>
      <c r="O81" s="587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hidden="1" customHeight="1" x14ac:dyDescent="0.25">
      <c r="A82" s="576" t="s">
        <v>174</v>
      </c>
      <c r="B82" s="577"/>
      <c r="C82" s="577"/>
      <c r="D82" s="577"/>
      <c r="E82" s="577"/>
      <c r="F82" s="577"/>
      <c r="G82" s="577"/>
      <c r="H82" s="577"/>
      <c r="I82" s="577"/>
      <c r="J82" s="577"/>
      <c r="K82" s="577"/>
      <c r="L82" s="577"/>
      <c r="M82" s="577"/>
      <c r="N82" s="577"/>
      <c r="O82" s="577"/>
      <c r="P82" s="577"/>
      <c r="Q82" s="577"/>
      <c r="R82" s="577"/>
      <c r="S82" s="577"/>
      <c r="T82" s="577"/>
      <c r="U82" s="577"/>
      <c r="V82" s="577"/>
      <c r="W82" s="577"/>
      <c r="X82" s="577"/>
      <c r="Y82" s="577"/>
      <c r="Z82" s="577"/>
      <c r="AA82" s="565"/>
      <c r="AB82" s="565"/>
      <c r="AC82" s="56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9">
        <v>4680115881532</v>
      </c>
      <c r="E83" s="580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9">
        <v>4680115881464</v>
      </c>
      <c r="E84" s="580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6"/>
      <c r="B85" s="577"/>
      <c r="C85" s="577"/>
      <c r="D85" s="577"/>
      <c r="E85" s="577"/>
      <c r="F85" s="577"/>
      <c r="G85" s="577"/>
      <c r="H85" s="577"/>
      <c r="I85" s="577"/>
      <c r="J85" s="577"/>
      <c r="K85" s="577"/>
      <c r="L85" s="577"/>
      <c r="M85" s="577"/>
      <c r="N85" s="577"/>
      <c r="O85" s="587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hidden="1" x14ac:dyDescent="0.2">
      <c r="A86" s="577"/>
      <c r="B86" s="577"/>
      <c r="C86" s="577"/>
      <c r="D86" s="577"/>
      <c r="E86" s="577"/>
      <c r="F86" s="577"/>
      <c r="G86" s="577"/>
      <c r="H86" s="577"/>
      <c r="I86" s="577"/>
      <c r="J86" s="577"/>
      <c r="K86" s="577"/>
      <c r="L86" s="577"/>
      <c r="M86" s="577"/>
      <c r="N86" s="577"/>
      <c r="O86" s="587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hidden="1" customHeight="1" x14ac:dyDescent="0.25">
      <c r="A87" s="589" t="s">
        <v>181</v>
      </c>
      <c r="B87" s="577"/>
      <c r="C87" s="577"/>
      <c r="D87" s="577"/>
      <c r="E87" s="577"/>
      <c r="F87" s="577"/>
      <c r="G87" s="577"/>
      <c r="H87" s="577"/>
      <c r="I87" s="577"/>
      <c r="J87" s="577"/>
      <c r="K87" s="577"/>
      <c r="L87" s="577"/>
      <c r="M87" s="577"/>
      <c r="N87" s="577"/>
      <c r="O87" s="577"/>
      <c r="P87" s="577"/>
      <c r="Q87" s="577"/>
      <c r="R87" s="577"/>
      <c r="S87" s="577"/>
      <c r="T87" s="577"/>
      <c r="U87" s="577"/>
      <c r="V87" s="577"/>
      <c r="W87" s="577"/>
      <c r="X87" s="577"/>
      <c r="Y87" s="577"/>
      <c r="Z87" s="577"/>
      <c r="AA87" s="564"/>
      <c r="AB87" s="564"/>
      <c r="AC87" s="564"/>
    </row>
    <row r="88" spans="1:68" ht="14.25" hidden="1" customHeight="1" x14ac:dyDescent="0.25">
      <c r="A88" s="576" t="s">
        <v>103</v>
      </c>
      <c r="B88" s="577"/>
      <c r="C88" s="577"/>
      <c r="D88" s="577"/>
      <c r="E88" s="577"/>
      <c r="F88" s="577"/>
      <c r="G88" s="577"/>
      <c r="H88" s="577"/>
      <c r="I88" s="577"/>
      <c r="J88" s="577"/>
      <c r="K88" s="577"/>
      <c r="L88" s="577"/>
      <c r="M88" s="577"/>
      <c r="N88" s="577"/>
      <c r="O88" s="577"/>
      <c r="P88" s="577"/>
      <c r="Q88" s="577"/>
      <c r="R88" s="577"/>
      <c r="S88" s="577"/>
      <c r="T88" s="577"/>
      <c r="U88" s="577"/>
      <c r="V88" s="577"/>
      <c r="W88" s="577"/>
      <c r="X88" s="577"/>
      <c r="Y88" s="577"/>
      <c r="Z88" s="577"/>
      <c r="AA88" s="565"/>
      <c r="AB88" s="565"/>
      <c r="AC88" s="56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9">
        <v>4680115881327</v>
      </c>
      <c r="E89" s="580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9">
        <v>140</v>
      </c>
      <c r="Y89" s="570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145.63888888888886</v>
      </c>
      <c r="BN89" s="64">
        <f>IFERROR(Y89*I89/H89,"0")</f>
        <v>146.05499999999998</v>
      </c>
      <c r="BO89" s="64">
        <f>IFERROR(1/J89*(X89/H89),"0")</f>
        <v>0.20254629629629628</v>
      </c>
      <c r="BP89" s="64">
        <f>IFERROR(1/J89*(Y89/H89),"0")</f>
        <v>0.203125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9">
        <v>4680115881518</v>
      </c>
      <c r="E90" s="580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9">
        <v>4680115881303</v>
      </c>
      <c r="E91" s="580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9">
        <v>0</v>
      </c>
      <c r="Y91" s="57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6"/>
      <c r="B92" s="577"/>
      <c r="C92" s="577"/>
      <c r="D92" s="577"/>
      <c r="E92" s="577"/>
      <c r="F92" s="577"/>
      <c r="G92" s="577"/>
      <c r="H92" s="577"/>
      <c r="I92" s="577"/>
      <c r="J92" s="577"/>
      <c r="K92" s="577"/>
      <c r="L92" s="577"/>
      <c r="M92" s="577"/>
      <c r="N92" s="577"/>
      <c r="O92" s="587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71">
        <f>IFERROR(X89/H89,"0")+IFERROR(X90/H90,"0")+IFERROR(X91/H91,"0")</f>
        <v>12.962962962962962</v>
      </c>
      <c r="Y92" s="571">
        <f>IFERROR(Y89/H89,"0")+IFERROR(Y90/H90,"0")+IFERROR(Y91/H91,"0")</f>
        <v>13</v>
      </c>
      <c r="Z92" s="571">
        <f>IFERROR(IF(Z89="",0,Z89),"0")+IFERROR(IF(Z90="",0,Z90),"0")+IFERROR(IF(Z91="",0,Z91),"0")</f>
        <v>0.24674000000000001</v>
      </c>
      <c r="AA92" s="572"/>
      <c r="AB92" s="572"/>
      <c r="AC92" s="572"/>
    </row>
    <row r="93" spans="1:68" x14ac:dyDescent="0.2">
      <c r="A93" s="577"/>
      <c r="B93" s="577"/>
      <c r="C93" s="577"/>
      <c r="D93" s="577"/>
      <c r="E93" s="577"/>
      <c r="F93" s="577"/>
      <c r="G93" s="577"/>
      <c r="H93" s="577"/>
      <c r="I93" s="577"/>
      <c r="J93" s="577"/>
      <c r="K93" s="577"/>
      <c r="L93" s="577"/>
      <c r="M93" s="577"/>
      <c r="N93" s="577"/>
      <c r="O93" s="587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71">
        <f>IFERROR(SUM(X89:X91),"0")</f>
        <v>140</v>
      </c>
      <c r="Y93" s="571">
        <f>IFERROR(SUM(Y89:Y91),"0")</f>
        <v>140.4</v>
      </c>
      <c r="Z93" s="37"/>
      <c r="AA93" s="572"/>
      <c r="AB93" s="572"/>
      <c r="AC93" s="572"/>
    </row>
    <row r="94" spans="1:68" ht="14.25" hidden="1" customHeight="1" x14ac:dyDescent="0.25">
      <c r="A94" s="576" t="s">
        <v>74</v>
      </c>
      <c r="B94" s="577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77"/>
      <c r="N94" s="577"/>
      <c r="O94" s="577"/>
      <c r="P94" s="577"/>
      <c r="Q94" s="577"/>
      <c r="R94" s="577"/>
      <c r="S94" s="577"/>
      <c r="T94" s="577"/>
      <c r="U94" s="577"/>
      <c r="V94" s="577"/>
      <c r="W94" s="577"/>
      <c r="X94" s="577"/>
      <c r="Y94" s="577"/>
      <c r="Z94" s="577"/>
      <c r="AA94" s="565"/>
      <c r="AB94" s="565"/>
      <c r="AC94" s="56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9">
        <v>4607091386967</v>
      </c>
      <c r="E95" s="580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5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9">
        <v>0</v>
      </c>
      <c r="Y95" s="570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9">
        <v>4607091386967</v>
      </c>
      <c r="E96" s="580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9">
        <v>4680115884953</v>
      </c>
      <c r="E97" s="580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9">
        <v>4607091385731</v>
      </c>
      <c r="E98" s="580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79">
        <v>4607091385731</v>
      </c>
      <c r="E99" s="580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9">
        <v>0</v>
      </c>
      <c r="Y99" s="570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9">
        <v>4680115880894</v>
      </c>
      <c r="E100" s="580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6"/>
      <c r="B101" s="577"/>
      <c r="C101" s="577"/>
      <c r="D101" s="577"/>
      <c r="E101" s="577"/>
      <c r="F101" s="577"/>
      <c r="G101" s="577"/>
      <c r="H101" s="577"/>
      <c r="I101" s="577"/>
      <c r="J101" s="577"/>
      <c r="K101" s="577"/>
      <c r="L101" s="577"/>
      <c r="M101" s="577"/>
      <c r="N101" s="577"/>
      <c r="O101" s="587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71">
        <f>IFERROR(X95/H95,"0")+IFERROR(X96/H96,"0")+IFERROR(X97/H97,"0")+IFERROR(X98/H98,"0")+IFERROR(X99/H99,"0")+IFERROR(X100/H100,"0")</f>
        <v>0</v>
      </c>
      <c r="Y101" s="571">
        <f>IFERROR(Y95/H95,"0")+IFERROR(Y96/H96,"0")+IFERROR(Y97/H97,"0")+IFERROR(Y98/H98,"0")+IFERROR(Y99/H99,"0")+IFERROR(Y100/H100,"0")</f>
        <v>0</v>
      </c>
      <c r="Z101" s="571">
        <f>IFERROR(IF(Z95="",0,Z95),"0")+IFERROR(IF(Z96="",0,Z96),"0")+IFERROR(IF(Z97="",0,Z97),"0")+IFERROR(IF(Z98="",0,Z98),"0")+IFERROR(IF(Z99="",0,Z99),"0")+IFERROR(IF(Z100="",0,Z100),"0")</f>
        <v>0</v>
      </c>
      <c r="AA101" s="572"/>
      <c r="AB101" s="572"/>
      <c r="AC101" s="572"/>
    </row>
    <row r="102" spans="1:68" hidden="1" x14ac:dyDescent="0.2">
      <c r="A102" s="577"/>
      <c r="B102" s="577"/>
      <c r="C102" s="577"/>
      <c r="D102" s="577"/>
      <c r="E102" s="577"/>
      <c r="F102" s="577"/>
      <c r="G102" s="577"/>
      <c r="H102" s="577"/>
      <c r="I102" s="577"/>
      <c r="J102" s="577"/>
      <c r="K102" s="577"/>
      <c r="L102" s="577"/>
      <c r="M102" s="577"/>
      <c r="N102" s="577"/>
      <c r="O102" s="587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71">
        <f>IFERROR(SUM(X95:X100),"0")</f>
        <v>0</v>
      </c>
      <c r="Y102" s="571">
        <f>IFERROR(SUM(Y95:Y100),"0")</f>
        <v>0</v>
      </c>
      <c r="Z102" s="37"/>
      <c r="AA102" s="572"/>
      <c r="AB102" s="572"/>
      <c r="AC102" s="572"/>
    </row>
    <row r="103" spans="1:68" ht="16.5" hidden="1" customHeight="1" x14ac:dyDescent="0.25">
      <c r="A103" s="589" t="s">
        <v>204</v>
      </c>
      <c r="B103" s="577"/>
      <c r="C103" s="577"/>
      <c r="D103" s="577"/>
      <c r="E103" s="577"/>
      <c r="F103" s="577"/>
      <c r="G103" s="577"/>
      <c r="H103" s="577"/>
      <c r="I103" s="577"/>
      <c r="J103" s="577"/>
      <c r="K103" s="577"/>
      <c r="L103" s="577"/>
      <c r="M103" s="577"/>
      <c r="N103" s="577"/>
      <c r="O103" s="577"/>
      <c r="P103" s="577"/>
      <c r="Q103" s="577"/>
      <c r="R103" s="577"/>
      <c r="S103" s="577"/>
      <c r="T103" s="577"/>
      <c r="U103" s="577"/>
      <c r="V103" s="577"/>
      <c r="W103" s="577"/>
      <c r="X103" s="577"/>
      <c r="Y103" s="577"/>
      <c r="Z103" s="577"/>
      <c r="AA103" s="564"/>
      <c r="AB103" s="564"/>
      <c r="AC103" s="564"/>
    </row>
    <row r="104" spans="1:68" ht="14.25" hidden="1" customHeight="1" x14ac:dyDescent="0.25">
      <c r="A104" s="576" t="s">
        <v>103</v>
      </c>
      <c r="B104" s="577"/>
      <c r="C104" s="577"/>
      <c r="D104" s="577"/>
      <c r="E104" s="577"/>
      <c r="F104" s="577"/>
      <c r="G104" s="577"/>
      <c r="H104" s="577"/>
      <c r="I104" s="577"/>
      <c r="J104" s="577"/>
      <c r="K104" s="577"/>
      <c r="L104" s="577"/>
      <c r="M104" s="577"/>
      <c r="N104" s="577"/>
      <c r="O104" s="577"/>
      <c r="P104" s="577"/>
      <c r="Q104" s="577"/>
      <c r="R104" s="577"/>
      <c r="S104" s="577"/>
      <c r="T104" s="577"/>
      <c r="U104" s="577"/>
      <c r="V104" s="577"/>
      <c r="W104" s="577"/>
      <c r="X104" s="577"/>
      <c r="Y104" s="577"/>
      <c r="Z104" s="577"/>
      <c r="AA104" s="565"/>
      <c r="AB104" s="565"/>
      <c r="AC104" s="565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9">
        <v>4680115882133</v>
      </c>
      <c r="E105" s="580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9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9">
        <v>0</v>
      </c>
      <c r="Y105" s="57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9">
        <v>4680115880269</v>
      </c>
      <c r="E106" s="580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9">
        <v>0</v>
      </c>
      <c r="Y106" s="57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9">
        <v>4680115880429</v>
      </c>
      <c r="E107" s="580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9">
        <v>4680115881457</v>
      </c>
      <c r="E108" s="580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6"/>
      <c r="B109" s="577"/>
      <c r="C109" s="577"/>
      <c r="D109" s="577"/>
      <c r="E109" s="577"/>
      <c r="F109" s="577"/>
      <c r="G109" s="577"/>
      <c r="H109" s="577"/>
      <c r="I109" s="577"/>
      <c r="J109" s="577"/>
      <c r="K109" s="577"/>
      <c r="L109" s="577"/>
      <c r="M109" s="577"/>
      <c r="N109" s="577"/>
      <c r="O109" s="587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71">
        <f>IFERROR(X105/H105,"0")+IFERROR(X106/H106,"0")+IFERROR(X107/H107,"0")+IFERROR(X108/H108,"0")</f>
        <v>0</v>
      </c>
      <c r="Y109" s="571">
        <f>IFERROR(Y105/H105,"0")+IFERROR(Y106/H106,"0")+IFERROR(Y107/H107,"0")+IFERROR(Y108/H108,"0")</f>
        <v>0</v>
      </c>
      <c r="Z109" s="571">
        <f>IFERROR(IF(Z105="",0,Z105),"0")+IFERROR(IF(Z106="",0,Z106),"0")+IFERROR(IF(Z107="",0,Z107),"0")+IFERROR(IF(Z108="",0,Z108),"0")</f>
        <v>0</v>
      </c>
      <c r="AA109" s="572"/>
      <c r="AB109" s="572"/>
      <c r="AC109" s="572"/>
    </row>
    <row r="110" spans="1:68" hidden="1" x14ac:dyDescent="0.2">
      <c r="A110" s="577"/>
      <c r="B110" s="577"/>
      <c r="C110" s="577"/>
      <c r="D110" s="577"/>
      <c r="E110" s="577"/>
      <c r="F110" s="577"/>
      <c r="G110" s="577"/>
      <c r="H110" s="577"/>
      <c r="I110" s="577"/>
      <c r="J110" s="577"/>
      <c r="K110" s="577"/>
      <c r="L110" s="577"/>
      <c r="M110" s="577"/>
      <c r="N110" s="577"/>
      <c r="O110" s="587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71">
        <f>IFERROR(SUM(X105:X108),"0")</f>
        <v>0</v>
      </c>
      <c r="Y110" s="571">
        <f>IFERROR(SUM(Y105:Y108),"0")</f>
        <v>0</v>
      </c>
      <c r="Z110" s="37"/>
      <c r="AA110" s="572"/>
      <c r="AB110" s="572"/>
      <c r="AC110" s="572"/>
    </row>
    <row r="111" spans="1:68" ht="14.25" hidden="1" customHeight="1" x14ac:dyDescent="0.25">
      <c r="A111" s="576" t="s">
        <v>139</v>
      </c>
      <c r="B111" s="577"/>
      <c r="C111" s="577"/>
      <c r="D111" s="577"/>
      <c r="E111" s="577"/>
      <c r="F111" s="577"/>
      <c r="G111" s="577"/>
      <c r="H111" s="577"/>
      <c r="I111" s="577"/>
      <c r="J111" s="577"/>
      <c r="K111" s="577"/>
      <c r="L111" s="577"/>
      <c r="M111" s="577"/>
      <c r="N111" s="577"/>
      <c r="O111" s="577"/>
      <c r="P111" s="577"/>
      <c r="Q111" s="577"/>
      <c r="R111" s="577"/>
      <c r="S111" s="577"/>
      <c r="T111" s="577"/>
      <c r="U111" s="577"/>
      <c r="V111" s="577"/>
      <c r="W111" s="577"/>
      <c r="X111" s="577"/>
      <c r="Y111" s="577"/>
      <c r="Z111" s="577"/>
      <c r="AA111" s="565"/>
      <c r="AB111" s="565"/>
      <c r="AC111" s="565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9">
        <v>4680115881488</v>
      </c>
      <c r="E112" s="580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9">
        <v>4680115882775</v>
      </c>
      <c r="E113" s="580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9">
        <v>4680115880658</v>
      </c>
      <c r="E114" s="580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6"/>
      <c r="B115" s="577"/>
      <c r="C115" s="577"/>
      <c r="D115" s="577"/>
      <c r="E115" s="577"/>
      <c r="F115" s="577"/>
      <c r="G115" s="577"/>
      <c r="H115" s="577"/>
      <c r="I115" s="577"/>
      <c r="J115" s="577"/>
      <c r="K115" s="577"/>
      <c r="L115" s="577"/>
      <c r="M115" s="577"/>
      <c r="N115" s="577"/>
      <c r="O115" s="587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hidden="1" x14ac:dyDescent="0.2">
      <c r="A116" s="577"/>
      <c r="B116" s="577"/>
      <c r="C116" s="577"/>
      <c r="D116" s="577"/>
      <c r="E116" s="577"/>
      <c r="F116" s="577"/>
      <c r="G116" s="577"/>
      <c r="H116" s="577"/>
      <c r="I116" s="577"/>
      <c r="J116" s="577"/>
      <c r="K116" s="577"/>
      <c r="L116" s="577"/>
      <c r="M116" s="577"/>
      <c r="N116" s="577"/>
      <c r="O116" s="587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hidden="1" customHeight="1" x14ac:dyDescent="0.25">
      <c r="A117" s="576" t="s">
        <v>74</v>
      </c>
      <c r="B117" s="577"/>
      <c r="C117" s="577"/>
      <c r="D117" s="577"/>
      <c r="E117" s="577"/>
      <c r="F117" s="577"/>
      <c r="G117" s="577"/>
      <c r="H117" s="577"/>
      <c r="I117" s="577"/>
      <c r="J117" s="577"/>
      <c r="K117" s="577"/>
      <c r="L117" s="577"/>
      <c r="M117" s="577"/>
      <c r="N117" s="577"/>
      <c r="O117" s="577"/>
      <c r="P117" s="577"/>
      <c r="Q117" s="577"/>
      <c r="R117" s="577"/>
      <c r="S117" s="577"/>
      <c r="T117" s="577"/>
      <c r="U117" s="577"/>
      <c r="V117" s="577"/>
      <c r="W117" s="577"/>
      <c r="X117" s="577"/>
      <c r="Y117" s="577"/>
      <c r="Z117" s="577"/>
      <c r="AA117" s="565"/>
      <c r="AB117" s="565"/>
      <c r="AC117" s="565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79">
        <v>4607091385168</v>
      </c>
      <c r="E118" s="580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9">
        <v>0</v>
      </c>
      <c r="Y118" s="570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9">
        <v>4607091383256</v>
      </c>
      <c r="E119" s="580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79">
        <v>4607091385748</v>
      </c>
      <c r="E120" s="580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9">
        <v>0</v>
      </c>
      <c r="Y120" s="57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9">
        <v>4680115884533</v>
      </c>
      <c r="E121" s="580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86"/>
      <c r="B122" s="577"/>
      <c r="C122" s="577"/>
      <c r="D122" s="577"/>
      <c r="E122" s="577"/>
      <c r="F122" s="577"/>
      <c r="G122" s="577"/>
      <c r="H122" s="577"/>
      <c r="I122" s="577"/>
      <c r="J122" s="577"/>
      <c r="K122" s="577"/>
      <c r="L122" s="577"/>
      <c r="M122" s="577"/>
      <c r="N122" s="577"/>
      <c r="O122" s="587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71">
        <f>IFERROR(X118/H118,"0")+IFERROR(X119/H119,"0")+IFERROR(X120/H120,"0")+IFERROR(X121/H121,"0")</f>
        <v>0</v>
      </c>
      <c r="Y122" s="571">
        <f>IFERROR(Y118/H118,"0")+IFERROR(Y119/H119,"0")+IFERROR(Y120/H120,"0")+IFERROR(Y121/H121,"0")</f>
        <v>0</v>
      </c>
      <c r="Z122" s="571">
        <f>IFERROR(IF(Z118="",0,Z118),"0")+IFERROR(IF(Z119="",0,Z119),"0")+IFERROR(IF(Z120="",0,Z120),"0")+IFERROR(IF(Z121="",0,Z121),"0")</f>
        <v>0</v>
      </c>
      <c r="AA122" s="572"/>
      <c r="AB122" s="572"/>
      <c r="AC122" s="572"/>
    </row>
    <row r="123" spans="1:68" hidden="1" x14ac:dyDescent="0.2">
      <c r="A123" s="577"/>
      <c r="B123" s="577"/>
      <c r="C123" s="577"/>
      <c r="D123" s="577"/>
      <c r="E123" s="577"/>
      <c r="F123" s="577"/>
      <c r="G123" s="577"/>
      <c r="H123" s="577"/>
      <c r="I123" s="577"/>
      <c r="J123" s="577"/>
      <c r="K123" s="577"/>
      <c r="L123" s="577"/>
      <c r="M123" s="577"/>
      <c r="N123" s="577"/>
      <c r="O123" s="587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71">
        <f>IFERROR(SUM(X118:X121),"0")</f>
        <v>0</v>
      </c>
      <c r="Y123" s="571">
        <f>IFERROR(SUM(Y118:Y121),"0")</f>
        <v>0</v>
      </c>
      <c r="Z123" s="37"/>
      <c r="AA123" s="572"/>
      <c r="AB123" s="572"/>
      <c r="AC123" s="572"/>
    </row>
    <row r="124" spans="1:68" ht="14.25" hidden="1" customHeight="1" x14ac:dyDescent="0.25">
      <c r="A124" s="576" t="s">
        <v>174</v>
      </c>
      <c r="B124" s="577"/>
      <c r="C124" s="577"/>
      <c r="D124" s="577"/>
      <c r="E124" s="577"/>
      <c r="F124" s="577"/>
      <c r="G124" s="577"/>
      <c r="H124" s="577"/>
      <c r="I124" s="577"/>
      <c r="J124" s="577"/>
      <c r="K124" s="577"/>
      <c r="L124" s="577"/>
      <c r="M124" s="577"/>
      <c r="N124" s="577"/>
      <c r="O124" s="577"/>
      <c r="P124" s="577"/>
      <c r="Q124" s="577"/>
      <c r="R124" s="577"/>
      <c r="S124" s="577"/>
      <c r="T124" s="577"/>
      <c r="U124" s="577"/>
      <c r="V124" s="577"/>
      <c r="W124" s="577"/>
      <c r="X124" s="577"/>
      <c r="Y124" s="577"/>
      <c r="Z124" s="577"/>
      <c r="AA124" s="565"/>
      <c r="AB124" s="565"/>
      <c r="AC124" s="565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9">
        <v>4680115882652</v>
      </c>
      <c r="E125" s="580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9">
        <v>4680115880238</v>
      </c>
      <c r="E126" s="580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6"/>
      <c r="B127" s="577"/>
      <c r="C127" s="577"/>
      <c r="D127" s="577"/>
      <c r="E127" s="577"/>
      <c r="F127" s="577"/>
      <c r="G127" s="577"/>
      <c r="H127" s="577"/>
      <c r="I127" s="577"/>
      <c r="J127" s="577"/>
      <c r="K127" s="577"/>
      <c r="L127" s="577"/>
      <c r="M127" s="577"/>
      <c r="N127" s="577"/>
      <c r="O127" s="587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hidden="1" x14ac:dyDescent="0.2">
      <c r="A128" s="577"/>
      <c r="B128" s="577"/>
      <c r="C128" s="577"/>
      <c r="D128" s="577"/>
      <c r="E128" s="577"/>
      <c r="F128" s="577"/>
      <c r="G128" s="577"/>
      <c r="H128" s="577"/>
      <c r="I128" s="577"/>
      <c r="J128" s="577"/>
      <c r="K128" s="577"/>
      <c r="L128" s="577"/>
      <c r="M128" s="577"/>
      <c r="N128" s="577"/>
      <c r="O128" s="587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hidden="1" customHeight="1" x14ac:dyDescent="0.25">
      <c r="A129" s="589" t="s">
        <v>237</v>
      </c>
      <c r="B129" s="577"/>
      <c r="C129" s="577"/>
      <c r="D129" s="577"/>
      <c r="E129" s="577"/>
      <c r="F129" s="577"/>
      <c r="G129" s="577"/>
      <c r="H129" s="577"/>
      <c r="I129" s="577"/>
      <c r="J129" s="577"/>
      <c r="K129" s="577"/>
      <c r="L129" s="577"/>
      <c r="M129" s="577"/>
      <c r="N129" s="577"/>
      <c r="O129" s="577"/>
      <c r="P129" s="577"/>
      <c r="Q129" s="577"/>
      <c r="R129" s="577"/>
      <c r="S129" s="577"/>
      <c r="T129" s="577"/>
      <c r="U129" s="577"/>
      <c r="V129" s="577"/>
      <c r="W129" s="577"/>
      <c r="X129" s="577"/>
      <c r="Y129" s="577"/>
      <c r="Z129" s="577"/>
      <c r="AA129" s="564"/>
      <c r="AB129" s="564"/>
      <c r="AC129" s="564"/>
    </row>
    <row r="130" spans="1:68" ht="14.25" hidden="1" customHeight="1" x14ac:dyDescent="0.25">
      <c r="A130" s="576" t="s">
        <v>103</v>
      </c>
      <c r="B130" s="577"/>
      <c r="C130" s="577"/>
      <c r="D130" s="577"/>
      <c r="E130" s="577"/>
      <c r="F130" s="577"/>
      <c r="G130" s="577"/>
      <c r="H130" s="577"/>
      <c r="I130" s="577"/>
      <c r="J130" s="577"/>
      <c r="K130" s="577"/>
      <c r="L130" s="577"/>
      <c r="M130" s="577"/>
      <c r="N130" s="577"/>
      <c r="O130" s="577"/>
      <c r="P130" s="577"/>
      <c r="Q130" s="577"/>
      <c r="R130" s="577"/>
      <c r="S130" s="577"/>
      <c r="T130" s="577"/>
      <c r="U130" s="577"/>
      <c r="V130" s="577"/>
      <c r="W130" s="577"/>
      <c r="X130" s="577"/>
      <c r="Y130" s="577"/>
      <c r="Z130" s="577"/>
      <c r="AA130" s="565"/>
      <c r="AB130" s="565"/>
      <c r="AC130" s="565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79">
        <v>4680115882577</v>
      </c>
      <c r="E131" s="580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4301011562</v>
      </c>
      <c r="D132" s="579">
        <v>4680115882577</v>
      </c>
      <c r="E132" s="580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9">
        <v>0</v>
      </c>
      <c r="Y132" s="5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6"/>
      <c r="B133" s="577"/>
      <c r="C133" s="577"/>
      <c r="D133" s="577"/>
      <c r="E133" s="577"/>
      <c r="F133" s="577"/>
      <c r="G133" s="577"/>
      <c r="H133" s="577"/>
      <c r="I133" s="577"/>
      <c r="J133" s="577"/>
      <c r="K133" s="577"/>
      <c r="L133" s="577"/>
      <c r="M133" s="577"/>
      <c r="N133" s="577"/>
      <c r="O133" s="587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71">
        <f>IFERROR(X131/H131,"0")+IFERROR(X132/H132,"0")</f>
        <v>0</v>
      </c>
      <c r="Y133" s="571">
        <f>IFERROR(Y131/H131,"0")+IFERROR(Y132/H132,"0")</f>
        <v>0</v>
      </c>
      <c r="Z133" s="571">
        <f>IFERROR(IF(Z131="",0,Z131),"0")+IFERROR(IF(Z132="",0,Z132),"0")</f>
        <v>0</v>
      </c>
      <c r="AA133" s="572"/>
      <c r="AB133" s="572"/>
      <c r="AC133" s="572"/>
    </row>
    <row r="134" spans="1:68" hidden="1" x14ac:dyDescent="0.2">
      <c r="A134" s="577"/>
      <c r="B134" s="577"/>
      <c r="C134" s="577"/>
      <c r="D134" s="577"/>
      <c r="E134" s="577"/>
      <c r="F134" s="577"/>
      <c r="G134" s="577"/>
      <c r="H134" s="577"/>
      <c r="I134" s="577"/>
      <c r="J134" s="577"/>
      <c r="K134" s="577"/>
      <c r="L134" s="577"/>
      <c r="M134" s="577"/>
      <c r="N134" s="577"/>
      <c r="O134" s="587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71">
        <f>IFERROR(SUM(X131:X132),"0")</f>
        <v>0</v>
      </c>
      <c r="Y134" s="571">
        <f>IFERROR(SUM(Y131:Y132),"0")</f>
        <v>0</v>
      </c>
      <c r="Z134" s="37"/>
      <c r="AA134" s="572"/>
      <c r="AB134" s="572"/>
      <c r="AC134" s="572"/>
    </row>
    <row r="135" spans="1:68" ht="14.25" hidden="1" customHeight="1" x14ac:dyDescent="0.25">
      <c r="A135" s="576" t="s">
        <v>64</v>
      </c>
      <c r="B135" s="577"/>
      <c r="C135" s="577"/>
      <c r="D135" s="577"/>
      <c r="E135" s="577"/>
      <c r="F135" s="577"/>
      <c r="G135" s="577"/>
      <c r="H135" s="577"/>
      <c r="I135" s="577"/>
      <c r="J135" s="577"/>
      <c r="K135" s="577"/>
      <c r="L135" s="577"/>
      <c r="M135" s="577"/>
      <c r="N135" s="577"/>
      <c r="O135" s="577"/>
      <c r="P135" s="577"/>
      <c r="Q135" s="577"/>
      <c r="R135" s="577"/>
      <c r="S135" s="577"/>
      <c r="T135" s="577"/>
      <c r="U135" s="577"/>
      <c r="V135" s="577"/>
      <c r="W135" s="577"/>
      <c r="X135" s="577"/>
      <c r="Y135" s="577"/>
      <c r="Z135" s="577"/>
      <c r="AA135" s="565"/>
      <c r="AB135" s="565"/>
      <c r="AC135" s="565"/>
    </row>
    <row r="136" spans="1:68" ht="27" hidden="1" customHeight="1" x14ac:dyDescent="0.25">
      <c r="A136" s="54" t="s">
        <v>242</v>
      </c>
      <c r="B136" s="54" t="s">
        <v>243</v>
      </c>
      <c r="C136" s="31">
        <v>4301031234</v>
      </c>
      <c r="D136" s="579">
        <v>4680115883444</v>
      </c>
      <c r="E136" s="580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9">
        <v>0</v>
      </c>
      <c r="Y136" s="57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242</v>
      </c>
      <c r="B137" s="54" t="s">
        <v>245</v>
      </c>
      <c r="C137" s="31">
        <v>4301031235</v>
      </c>
      <c r="D137" s="579">
        <v>4680115883444</v>
      </c>
      <c r="E137" s="580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6"/>
      <c r="B138" s="577"/>
      <c r="C138" s="577"/>
      <c r="D138" s="577"/>
      <c r="E138" s="577"/>
      <c r="F138" s="577"/>
      <c r="G138" s="577"/>
      <c r="H138" s="577"/>
      <c r="I138" s="577"/>
      <c r="J138" s="577"/>
      <c r="K138" s="577"/>
      <c r="L138" s="577"/>
      <c r="M138" s="577"/>
      <c r="N138" s="577"/>
      <c r="O138" s="587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71">
        <f>IFERROR(X136/H136,"0")+IFERROR(X137/H137,"0")</f>
        <v>0</v>
      </c>
      <c r="Y138" s="571">
        <f>IFERROR(Y136/H136,"0")+IFERROR(Y137/H137,"0")</f>
        <v>0</v>
      </c>
      <c r="Z138" s="571">
        <f>IFERROR(IF(Z136="",0,Z136),"0")+IFERROR(IF(Z137="",0,Z137),"0")</f>
        <v>0</v>
      </c>
      <c r="AA138" s="572"/>
      <c r="AB138" s="572"/>
      <c r="AC138" s="572"/>
    </row>
    <row r="139" spans="1:68" hidden="1" x14ac:dyDescent="0.2">
      <c r="A139" s="577"/>
      <c r="B139" s="577"/>
      <c r="C139" s="577"/>
      <c r="D139" s="577"/>
      <c r="E139" s="577"/>
      <c r="F139" s="577"/>
      <c r="G139" s="577"/>
      <c r="H139" s="577"/>
      <c r="I139" s="577"/>
      <c r="J139" s="577"/>
      <c r="K139" s="577"/>
      <c r="L139" s="577"/>
      <c r="M139" s="577"/>
      <c r="N139" s="577"/>
      <c r="O139" s="587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71">
        <f>IFERROR(SUM(X136:X137),"0")</f>
        <v>0</v>
      </c>
      <c r="Y139" s="571">
        <f>IFERROR(SUM(Y136:Y137),"0")</f>
        <v>0</v>
      </c>
      <c r="Z139" s="37"/>
      <c r="AA139" s="572"/>
      <c r="AB139" s="572"/>
      <c r="AC139" s="572"/>
    </row>
    <row r="140" spans="1:68" ht="14.25" hidden="1" customHeight="1" x14ac:dyDescent="0.25">
      <c r="A140" s="576" t="s">
        <v>74</v>
      </c>
      <c r="B140" s="577"/>
      <c r="C140" s="577"/>
      <c r="D140" s="577"/>
      <c r="E140" s="577"/>
      <c r="F140" s="577"/>
      <c r="G140" s="577"/>
      <c r="H140" s="577"/>
      <c r="I140" s="577"/>
      <c r="J140" s="577"/>
      <c r="K140" s="577"/>
      <c r="L140" s="577"/>
      <c r="M140" s="577"/>
      <c r="N140" s="577"/>
      <c r="O140" s="577"/>
      <c r="P140" s="577"/>
      <c r="Q140" s="577"/>
      <c r="R140" s="577"/>
      <c r="S140" s="577"/>
      <c r="T140" s="577"/>
      <c r="U140" s="577"/>
      <c r="V140" s="577"/>
      <c r="W140" s="577"/>
      <c r="X140" s="577"/>
      <c r="Y140" s="577"/>
      <c r="Z140" s="577"/>
      <c r="AA140" s="565"/>
      <c r="AB140" s="565"/>
      <c r="AC140" s="565"/>
    </row>
    <row r="141" spans="1:68" ht="16.5" hidden="1" customHeight="1" x14ac:dyDescent="0.25">
      <c r="A141" s="54" t="s">
        <v>246</v>
      </c>
      <c r="B141" s="54" t="s">
        <v>247</v>
      </c>
      <c r="C141" s="31">
        <v>4301051477</v>
      </c>
      <c r="D141" s="579">
        <v>4680115882584</v>
      </c>
      <c r="E141" s="580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246</v>
      </c>
      <c r="B142" s="54" t="s">
        <v>248</v>
      </c>
      <c r="C142" s="31">
        <v>4301051476</v>
      </c>
      <c r="D142" s="579">
        <v>4680115882584</v>
      </c>
      <c r="E142" s="580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9">
        <v>0</v>
      </c>
      <c r="Y142" s="5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6"/>
      <c r="B143" s="577"/>
      <c r="C143" s="577"/>
      <c r="D143" s="577"/>
      <c r="E143" s="577"/>
      <c r="F143" s="577"/>
      <c r="G143" s="577"/>
      <c r="H143" s="577"/>
      <c r="I143" s="577"/>
      <c r="J143" s="577"/>
      <c r="K143" s="577"/>
      <c r="L143" s="577"/>
      <c r="M143" s="577"/>
      <c r="N143" s="577"/>
      <c r="O143" s="587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71">
        <f>IFERROR(X141/H141,"0")+IFERROR(X142/H142,"0")</f>
        <v>0</v>
      </c>
      <c r="Y143" s="571">
        <f>IFERROR(Y141/H141,"0")+IFERROR(Y142/H142,"0")</f>
        <v>0</v>
      </c>
      <c r="Z143" s="571">
        <f>IFERROR(IF(Z141="",0,Z141),"0")+IFERROR(IF(Z142="",0,Z142),"0")</f>
        <v>0</v>
      </c>
      <c r="AA143" s="572"/>
      <c r="AB143" s="572"/>
      <c r="AC143" s="572"/>
    </row>
    <row r="144" spans="1:68" hidden="1" x14ac:dyDescent="0.2">
      <c r="A144" s="577"/>
      <c r="B144" s="577"/>
      <c r="C144" s="577"/>
      <c r="D144" s="577"/>
      <c r="E144" s="577"/>
      <c r="F144" s="577"/>
      <c r="G144" s="577"/>
      <c r="H144" s="577"/>
      <c r="I144" s="577"/>
      <c r="J144" s="577"/>
      <c r="K144" s="577"/>
      <c r="L144" s="577"/>
      <c r="M144" s="577"/>
      <c r="N144" s="577"/>
      <c r="O144" s="587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71">
        <f>IFERROR(SUM(X141:X142),"0")</f>
        <v>0</v>
      </c>
      <c r="Y144" s="571">
        <f>IFERROR(SUM(Y141:Y142),"0")</f>
        <v>0</v>
      </c>
      <c r="Z144" s="37"/>
      <c r="AA144" s="572"/>
      <c r="AB144" s="572"/>
      <c r="AC144" s="572"/>
    </row>
    <row r="145" spans="1:68" ht="16.5" hidden="1" customHeight="1" x14ac:dyDescent="0.25">
      <c r="A145" s="589" t="s">
        <v>101</v>
      </c>
      <c r="B145" s="577"/>
      <c r="C145" s="577"/>
      <c r="D145" s="577"/>
      <c r="E145" s="577"/>
      <c r="F145" s="577"/>
      <c r="G145" s="577"/>
      <c r="H145" s="577"/>
      <c r="I145" s="577"/>
      <c r="J145" s="577"/>
      <c r="K145" s="577"/>
      <c r="L145" s="577"/>
      <c r="M145" s="577"/>
      <c r="N145" s="577"/>
      <c r="O145" s="577"/>
      <c r="P145" s="577"/>
      <c r="Q145" s="577"/>
      <c r="R145" s="577"/>
      <c r="S145" s="577"/>
      <c r="T145" s="577"/>
      <c r="U145" s="577"/>
      <c r="V145" s="577"/>
      <c r="W145" s="577"/>
      <c r="X145" s="577"/>
      <c r="Y145" s="577"/>
      <c r="Z145" s="577"/>
      <c r="AA145" s="564"/>
      <c r="AB145" s="564"/>
      <c r="AC145" s="564"/>
    </row>
    <row r="146" spans="1:68" ht="14.25" hidden="1" customHeight="1" x14ac:dyDescent="0.25">
      <c r="A146" s="576" t="s">
        <v>103</v>
      </c>
      <c r="B146" s="577"/>
      <c r="C146" s="577"/>
      <c r="D146" s="577"/>
      <c r="E146" s="577"/>
      <c r="F146" s="577"/>
      <c r="G146" s="577"/>
      <c r="H146" s="577"/>
      <c r="I146" s="577"/>
      <c r="J146" s="577"/>
      <c r="K146" s="577"/>
      <c r="L146" s="577"/>
      <c r="M146" s="577"/>
      <c r="N146" s="577"/>
      <c r="O146" s="577"/>
      <c r="P146" s="577"/>
      <c r="Q146" s="577"/>
      <c r="R146" s="577"/>
      <c r="S146" s="577"/>
      <c r="T146" s="577"/>
      <c r="U146" s="577"/>
      <c r="V146" s="577"/>
      <c r="W146" s="577"/>
      <c r="X146" s="577"/>
      <c r="Y146" s="577"/>
      <c r="Z146" s="577"/>
      <c r="AA146" s="565"/>
      <c r="AB146" s="565"/>
      <c r="AC146" s="565"/>
    </row>
    <row r="147" spans="1:68" ht="27" hidden="1" customHeight="1" x14ac:dyDescent="0.25">
      <c r="A147" s="54" t="s">
        <v>249</v>
      </c>
      <c r="B147" s="54" t="s">
        <v>250</v>
      </c>
      <c r="C147" s="31">
        <v>4301011705</v>
      </c>
      <c r="D147" s="579">
        <v>4607091384604</v>
      </c>
      <c r="E147" s="580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9">
        <v>0</v>
      </c>
      <c r="Y147" s="570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6"/>
      <c r="B148" s="577"/>
      <c r="C148" s="577"/>
      <c r="D148" s="577"/>
      <c r="E148" s="577"/>
      <c r="F148" s="577"/>
      <c r="G148" s="577"/>
      <c r="H148" s="577"/>
      <c r="I148" s="577"/>
      <c r="J148" s="577"/>
      <c r="K148" s="577"/>
      <c r="L148" s="577"/>
      <c r="M148" s="577"/>
      <c r="N148" s="577"/>
      <c r="O148" s="587"/>
      <c r="P148" s="583" t="s">
        <v>72</v>
      </c>
      <c r="Q148" s="584"/>
      <c r="R148" s="584"/>
      <c r="S148" s="584"/>
      <c r="T148" s="584"/>
      <c r="U148" s="584"/>
      <c r="V148" s="585"/>
      <c r="W148" s="37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hidden="1" x14ac:dyDescent="0.2">
      <c r="A149" s="577"/>
      <c r="B149" s="577"/>
      <c r="C149" s="577"/>
      <c r="D149" s="577"/>
      <c r="E149" s="577"/>
      <c r="F149" s="577"/>
      <c r="G149" s="577"/>
      <c r="H149" s="577"/>
      <c r="I149" s="577"/>
      <c r="J149" s="577"/>
      <c r="K149" s="577"/>
      <c r="L149" s="577"/>
      <c r="M149" s="577"/>
      <c r="N149" s="577"/>
      <c r="O149" s="587"/>
      <c r="P149" s="583" t="s">
        <v>72</v>
      </c>
      <c r="Q149" s="584"/>
      <c r="R149" s="584"/>
      <c r="S149" s="584"/>
      <c r="T149" s="584"/>
      <c r="U149" s="584"/>
      <c r="V149" s="585"/>
      <c r="W149" s="37" t="s">
        <v>70</v>
      </c>
      <c r="X149" s="571">
        <f>IFERROR(SUM(X147:X147),"0")</f>
        <v>0</v>
      </c>
      <c r="Y149" s="571">
        <f>IFERROR(SUM(Y147:Y147),"0")</f>
        <v>0</v>
      </c>
      <c r="Z149" s="37"/>
      <c r="AA149" s="572"/>
      <c r="AB149" s="572"/>
      <c r="AC149" s="572"/>
    </row>
    <row r="150" spans="1:68" ht="14.25" hidden="1" customHeight="1" x14ac:dyDescent="0.25">
      <c r="A150" s="576" t="s">
        <v>64</v>
      </c>
      <c r="B150" s="577"/>
      <c r="C150" s="577"/>
      <c r="D150" s="577"/>
      <c r="E150" s="577"/>
      <c r="F150" s="577"/>
      <c r="G150" s="577"/>
      <c r="H150" s="577"/>
      <c r="I150" s="577"/>
      <c r="J150" s="577"/>
      <c r="K150" s="577"/>
      <c r="L150" s="577"/>
      <c r="M150" s="577"/>
      <c r="N150" s="577"/>
      <c r="O150" s="577"/>
      <c r="P150" s="577"/>
      <c r="Q150" s="577"/>
      <c r="R150" s="577"/>
      <c r="S150" s="577"/>
      <c r="T150" s="577"/>
      <c r="U150" s="577"/>
      <c r="V150" s="577"/>
      <c r="W150" s="577"/>
      <c r="X150" s="577"/>
      <c r="Y150" s="577"/>
      <c r="Z150" s="577"/>
      <c r="AA150" s="565"/>
      <c r="AB150" s="565"/>
      <c r="AC150" s="565"/>
    </row>
    <row r="151" spans="1:68" ht="16.5" hidden="1" customHeight="1" x14ac:dyDescent="0.25">
      <c r="A151" s="54" t="s">
        <v>252</v>
      </c>
      <c r="B151" s="54" t="s">
        <v>253</v>
      </c>
      <c r="C151" s="31">
        <v>4301030895</v>
      </c>
      <c r="D151" s="579">
        <v>4607091387667</v>
      </c>
      <c r="E151" s="580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255</v>
      </c>
      <c r="B152" s="54" t="s">
        <v>256</v>
      </c>
      <c r="C152" s="31">
        <v>4301030961</v>
      </c>
      <c r="D152" s="579">
        <v>4607091387636</v>
      </c>
      <c r="E152" s="580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258</v>
      </c>
      <c r="B153" s="54" t="s">
        <v>259</v>
      </c>
      <c r="C153" s="31">
        <v>4301030963</v>
      </c>
      <c r="D153" s="579">
        <v>4607091382426</v>
      </c>
      <c r="E153" s="580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9">
        <v>0</v>
      </c>
      <c r="Y153" s="570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6"/>
      <c r="B154" s="577"/>
      <c r="C154" s="577"/>
      <c r="D154" s="577"/>
      <c r="E154" s="577"/>
      <c r="F154" s="577"/>
      <c r="G154" s="577"/>
      <c r="H154" s="577"/>
      <c r="I154" s="577"/>
      <c r="J154" s="577"/>
      <c r="K154" s="577"/>
      <c r="L154" s="577"/>
      <c r="M154" s="577"/>
      <c r="N154" s="577"/>
      <c r="O154" s="587"/>
      <c r="P154" s="583" t="s">
        <v>72</v>
      </c>
      <c r="Q154" s="584"/>
      <c r="R154" s="584"/>
      <c r="S154" s="584"/>
      <c r="T154" s="584"/>
      <c r="U154" s="584"/>
      <c r="V154" s="585"/>
      <c r="W154" s="37" t="s">
        <v>73</v>
      </c>
      <c r="X154" s="571">
        <f>IFERROR(X151/H151,"0")+IFERROR(X152/H152,"0")+IFERROR(X153/H153,"0")</f>
        <v>0</v>
      </c>
      <c r="Y154" s="571">
        <f>IFERROR(Y151/H151,"0")+IFERROR(Y152/H152,"0")+IFERROR(Y153/H153,"0")</f>
        <v>0</v>
      </c>
      <c r="Z154" s="571">
        <f>IFERROR(IF(Z151="",0,Z151),"0")+IFERROR(IF(Z152="",0,Z152),"0")+IFERROR(IF(Z153="",0,Z153),"0")</f>
        <v>0</v>
      </c>
      <c r="AA154" s="572"/>
      <c r="AB154" s="572"/>
      <c r="AC154" s="572"/>
    </row>
    <row r="155" spans="1:68" hidden="1" x14ac:dyDescent="0.2">
      <c r="A155" s="577"/>
      <c r="B155" s="577"/>
      <c r="C155" s="577"/>
      <c r="D155" s="577"/>
      <c r="E155" s="577"/>
      <c r="F155" s="577"/>
      <c r="G155" s="577"/>
      <c r="H155" s="577"/>
      <c r="I155" s="577"/>
      <c r="J155" s="577"/>
      <c r="K155" s="577"/>
      <c r="L155" s="577"/>
      <c r="M155" s="577"/>
      <c r="N155" s="577"/>
      <c r="O155" s="587"/>
      <c r="P155" s="583" t="s">
        <v>72</v>
      </c>
      <c r="Q155" s="584"/>
      <c r="R155" s="584"/>
      <c r="S155" s="584"/>
      <c r="T155" s="584"/>
      <c r="U155" s="584"/>
      <c r="V155" s="585"/>
      <c r="W155" s="37" t="s">
        <v>70</v>
      </c>
      <c r="X155" s="571">
        <f>IFERROR(SUM(X151:X153),"0")</f>
        <v>0</v>
      </c>
      <c r="Y155" s="571">
        <f>IFERROR(SUM(Y151:Y153),"0")</f>
        <v>0</v>
      </c>
      <c r="Z155" s="37"/>
      <c r="AA155" s="572"/>
      <c r="AB155" s="572"/>
      <c r="AC155" s="572"/>
    </row>
    <row r="156" spans="1:68" ht="27.75" hidden="1" customHeight="1" x14ac:dyDescent="0.2">
      <c r="A156" s="654" t="s">
        <v>261</v>
      </c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5"/>
      <c r="P156" s="655"/>
      <c r="Q156" s="655"/>
      <c r="R156" s="655"/>
      <c r="S156" s="655"/>
      <c r="T156" s="655"/>
      <c r="U156" s="655"/>
      <c r="V156" s="655"/>
      <c r="W156" s="655"/>
      <c r="X156" s="655"/>
      <c r="Y156" s="655"/>
      <c r="Z156" s="655"/>
      <c r="AA156" s="48"/>
      <c r="AB156" s="48"/>
      <c r="AC156" s="48"/>
    </row>
    <row r="157" spans="1:68" ht="16.5" hidden="1" customHeight="1" x14ac:dyDescent="0.25">
      <c r="A157" s="589" t="s">
        <v>262</v>
      </c>
      <c r="B157" s="577"/>
      <c r="C157" s="577"/>
      <c r="D157" s="577"/>
      <c r="E157" s="577"/>
      <c r="F157" s="577"/>
      <c r="G157" s="577"/>
      <c r="H157" s="577"/>
      <c r="I157" s="577"/>
      <c r="J157" s="577"/>
      <c r="K157" s="577"/>
      <c r="L157" s="577"/>
      <c r="M157" s="577"/>
      <c r="N157" s="577"/>
      <c r="O157" s="577"/>
      <c r="P157" s="577"/>
      <c r="Q157" s="577"/>
      <c r="R157" s="577"/>
      <c r="S157" s="577"/>
      <c r="T157" s="577"/>
      <c r="U157" s="577"/>
      <c r="V157" s="577"/>
      <c r="W157" s="577"/>
      <c r="X157" s="577"/>
      <c r="Y157" s="577"/>
      <c r="Z157" s="577"/>
      <c r="AA157" s="564"/>
      <c r="AB157" s="564"/>
      <c r="AC157" s="564"/>
    </row>
    <row r="158" spans="1:68" ht="14.25" hidden="1" customHeight="1" x14ac:dyDescent="0.25">
      <c r="A158" s="576" t="s">
        <v>139</v>
      </c>
      <c r="B158" s="577"/>
      <c r="C158" s="577"/>
      <c r="D158" s="577"/>
      <c r="E158" s="577"/>
      <c r="F158" s="577"/>
      <c r="G158" s="577"/>
      <c r="H158" s="577"/>
      <c r="I158" s="577"/>
      <c r="J158" s="577"/>
      <c r="K158" s="577"/>
      <c r="L158" s="577"/>
      <c r="M158" s="577"/>
      <c r="N158" s="577"/>
      <c r="O158" s="577"/>
      <c r="P158" s="577"/>
      <c r="Q158" s="577"/>
      <c r="R158" s="577"/>
      <c r="S158" s="577"/>
      <c r="T158" s="577"/>
      <c r="U158" s="577"/>
      <c r="V158" s="577"/>
      <c r="W158" s="577"/>
      <c r="X158" s="577"/>
      <c r="Y158" s="577"/>
      <c r="Z158" s="577"/>
      <c r="AA158" s="565"/>
      <c r="AB158" s="565"/>
      <c r="AC158" s="565"/>
    </row>
    <row r="159" spans="1:68" ht="27" hidden="1" customHeight="1" x14ac:dyDescent="0.25">
      <c r="A159" s="54" t="s">
        <v>263</v>
      </c>
      <c r="B159" s="54" t="s">
        <v>264</v>
      </c>
      <c r="C159" s="31">
        <v>4301020323</v>
      </c>
      <c r="D159" s="579">
        <v>4680115886223</v>
      </c>
      <c r="E159" s="580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6"/>
      <c r="B160" s="577"/>
      <c r="C160" s="577"/>
      <c r="D160" s="577"/>
      <c r="E160" s="577"/>
      <c r="F160" s="577"/>
      <c r="G160" s="577"/>
      <c r="H160" s="577"/>
      <c r="I160" s="577"/>
      <c r="J160" s="577"/>
      <c r="K160" s="577"/>
      <c r="L160" s="577"/>
      <c r="M160" s="577"/>
      <c r="N160" s="577"/>
      <c r="O160" s="587"/>
      <c r="P160" s="583" t="s">
        <v>72</v>
      </c>
      <c r="Q160" s="584"/>
      <c r="R160" s="584"/>
      <c r="S160" s="584"/>
      <c r="T160" s="584"/>
      <c r="U160" s="584"/>
      <c r="V160" s="585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hidden="1" x14ac:dyDescent="0.2">
      <c r="A161" s="577"/>
      <c r="B161" s="577"/>
      <c r="C161" s="577"/>
      <c r="D161" s="577"/>
      <c r="E161" s="577"/>
      <c r="F161" s="577"/>
      <c r="G161" s="577"/>
      <c r="H161" s="577"/>
      <c r="I161" s="577"/>
      <c r="J161" s="577"/>
      <c r="K161" s="577"/>
      <c r="L161" s="577"/>
      <c r="M161" s="577"/>
      <c r="N161" s="577"/>
      <c r="O161" s="587"/>
      <c r="P161" s="583" t="s">
        <v>72</v>
      </c>
      <c r="Q161" s="584"/>
      <c r="R161" s="584"/>
      <c r="S161" s="584"/>
      <c r="T161" s="584"/>
      <c r="U161" s="584"/>
      <c r="V161" s="585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hidden="1" customHeight="1" x14ac:dyDescent="0.25">
      <c r="A162" s="576" t="s">
        <v>64</v>
      </c>
      <c r="B162" s="577"/>
      <c r="C162" s="577"/>
      <c r="D162" s="577"/>
      <c r="E162" s="577"/>
      <c r="F162" s="577"/>
      <c r="G162" s="577"/>
      <c r="H162" s="577"/>
      <c r="I162" s="577"/>
      <c r="J162" s="577"/>
      <c r="K162" s="577"/>
      <c r="L162" s="577"/>
      <c r="M162" s="577"/>
      <c r="N162" s="577"/>
      <c r="O162" s="577"/>
      <c r="P162" s="577"/>
      <c r="Q162" s="577"/>
      <c r="R162" s="577"/>
      <c r="S162" s="577"/>
      <c r="T162" s="577"/>
      <c r="U162" s="577"/>
      <c r="V162" s="577"/>
      <c r="W162" s="577"/>
      <c r="X162" s="577"/>
      <c r="Y162" s="577"/>
      <c r="Z162" s="577"/>
      <c r="AA162" s="565"/>
      <c r="AB162" s="565"/>
      <c r="AC162" s="565"/>
    </row>
    <row r="163" spans="1:68" ht="27" hidden="1" customHeight="1" x14ac:dyDescent="0.25">
      <c r="A163" s="54" t="s">
        <v>266</v>
      </c>
      <c r="B163" s="54" t="s">
        <v>267</v>
      </c>
      <c r="C163" s="31">
        <v>4301031191</v>
      </c>
      <c r="D163" s="579">
        <v>4680115880993</v>
      </c>
      <c r="E163" s="580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4301031204</v>
      </c>
      <c r="D164" s="579">
        <v>4680115881761</v>
      </c>
      <c r="E164" s="580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272</v>
      </c>
      <c r="B165" s="54" t="s">
        <v>273</v>
      </c>
      <c r="C165" s="31">
        <v>4301031201</v>
      </c>
      <c r="D165" s="579">
        <v>4680115881563</v>
      </c>
      <c r="E165" s="580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9">
        <v>0</v>
      </c>
      <c r="Y165" s="570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4301031199</v>
      </c>
      <c r="D166" s="579">
        <v>4680115880986</v>
      </c>
      <c r="E166" s="580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9">
        <v>0</v>
      </c>
      <c r="Y166" s="570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4301031205</v>
      </c>
      <c r="D167" s="579">
        <v>4680115881785</v>
      </c>
      <c r="E167" s="580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4301031399</v>
      </c>
      <c r="D168" s="579">
        <v>4680115886537</v>
      </c>
      <c r="E168" s="580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282</v>
      </c>
      <c r="B169" s="54" t="s">
        <v>283</v>
      </c>
      <c r="C169" s="31">
        <v>4301031202</v>
      </c>
      <c r="D169" s="579">
        <v>4680115881679</v>
      </c>
      <c r="E169" s="580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9">
        <v>0</v>
      </c>
      <c r="Y169" s="570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4301031158</v>
      </c>
      <c r="D170" s="579">
        <v>4680115880191</v>
      </c>
      <c r="E170" s="580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4301031245</v>
      </c>
      <c r="D171" s="579">
        <v>4680115883963</v>
      </c>
      <c r="E171" s="580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86"/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87"/>
      <c r="P172" s="583" t="s">
        <v>72</v>
      </c>
      <c r="Q172" s="584"/>
      <c r="R172" s="584"/>
      <c r="S172" s="584"/>
      <c r="T172" s="584"/>
      <c r="U172" s="584"/>
      <c r="V172" s="585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0</v>
      </c>
      <c r="Y172" s="571">
        <f>IFERROR(Y163/H163,"0")+IFERROR(Y164/H164,"0")+IFERROR(Y165/H165,"0")+IFERROR(Y166/H166,"0")+IFERROR(Y167/H167,"0")+IFERROR(Y168/H168,"0")+IFERROR(Y169/H169,"0")+IFERROR(Y170/H170,"0")+IFERROR(Y171/H171,"0")</f>
        <v>0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2"/>
      <c r="AB172" s="572"/>
      <c r="AC172" s="572"/>
    </row>
    <row r="173" spans="1:68" hidden="1" x14ac:dyDescent="0.2">
      <c r="A173" s="577"/>
      <c r="B173" s="577"/>
      <c r="C173" s="577"/>
      <c r="D173" s="577"/>
      <c r="E173" s="577"/>
      <c r="F173" s="577"/>
      <c r="G173" s="577"/>
      <c r="H173" s="577"/>
      <c r="I173" s="577"/>
      <c r="J173" s="577"/>
      <c r="K173" s="577"/>
      <c r="L173" s="577"/>
      <c r="M173" s="577"/>
      <c r="N173" s="577"/>
      <c r="O173" s="587"/>
      <c r="P173" s="583" t="s">
        <v>72</v>
      </c>
      <c r="Q173" s="584"/>
      <c r="R173" s="584"/>
      <c r="S173" s="584"/>
      <c r="T173" s="584"/>
      <c r="U173" s="584"/>
      <c r="V173" s="585"/>
      <c r="W173" s="37" t="s">
        <v>70</v>
      </c>
      <c r="X173" s="571">
        <f>IFERROR(SUM(X163:X171),"0")</f>
        <v>0</v>
      </c>
      <c r="Y173" s="571">
        <f>IFERROR(SUM(Y163:Y171),"0")</f>
        <v>0</v>
      </c>
      <c r="Z173" s="37"/>
      <c r="AA173" s="572"/>
      <c r="AB173" s="572"/>
      <c r="AC173" s="572"/>
    </row>
    <row r="174" spans="1:68" ht="14.25" hidden="1" customHeight="1" x14ac:dyDescent="0.25">
      <c r="A174" s="576" t="s">
        <v>95</v>
      </c>
      <c r="B174" s="577"/>
      <c r="C174" s="577"/>
      <c r="D174" s="577"/>
      <c r="E174" s="577"/>
      <c r="F174" s="577"/>
      <c r="G174" s="577"/>
      <c r="H174" s="577"/>
      <c r="I174" s="577"/>
      <c r="J174" s="577"/>
      <c r="K174" s="577"/>
      <c r="L174" s="577"/>
      <c r="M174" s="577"/>
      <c r="N174" s="577"/>
      <c r="O174" s="577"/>
      <c r="P174" s="577"/>
      <c r="Q174" s="577"/>
      <c r="R174" s="577"/>
      <c r="S174" s="577"/>
      <c r="T174" s="577"/>
      <c r="U174" s="577"/>
      <c r="V174" s="577"/>
      <c r="W174" s="577"/>
      <c r="X174" s="577"/>
      <c r="Y174" s="577"/>
      <c r="Z174" s="577"/>
      <c r="AA174" s="565"/>
      <c r="AB174" s="565"/>
      <c r="AC174" s="565"/>
    </row>
    <row r="175" spans="1:68" ht="27" hidden="1" customHeight="1" x14ac:dyDescent="0.25">
      <c r="A175" s="54" t="s">
        <v>289</v>
      </c>
      <c r="B175" s="54" t="s">
        <v>290</v>
      </c>
      <c r="C175" s="31">
        <v>4301032053</v>
      </c>
      <c r="D175" s="579">
        <v>4680115886780</v>
      </c>
      <c r="E175" s="580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9">
        <v>0</v>
      </c>
      <c r="Y175" s="57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294</v>
      </c>
      <c r="B176" s="54" t="s">
        <v>295</v>
      </c>
      <c r="C176" s="31">
        <v>4301032051</v>
      </c>
      <c r="D176" s="579">
        <v>4680115886742</v>
      </c>
      <c r="E176" s="580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9">
        <v>0</v>
      </c>
      <c r="Y176" s="57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4301032052</v>
      </c>
      <c r="D177" s="579">
        <v>4680115886766</v>
      </c>
      <c r="E177" s="580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9">
        <v>0</v>
      </c>
      <c r="Y177" s="57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6"/>
      <c r="B178" s="577"/>
      <c r="C178" s="577"/>
      <c r="D178" s="577"/>
      <c r="E178" s="577"/>
      <c r="F178" s="577"/>
      <c r="G178" s="577"/>
      <c r="H178" s="577"/>
      <c r="I178" s="577"/>
      <c r="J178" s="577"/>
      <c r="K178" s="577"/>
      <c r="L178" s="577"/>
      <c r="M178" s="577"/>
      <c r="N178" s="577"/>
      <c r="O178" s="587"/>
      <c r="P178" s="583" t="s">
        <v>72</v>
      </c>
      <c r="Q178" s="584"/>
      <c r="R178" s="584"/>
      <c r="S178" s="584"/>
      <c r="T178" s="584"/>
      <c r="U178" s="584"/>
      <c r="V178" s="585"/>
      <c r="W178" s="37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hidden="1" x14ac:dyDescent="0.2">
      <c r="A179" s="577"/>
      <c r="B179" s="577"/>
      <c r="C179" s="577"/>
      <c r="D179" s="577"/>
      <c r="E179" s="577"/>
      <c r="F179" s="577"/>
      <c r="G179" s="577"/>
      <c r="H179" s="577"/>
      <c r="I179" s="577"/>
      <c r="J179" s="577"/>
      <c r="K179" s="577"/>
      <c r="L179" s="577"/>
      <c r="M179" s="577"/>
      <c r="N179" s="577"/>
      <c r="O179" s="587"/>
      <c r="P179" s="583" t="s">
        <v>72</v>
      </c>
      <c r="Q179" s="584"/>
      <c r="R179" s="584"/>
      <c r="S179" s="584"/>
      <c r="T179" s="584"/>
      <c r="U179" s="584"/>
      <c r="V179" s="585"/>
      <c r="W179" s="37" t="s">
        <v>70</v>
      </c>
      <c r="X179" s="571">
        <f>IFERROR(SUM(X175:X177),"0")</f>
        <v>0</v>
      </c>
      <c r="Y179" s="571">
        <f>IFERROR(SUM(Y175:Y177),"0")</f>
        <v>0</v>
      </c>
      <c r="Z179" s="37"/>
      <c r="AA179" s="572"/>
      <c r="AB179" s="572"/>
      <c r="AC179" s="572"/>
    </row>
    <row r="180" spans="1:68" ht="14.25" hidden="1" customHeight="1" x14ac:dyDescent="0.25">
      <c r="A180" s="576" t="s">
        <v>299</v>
      </c>
      <c r="B180" s="577"/>
      <c r="C180" s="577"/>
      <c r="D180" s="577"/>
      <c r="E180" s="577"/>
      <c r="F180" s="577"/>
      <c r="G180" s="577"/>
      <c r="H180" s="577"/>
      <c r="I180" s="577"/>
      <c r="J180" s="577"/>
      <c r="K180" s="577"/>
      <c r="L180" s="577"/>
      <c r="M180" s="577"/>
      <c r="N180" s="577"/>
      <c r="O180" s="577"/>
      <c r="P180" s="577"/>
      <c r="Q180" s="577"/>
      <c r="R180" s="577"/>
      <c r="S180" s="577"/>
      <c r="T180" s="577"/>
      <c r="U180" s="577"/>
      <c r="V180" s="577"/>
      <c r="W180" s="577"/>
      <c r="X180" s="577"/>
      <c r="Y180" s="577"/>
      <c r="Z180" s="577"/>
      <c r="AA180" s="565"/>
      <c r="AB180" s="565"/>
      <c r="AC180" s="565"/>
    </row>
    <row r="181" spans="1:68" ht="27" hidden="1" customHeight="1" x14ac:dyDescent="0.25">
      <c r="A181" s="54" t="s">
        <v>300</v>
      </c>
      <c r="B181" s="54" t="s">
        <v>301</v>
      </c>
      <c r="C181" s="31">
        <v>4301170013</v>
      </c>
      <c r="D181" s="579">
        <v>4680115886797</v>
      </c>
      <c r="E181" s="580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9">
        <v>0</v>
      </c>
      <c r="Y181" s="570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6"/>
      <c r="B182" s="577"/>
      <c r="C182" s="577"/>
      <c r="D182" s="577"/>
      <c r="E182" s="577"/>
      <c r="F182" s="577"/>
      <c r="G182" s="577"/>
      <c r="H182" s="577"/>
      <c r="I182" s="577"/>
      <c r="J182" s="577"/>
      <c r="K182" s="577"/>
      <c r="L182" s="577"/>
      <c r="M182" s="577"/>
      <c r="N182" s="577"/>
      <c r="O182" s="587"/>
      <c r="P182" s="583" t="s">
        <v>72</v>
      </c>
      <c r="Q182" s="584"/>
      <c r="R182" s="584"/>
      <c r="S182" s="584"/>
      <c r="T182" s="584"/>
      <c r="U182" s="584"/>
      <c r="V182" s="585"/>
      <c r="W182" s="37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hidden="1" x14ac:dyDescent="0.2">
      <c r="A183" s="577"/>
      <c r="B183" s="577"/>
      <c r="C183" s="577"/>
      <c r="D183" s="577"/>
      <c r="E183" s="577"/>
      <c r="F183" s="577"/>
      <c r="G183" s="577"/>
      <c r="H183" s="577"/>
      <c r="I183" s="577"/>
      <c r="J183" s="577"/>
      <c r="K183" s="577"/>
      <c r="L183" s="577"/>
      <c r="M183" s="577"/>
      <c r="N183" s="577"/>
      <c r="O183" s="587"/>
      <c r="P183" s="583" t="s">
        <v>72</v>
      </c>
      <c r="Q183" s="584"/>
      <c r="R183" s="584"/>
      <c r="S183" s="584"/>
      <c r="T183" s="584"/>
      <c r="U183" s="584"/>
      <c r="V183" s="585"/>
      <c r="W183" s="37" t="s">
        <v>70</v>
      </c>
      <c r="X183" s="571">
        <f>IFERROR(SUM(X181:X181),"0")</f>
        <v>0</v>
      </c>
      <c r="Y183" s="571">
        <f>IFERROR(SUM(Y181:Y181),"0")</f>
        <v>0</v>
      </c>
      <c r="Z183" s="37"/>
      <c r="AA183" s="572"/>
      <c r="AB183" s="572"/>
      <c r="AC183" s="572"/>
    </row>
    <row r="184" spans="1:68" ht="16.5" hidden="1" customHeight="1" x14ac:dyDescent="0.25">
      <c r="A184" s="589" t="s">
        <v>302</v>
      </c>
      <c r="B184" s="577"/>
      <c r="C184" s="577"/>
      <c r="D184" s="577"/>
      <c r="E184" s="577"/>
      <c r="F184" s="577"/>
      <c r="G184" s="577"/>
      <c r="H184" s="577"/>
      <c r="I184" s="577"/>
      <c r="J184" s="577"/>
      <c r="K184" s="577"/>
      <c r="L184" s="577"/>
      <c r="M184" s="577"/>
      <c r="N184" s="577"/>
      <c r="O184" s="577"/>
      <c r="P184" s="577"/>
      <c r="Q184" s="577"/>
      <c r="R184" s="577"/>
      <c r="S184" s="577"/>
      <c r="T184" s="577"/>
      <c r="U184" s="577"/>
      <c r="V184" s="577"/>
      <c r="W184" s="577"/>
      <c r="X184" s="577"/>
      <c r="Y184" s="577"/>
      <c r="Z184" s="577"/>
      <c r="AA184" s="564"/>
      <c r="AB184" s="564"/>
      <c r="AC184" s="564"/>
    </row>
    <row r="185" spans="1:68" ht="14.25" hidden="1" customHeight="1" x14ac:dyDescent="0.25">
      <c r="A185" s="576" t="s">
        <v>103</v>
      </c>
      <c r="B185" s="577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577"/>
      <c r="Q185" s="577"/>
      <c r="R185" s="577"/>
      <c r="S185" s="577"/>
      <c r="T185" s="577"/>
      <c r="U185" s="577"/>
      <c r="V185" s="577"/>
      <c r="W185" s="577"/>
      <c r="X185" s="577"/>
      <c r="Y185" s="577"/>
      <c r="Z185" s="577"/>
      <c r="AA185" s="565"/>
      <c r="AB185" s="565"/>
      <c r="AC185" s="565"/>
    </row>
    <row r="186" spans="1:68" ht="16.5" hidden="1" customHeight="1" x14ac:dyDescent="0.25">
      <c r="A186" s="54" t="s">
        <v>303</v>
      </c>
      <c r="B186" s="54" t="s">
        <v>304</v>
      </c>
      <c r="C186" s="31">
        <v>4301011450</v>
      </c>
      <c r="D186" s="579">
        <v>4680115881402</v>
      </c>
      <c r="E186" s="580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306</v>
      </c>
      <c r="B187" s="54" t="s">
        <v>307</v>
      </c>
      <c r="C187" s="31">
        <v>4301011768</v>
      </c>
      <c r="D187" s="579">
        <v>4680115881396</v>
      </c>
      <c r="E187" s="580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6"/>
      <c r="B188" s="577"/>
      <c r="C188" s="577"/>
      <c r="D188" s="577"/>
      <c r="E188" s="577"/>
      <c r="F188" s="577"/>
      <c r="G188" s="577"/>
      <c r="H188" s="577"/>
      <c r="I188" s="577"/>
      <c r="J188" s="577"/>
      <c r="K188" s="577"/>
      <c r="L188" s="577"/>
      <c r="M188" s="577"/>
      <c r="N188" s="577"/>
      <c r="O188" s="587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hidden="1" x14ac:dyDescent="0.2">
      <c r="A189" s="577"/>
      <c r="B189" s="577"/>
      <c r="C189" s="577"/>
      <c r="D189" s="577"/>
      <c r="E189" s="577"/>
      <c r="F189" s="577"/>
      <c r="G189" s="577"/>
      <c r="H189" s="577"/>
      <c r="I189" s="577"/>
      <c r="J189" s="577"/>
      <c r="K189" s="577"/>
      <c r="L189" s="577"/>
      <c r="M189" s="577"/>
      <c r="N189" s="577"/>
      <c r="O189" s="587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hidden="1" customHeight="1" x14ac:dyDescent="0.25">
      <c r="A190" s="576" t="s">
        <v>139</v>
      </c>
      <c r="B190" s="577"/>
      <c r="C190" s="577"/>
      <c r="D190" s="577"/>
      <c r="E190" s="577"/>
      <c r="F190" s="577"/>
      <c r="G190" s="577"/>
      <c r="H190" s="577"/>
      <c r="I190" s="577"/>
      <c r="J190" s="577"/>
      <c r="K190" s="577"/>
      <c r="L190" s="577"/>
      <c r="M190" s="577"/>
      <c r="N190" s="577"/>
      <c r="O190" s="577"/>
      <c r="P190" s="577"/>
      <c r="Q190" s="577"/>
      <c r="R190" s="577"/>
      <c r="S190" s="577"/>
      <c r="T190" s="577"/>
      <c r="U190" s="577"/>
      <c r="V190" s="577"/>
      <c r="W190" s="577"/>
      <c r="X190" s="577"/>
      <c r="Y190" s="577"/>
      <c r="Z190" s="577"/>
      <c r="AA190" s="565"/>
      <c r="AB190" s="565"/>
      <c r="AC190" s="565"/>
    </row>
    <row r="191" spans="1:68" ht="16.5" hidden="1" customHeight="1" x14ac:dyDescent="0.25">
      <c r="A191" s="54" t="s">
        <v>308</v>
      </c>
      <c r="B191" s="54" t="s">
        <v>309</v>
      </c>
      <c r="C191" s="31">
        <v>4301020262</v>
      </c>
      <c r="D191" s="579">
        <v>4680115882935</v>
      </c>
      <c r="E191" s="580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311</v>
      </c>
      <c r="B192" s="54" t="s">
        <v>312</v>
      </c>
      <c r="C192" s="31">
        <v>4301020220</v>
      </c>
      <c r="D192" s="579">
        <v>4680115880764</v>
      </c>
      <c r="E192" s="580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6"/>
      <c r="B193" s="577"/>
      <c r="C193" s="577"/>
      <c r="D193" s="577"/>
      <c r="E193" s="577"/>
      <c r="F193" s="577"/>
      <c r="G193" s="577"/>
      <c r="H193" s="577"/>
      <c r="I193" s="577"/>
      <c r="J193" s="577"/>
      <c r="K193" s="577"/>
      <c r="L193" s="577"/>
      <c r="M193" s="577"/>
      <c r="N193" s="577"/>
      <c r="O193" s="587"/>
      <c r="P193" s="583" t="s">
        <v>72</v>
      </c>
      <c r="Q193" s="584"/>
      <c r="R193" s="584"/>
      <c r="S193" s="584"/>
      <c r="T193" s="584"/>
      <c r="U193" s="584"/>
      <c r="V193" s="585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hidden="1" x14ac:dyDescent="0.2">
      <c r="A194" s="577"/>
      <c r="B194" s="577"/>
      <c r="C194" s="577"/>
      <c r="D194" s="577"/>
      <c r="E194" s="577"/>
      <c r="F194" s="577"/>
      <c r="G194" s="577"/>
      <c r="H194" s="577"/>
      <c r="I194" s="577"/>
      <c r="J194" s="577"/>
      <c r="K194" s="577"/>
      <c r="L194" s="577"/>
      <c r="M194" s="577"/>
      <c r="N194" s="577"/>
      <c r="O194" s="587"/>
      <c r="P194" s="583" t="s">
        <v>72</v>
      </c>
      <c r="Q194" s="584"/>
      <c r="R194" s="584"/>
      <c r="S194" s="584"/>
      <c r="T194" s="584"/>
      <c r="U194" s="584"/>
      <c r="V194" s="585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hidden="1" customHeight="1" x14ac:dyDescent="0.25">
      <c r="A195" s="576" t="s">
        <v>64</v>
      </c>
      <c r="B195" s="577"/>
      <c r="C195" s="577"/>
      <c r="D195" s="577"/>
      <c r="E195" s="577"/>
      <c r="F195" s="577"/>
      <c r="G195" s="577"/>
      <c r="H195" s="577"/>
      <c r="I195" s="577"/>
      <c r="J195" s="577"/>
      <c r="K195" s="577"/>
      <c r="L195" s="577"/>
      <c r="M195" s="577"/>
      <c r="N195" s="577"/>
      <c r="O195" s="577"/>
      <c r="P195" s="577"/>
      <c r="Q195" s="577"/>
      <c r="R195" s="577"/>
      <c r="S195" s="577"/>
      <c r="T195" s="577"/>
      <c r="U195" s="577"/>
      <c r="V195" s="577"/>
      <c r="W195" s="577"/>
      <c r="X195" s="577"/>
      <c r="Y195" s="577"/>
      <c r="Z195" s="577"/>
      <c r="AA195" s="565"/>
      <c r="AB195" s="565"/>
      <c r="AC195" s="565"/>
    </row>
    <row r="196" spans="1:68" ht="27" hidden="1" customHeight="1" x14ac:dyDescent="0.25">
      <c r="A196" s="54" t="s">
        <v>313</v>
      </c>
      <c r="B196" s="54" t="s">
        <v>314</v>
      </c>
      <c r="C196" s="31">
        <v>4301031224</v>
      </c>
      <c r="D196" s="579">
        <v>4680115882683</v>
      </c>
      <c r="E196" s="580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9">
        <v>0</v>
      </c>
      <c r="Y196" s="570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4301031230</v>
      </c>
      <c r="D197" s="579">
        <v>4680115882690</v>
      </c>
      <c r="E197" s="580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9">
        <v>0</v>
      </c>
      <c r="Y197" s="570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4301031220</v>
      </c>
      <c r="D198" s="579">
        <v>4680115882669</v>
      </c>
      <c r="E198" s="580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322</v>
      </c>
      <c r="B199" s="54" t="s">
        <v>323</v>
      </c>
      <c r="C199" s="31">
        <v>4301031221</v>
      </c>
      <c r="D199" s="579">
        <v>4680115882676</v>
      </c>
      <c r="E199" s="580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9">
        <v>0</v>
      </c>
      <c r="Y199" s="570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4301031223</v>
      </c>
      <c r="D200" s="579">
        <v>4680115884014</v>
      </c>
      <c r="E200" s="580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4301031222</v>
      </c>
      <c r="D201" s="579">
        <v>4680115884007</v>
      </c>
      <c r="E201" s="580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4301031229</v>
      </c>
      <c r="D202" s="579">
        <v>4680115884038</v>
      </c>
      <c r="E202" s="580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4301031225</v>
      </c>
      <c r="D203" s="579">
        <v>4680115884021</v>
      </c>
      <c r="E203" s="580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86"/>
      <c r="B204" s="577"/>
      <c r="C204" s="577"/>
      <c r="D204" s="577"/>
      <c r="E204" s="577"/>
      <c r="F204" s="577"/>
      <c r="G204" s="577"/>
      <c r="H204" s="577"/>
      <c r="I204" s="577"/>
      <c r="J204" s="577"/>
      <c r="K204" s="577"/>
      <c r="L204" s="577"/>
      <c r="M204" s="577"/>
      <c r="N204" s="577"/>
      <c r="O204" s="587"/>
      <c r="P204" s="583" t="s">
        <v>72</v>
      </c>
      <c r="Q204" s="584"/>
      <c r="R204" s="584"/>
      <c r="S204" s="584"/>
      <c r="T204" s="584"/>
      <c r="U204" s="584"/>
      <c r="V204" s="585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0</v>
      </c>
      <c r="Y204" s="571">
        <f>IFERROR(Y196/H196,"0")+IFERROR(Y197/H197,"0")+IFERROR(Y198/H198,"0")+IFERROR(Y199/H199,"0")+IFERROR(Y200/H200,"0")+IFERROR(Y201/H201,"0")+IFERROR(Y202/H202,"0")+IFERROR(Y203/H203,"0")</f>
        <v>0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2"/>
      <c r="AB204" s="572"/>
      <c r="AC204" s="572"/>
    </row>
    <row r="205" spans="1:68" hidden="1" x14ac:dyDescent="0.2">
      <c r="A205" s="577"/>
      <c r="B205" s="577"/>
      <c r="C205" s="577"/>
      <c r="D205" s="577"/>
      <c r="E205" s="577"/>
      <c r="F205" s="577"/>
      <c r="G205" s="577"/>
      <c r="H205" s="577"/>
      <c r="I205" s="577"/>
      <c r="J205" s="577"/>
      <c r="K205" s="577"/>
      <c r="L205" s="577"/>
      <c r="M205" s="577"/>
      <c r="N205" s="577"/>
      <c r="O205" s="587"/>
      <c r="P205" s="583" t="s">
        <v>72</v>
      </c>
      <c r="Q205" s="584"/>
      <c r="R205" s="584"/>
      <c r="S205" s="584"/>
      <c r="T205" s="584"/>
      <c r="U205" s="584"/>
      <c r="V205" s="585"/>
      <c r="W205" s="37" t="s">
        <v>70</v>
      </c>
      <c r="X205" s="571">
        <f>IFERROR(SUM(X196:X203),"0")</f>
        <v>0</v>
      </c>
      <c r="Y205" s="571">
        <f>IFERROR(SUM(Y196:Y203),"0")</f>
        <v>0</v>
      </c>
      <c r="Z205" s="37"/>
      <c r="AA205" s="572"/>
      <c r="AB205" s="572"/>
      <c r="AC205" s="572"/>
    </row>
    <row r="206" spans="1:68" ht="14.25" hidden="1" customHeight="1" x14ac:dyDescent="0.25">
      <c r="A206" s="576" t="s">
        <v>74</v>
      </c>
      <c r="B206" s="577"/>
      <c r="C206" s="577"/>
      <c r="D206" s="577"/>
      <c r="E206" s="577"/>
      <c r="F206" s="577"/>
      <c r="G206" s="577"/>
      <c r="H206" s="577"/>
      <c r="I206" s="577"/>
      <c r="J206" s="577"/>
      <c r="K206" s="577"/>
      <c r="L206" s="577"/>
      <c r="M206" s="577"/>
      <c r="N206" s="577"/>
      <c r="O206" s="577"/>
      <c r="P206" s="577"/>
      <c r="Q206" s="577"/>
      <c r="R206" s="577"/>
      <c r="S206" s="577"/>
      <c r="T206" s="577"/>
      <c r="U206" s="577"/>
      <c r="V206" s="577"/>
      <c r="W206" s="577"/>
      <c r="X206" s="577"/>
      <c r="Y206" s="577"/>
      <c r="Z206" s="577"/>
      <c r="AA206" s="565"/>
      <c r="AB206" s="565"/>
      <c r="AC206" s="565"/>
    </row>
    <row r="207" spans="1:68" ht="27" hidden="1" customHeight="1" x14ac:dyDescent="0.25">
      <c r="A207" s="54" t="s">
        <v>333</v>
      </c>
      <c r="B207" s="54" t="s">
        <v>334</v>
      </c>
      <c r="C207" s="31">
        <v>4301051408</v>
      </c>
      <c r="D207" s="579">
        <v>4680115881594</v>
      </c>
      <c r="E207" s="580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4301051411</v>
      </c>
      <c r="D208" s="579">
        <v>4680115881617</v>
      </c>
      <c r="E208" s="580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339</v>
      </c>
      <c r="B209" s="54" t="s">
        <v>340</v>
      </c>
      <c r="C209" s="31">
        <v>4301051656</v>
      </c>
      <c r="D209" s="579">
        <v>4680115880573</v>
      </c>
      <c r="E209" s="580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9">
        <v>0</v>
      </c>
      <c r="Y209" s="570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4301051407</v>
      </c>
      <c r="D210" s="579">
        <v>4680115882195</v>
      </c>
      <c r="E210" s="580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4301051752</v>
      </c>
      <c r="D211" s="579">
        <v>4680115882607</v>
      </c>
      <c r="E211" s="580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4301051666</v>
      </c>
      <c r="D212" s="579">
        <v>4680115880092</v>
      </c>
      <c r="E212" s="580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9">
        <v>0</v>
      </c>
      <c r="Y212" s="570">
        <f t="shared" si="31"/>
        <v>0</v>
      </c>
      <c r="Z212" s="36" t="str">
        <f t="shared" si="36"/>
        <v/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4301051668</v>
      </c>
      <c r="D213" s="579">
        <v>4680115880221</v>
      </c>
      <c r="E213" s="580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5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9">
        <v>0</v>
      </c>
      <c r="Y213" s="570">
        <f t="shared" si="31"/>
        <v>0</v>
      </c>
      <c r="Z213" s="36" t="str">
        <f t="shared" si="36"/>
        <v/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4301051945</v>
      </c>
      <c r="D214" s="579">
        <v>4680115880504</v>
      </c>
      <c r="E214" s="580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4301051410</v>
      </c>
      <c r="D215" s="579">
        <v>4680115882164</v>
      </c>
      <c r="E215" s="580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9">
        <v>0</v>
      </c>
      <c r="Y215" s="570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586"/>
      <c r="B216" s="577"/>
      <c r="C216" s="577"/>
      <c r="D216" s="577"/>
      <c r="E216" s="577"/>
      <c r="F216" s="577"/>
      <c r="G216" s="577"/>
      <c r="H216" s="577"/>
      <c r="I216" s="577"/>
      <c r="J216" s="577"/>
      <c r="K216" s="577"/>
      <c r="L216" s="577"/>
      <c r="M216" s="577"/>
      <c r="N216" s="577"/>
      <c r="O216" s="587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0</v>
      </c>
      <c r="Y216" s="571">
        <f>IFERROR(Y207/H207,"0")+IFERROR(Y208/H208,"0")+IFERROR(Y209/H209,"0")+IFERROR(Y210/H210,"0")+IFERROR(Y211/H211,"0")+IFERROR(Y212/H212,"0")+IFERROR(Y213/H213,"0")+IFERROR(Y214/H214,"0")+IFERROR(Y215/H215,"0")</f>
        <v>0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2"/>
      <c r="AB216" s="572"/>
      <c r="AC216" s="572"/>
    </row>
    <row r="217" spans="1:68" hidden="1" x14ac:dyDescent="0.2">
      <c r="A217" s="577"/>
      <c r="B217" s="577"/>
      <c r="C217" s="577"/>
      <c r="D217" s="577"/>
      <c r="E217" s="577"/>
      <c r="F217" s="577"/>
      <c r="G217" s="577"/>
      <c r="H217" s="577"/>
      <c r="I217" s="577"/>
      <c r="J217" s="577"/>
      <c r="K217" s="577"/>
      <c r="L217" s="577"/>
      <c r="M217" s="577"/>
      <c r="N217" s="577"/>
      <c r="O217" s="587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71">
        <f>IFERROR(SUM(X207:X215),"0")</f>
        <v>0</v>
      </c>
      <c r="Y217" s="571">
        <f>IFERROR(SUM(Y207:Y215),"0")</f>
        <v>0</v>
      </c>
      <c r="Z217" s="37"/>
      <c r="AA217" s="572"/>
      <c r="AB217" s="572"/>
      <c r="AC217" s="572"/>
    </row>
    <row r="218" spans="1:68" ht="14.25" hidden="1" customHeight="1" x14ac:dyDescent="0.25">
      <c r="A218" s="576" t="s">
        <v>174</v>
      </c>
      <c r="B218" s="577"/>
      <c r="C218" s="577"/>
      <c r="D218" s="577"/>
      <c r="E218" s="577"/>
      <c r="F218" s="577"/>
      <c r="G218" s="577"/>
      <c r="H218" s="577"/>
      <c r="I218" s="577"/>
      <c r="J218" s="577"/>
      <c r="K218" s="577"/>
      <c r="L218" s="577"/>
      <c r="M218" s="577"/>
      <c r="N218" s="577"/>
      <c r="O218" s="577"/>
      <c r="P218" s="577"/>
      <c r="Q218" s="577"/>
      <c r="R218" s="577"/>
      <c r="S218" s="577"/>
      <c r="T218" s="577"/>
      <c r="U218" s="577"/>
      <c r="V218" s="577"/>
      <c r="W218" s="577"/>
      <c r="X218" s="577"/>
      <c r="Y218" s="577"/>
      <c r="Z218" s="577"/>
      <c r="AA218" s="565"/>
      <c r="AB218" s="565"/>
      <c r="AC218" s="565"/>
    </row>
    <row r="219" spans="1:68" ht="27" hidden="1" customHeight="1" x14ac:dyDescent="0.25">
      <c r="A219" s="54" t="s">
        <v>357</v>
      </c>
      <c r="B219" s="54" t="s">
        <v>358</v>
      </c>
      <c r="C219" s="31">
        <v>4301060463</v>
      </c>
      <c r="D219" s="579">
        <v>4680115880818</v>
      </c>
      <c r="E219" s="580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4301060389</v>
      </c>
      <c r="D220" s="579">
        <v>4680115880801</v>
      </c>
      <c r="E220" s="580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6"/>
      <c r="B221" s="577"/>
      <c r="C221" s="577"/>
      <c r="D221" s="577"/>
      <c r="E221" s="577"/>
      <c r="F221" s="577"/>
      <c r="G221" s="577"/>
      <c r="H221" s="577"/>
      <c r="I221" s="577"/>
      <c r="J221" s="577"/>
      <c r="K221" s="577"/>
      <c r="L221" s="577"/>
      <c r="M221" s="577"/>
      <c r="N221" s="577"/>
      <c r="O221" s="587"/>
      <c r="P221" s="583" t="s">
        <v>72</v>
      </c>
      <c r="Q221" s="584"/>
      <c r="R221" s="584"/>
      <c r="S221" s="584"/>
      <c r="T221" s="584"/>
      <c r="U221" s="584"/>
      <c r="V221" s="585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hidden="1" x14ac:dyDescent="0.2">
      <c r="A222" s="577"/>
      <c r="B222" s="577"/>
      <c r="C222" s="577"/>
      <c r="D222" s="577"/>
      <c r="E222" s="577"/>
      <c r="F222" s="577"/>
      <c r="G222" s="577"/>
      <c r="H222" s="577"/>
      <c r="I222" s="577"/>
      <c r="J222" s="577"/>
      <c r="K222" s="577"/>
      <c r="L222" s="577"/>
      <c r="M222" s="577"/>
      <c r="N222" s="577"/>
      <c r="O222" s="587"/>
      <c r="P222" s="583" t="s">
        <v>72</v>
      </c>
      <c r="Q222" s="584"/>
      <c r="R222" s="584"/>
      <c r="S222" s="584"/>
      <c r="T222" s="584"/>
      <c r="U222" s="584"/>
      <c r="V222" s="585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hidden="1" customHeight="1" x14ac:dyDescent="0.25">
      <c r="A223" s="589" t="s">
        <v>363</v>
      </c>
      <c r="B223" s="577"/>
      <c r="C223" s="577"/>
      <c r="D223" s="577"/>
      <c r="E223" s="577"/>
      <c r="F223" s="577"/>
      <c r="G223" s="577"/>
      <c r="H223" s="577"/>
      <c r="I223" s="577"/>
      <c r="J223" s="577"/>
      <c r="K223" s="577"/>
      <c r="L223" s="577"/>
      <c r="M223" s="577"/>
      <c r="N223" s="577"/>
      <c r="O223" s="577"/>
      <c r="P223" s="577"/>
      <c r="Q223" s="577"/>
      <c r="R223" s="577"/>
      <c r="S223" s="577"/>
      <c r="T223" s="577"/>
      <c r="U223" s="577"/>
      <c r="V223" s="577"/>
      <c r="W223" s="577"/>
      <c r="X223" s="577"/>
      <c r="Y223" s="577"/>
      <c r="Z223" s="577"/>
      <c r="AA223" s="564"/>
      <c r="AB223" s="564"/>
      <c r="AC223" s="564"/>
    </row>
    <row r="224" spans="1:68" ht="14.25" hidden="1" customHeight="1" x14ac:dyDescent="0.25">
      <c r="A224" s="576" t="s">
        <v>103</v>
      </c>
      <c r="B224" s="577"/>
      <c r="C224" s="577"/>
      <c r="D224" s="577"/>
      <c r="E224" s="577"/>
      <c r="F224" s="577"/>
      <c r="G224" s="577"/>
      <c r="H224" s="577"/>
      <c r="I224" s="577"/>
      <c r="J224" s="577"/>
      <c r="K224" s="577"/>
      <c r="L224" s="577"/>
      <c r="M224" s="577"/>
      <c r="N224" s="577"/>
      <c r="O224" s="577"/>
      <c r="P224" s="577"/>
      <c r="Q224" s="577"/>
      <c r="R224" s="577"/>
      <c r="S224" s="577"/>
      <c r="T224" s="577"/>
      <c r="U224" s="577"/>
      <c r="V224" s="577"/>
      <c r="W224" s="577"/>
      <c r="X224" s="577"/>
      <c r="Y224" s="577"/>
      <c r="Z224" s="577"/>
      <c r="AA224" s="565"/>
      <c r="AB224" s="565"/>
      <c r="AC224" s="565"/>
    </row>
    <row r="225" spans="1:68" ht="27" hidden="1" customHeight="1" x14ac:dyDescent="0.25">
      <c r="A225" s="54" t="s">
        <v>364</v>
      </c>
      <c r="B225" s="54" t="s">
        <v>365</v>
      </c>
      <c r="C225" s="31">
        <v>4301011826</v>
      </c>
      <c r="D225" s="579">
        <v>4680115884137</v>
      </c>
      <c r="E225" s="580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4301011724</v>
      </c>
      <c r="D226" s="579">
        <v>4680115884236</v>
      </c>
      <c r="E226" s="580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4301011721</v>
      </c>
      <c r="D227" s="579">
        <v>4680115884175</v>
      </c>
      <c r="E227" s="580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4301011824</v>
      </c>
      <c r="D228" s="579">
        <v>4680115884144</v>
      </c>
      <c r="E228" s="580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4301012149</v>
      </c>
      <c r="D229" s="579">
        <v>4680115886551</v>
      </c>
      <c r="E229" s="580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4301011726</v>
      </c>
      <c r="D230" s="579">
        <v>4680115884182</v>
      </c>
      <c r="E230" s="580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4301011722</v>
      </c>
      <c r="D231" s="579">
        <v>4680115884205</v>
      </c>
      <c r="E231" s="580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7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6"/>
      <c r="B232" s="577"/>
      <c r="C232" s="577"/>
      <c r="D232" s="577"/>
      <c r="E232" s="577"/>
      <c r="F232" s="577"/>
      <c r="G232" s="577"/>
      <c r="H232" s="577"/>
      <c r="I232" s="577"/>
      <c r="J232" s="577"/>
      <c r="K232" s="577"/>
      <c r="L232" s="577"/>
      <c r="M232" s="577"/>
      <c r="N232" s="577"/>
      <c r="O232" s="587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hidden="1" x14ac:dyDescent="0.2">
      <c r="A233" s="577"/>
      <c r="B233" s="577"/>
      <c r="C233" s="577"/>
      <c r="D233" s="577"/>
      <c r="E233" s="577"/>
      <c r="F233" s="577"/>
      <c r="G233" s="577"/>
      <c r="H233" s="577"/>
      <c r="I233" s="577"/>
      <c r="J233" s="577"/>
      <c r="K233" s="577"/>
      <c r="L233" s="577"/>
      <c r="M233" s="577"/>
      <c r="N233" s="577"/>
      <c r="O233" s="587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hidden="1" customHeight="1" x14ac:dyDescent="0.25">
      <c r="A234" s="576" t="s">
        <v>139</v>
      </c>
      <c r="B234" s="577"/>
      <c r="C234" s="577"/>
      <c r="D234" s="577"/>
      <c r="E234" s="577"/>
      <c r="F234" s="577"/>
      <c r="G234" s="577"/>
      <c r="H234" s="577"/>
      <c r="I234" s="577"/>
      <c r="J234" s="577"/>
      <c r="K234" s="577"/>
      <c r="L234" s="577"/>
      <c r="M234" s="577"/>
      <c r="N234" s="577"/>
      <c r="O234" s="577"/>
      <c r="P234" s="577"/>
      <c r="Q234" s="577"/>
      <c r="R234" s="577"/>
      <c r="S234" s="577"/>
      <c r="T234" s="577"/>
      <c r="U234" s="577"/>
      <c r="V234" s="577"/>
      <c r="W234" s="577"/>
      <c r="X234" s="577"/>
      <c r="Y234" s="577"/>
      <c r="Z234" s="577"/>
      <c r="AA234" s="565"/>
      <c r="AB234" s="565"/>
      <c r="AC234" s="565"/>
    </row>
    <row r="235" spans="1:68" ht="27" hidden="1" customHeight="1" x14ac:dyDescent="0.25">
      <c r="A235" s="54" t="s">
        <v>382</v>
      </c>
      <c r="B235" s="54" t="s">
        <v>383</v>
      </c>
      <c r="C235" s="31">
        <v>4301020340</v>
      </c>
      <c r="D235" s="579">
        <v>4680115885721</v>
      </c>
      <c r="E235" s="580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382</v>
      </c>
      <c r="B236" s="54" t="s">
        <v>385</v>
      </c>
      <c r="C236" s="31">
        <v>4301020377</v>
      </c>
      <c r="D236" s="579">
        <v>4680115885981</v>
      </c>
      <c r="E236" s="580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6"/>
      <c r="B237" s="577"/>
      <c r="C237" s="577"/>
      <c r="D237" s="577"/>
      <c r="E237" s="577"/>
      <c r="F237" s="577"/>
      <c r="G237" s="577"/>
      <c r="H237" s="577"/>
      <c r="I237" s="577"/>
      <c r="J237" s="577"/>
      <c r="K237" s="577"/>
      <c r="L237" s="577"/>
      <c r="M237" s="577"/>
      <c r="N237" s="577"/>
      <c r="O237" s="587"/>
      <c r="P237" s="583" t="s">
        <v>72</v>
      </c>
      <c r="Q237" s="584"/>
      <c r="R237" s="584"/>
      <c r="S237" s="584"/>
      <c r="T237" s="584"/>
      <c r="U237" s="584"/>
      <c r="V237" s="585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hidden="1" x14ac:dyDescent="0.2">
      <c r="A238" s="577"/>
      <c r="B238" s="577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7"/>
      <c r="O238" s="587"/>
      <c r="P238" s="583" t="s">
        <v>72</v>
      </c>
      <c r="Q238" s="584"/>
      <c r="R238" s="584"/>
      <c r="S238" s="584"/>
      <c r="T238" s="584"/>
      <c r="U238" s="584"/>
      <c r="V238" s="585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hidden="1" customHeight="1" x14ac:dyDescent="0.25">
      <c r="A239" s="576" t="s">
        <v>386</v>
      </c>
      <c r="B239" s="577"/>
      <c r="C239" s="577"/>
      <c r="D239" s="577"/>
      <c r="E239" s="577"/>
      <c r="F239" s="577"/>
      <c r="G239" s="577"/>
      <c r="H239" s="577"/>
      <c r="I239" s="577"/>
      <c r="J239" s="577"/>
      <c r="K239" s="577"/>
      <c r="L239" s="577"/>
      <c r="M239" s="577"/>
      <c r="N239" s="577"/>
      <c r="O239" s="577"/>
      <c r="P239" s="577"/>
      <c r="Q239" s="577"/>
      <c r="R239" s="577"/>
      <c r="S239" s="577"/>
      <c r="T239" s="577"/>
      <c r="U239" s="577"/>
      <c r="V239" s="577"/>
      <c r="W239" s="577"/>
      <c r="X239" s="577"/>
      <c r="Y239" s="577"/>
      <c r="Z239" s="577"/>
      <c r="AA239" s="565"/>
      <c r="AB239" s="565"/>
      <c r="AC239" s="565"/>
    </row>
    <row r="240" spans="1:68" ht="27" hidden="1" customHeight="1" x14ac:dyDescent="0.25">
      <c r="A240" s="54" t="s">
        <v>387</v>
      </c>
      <c r="B240" s="54" t="s">
        <v>388</v>
      </c>
      <c r="C240" s="31">
        <v>4301040362</v>
      </c>
      <c r="D240" s="579">
        <v>4680115886803</v>
      </c>
      <c r="E240" s="580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53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6"/>
      <c r="B241" s="577"/>
      <c r="C241" s="577"/>
      <c r="D241" s="577"/>
      <c r="E241" s="577"/>
      <c r="F241" s="577"/>
      <c r="G241" s="577"/>
      <c r="H241" s="577"/>
      <c r="I241" s="577"/>
      <c r="J241" s="577"/>
      <c r="K241" s="577"/>
      <c r="L241" s="577"/>
      <c r="M241" s="577"/>
      <c r="N241" s="577"/>
      <c r="O241" s="587"/>
      <c r="P241" s="583" t="s">
        <v>72</v>
      </c>
      <c r="Q241" s="584"/>
      <c r="R241" s="584"/>
      <c r="S241" s="584"/>
      <c r="T241" s="584"/>
      <c r="U241" s="584"/>
      <c r="V241" s="585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hidden="1" x14ac:dyDescent="0.2">
      <c r="A242" s="577"/>
      <c r="B242" s="577"/>
      <c r="C242" s="577"/>
      <c r="D242" s="577"/>
      <c r="E242" s="577"/>
      <c r="F242" s="577"/>
      <c r="G242" s="577"/>
      <c r="H242" s="577"/>
      <c r="I242" s="577"/>
      <c r="J242" s="577"/>
      <c r="K242" s="577"/>
      <c r="L242" s="577"/>
      <c r="M242" s="577"/>
      <c r="N242" s="577"/>
      <c r="O242" s="587"/>
      <c r="P242" s="583" t="s">
        <v>72</v>
      </c>
      <c r="Q242" s="584"/>
      <c r="R242" s="584"/>
      <c r="S242" s="584"/>
      <c r="T242" s="584"/>
      <c r="U242" s="584"/>
      <c r="V242" s="585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hidden="1" customHeight="1" x14ac:dyDescent="0.25">
      <c r="A243" s="576" t="s">
        <v>391</v>
      </c>
      <c r="B243" s="577"/>
      <c r="C243" s="577"/>
      <c r="D243" s="577"/>
      <c r="E243" s="577"/>
      <c r="F243" s="577"/>
      <c r="G243" s="577"/>
      <c r="H243" s="577"/>
      <c r="I243" s="577"/>
      <c r="J243" s="577"/>
      <c r="K243" s="577"/>
      <c r="L243" s="577"/>
      <c r="M243" s="577"/>
      <c r="N243" s="577"/>
      <c r="O243" s="577"/>
      <c r="P243" s="577"/>
      <c r="Q243" s="577"/>
      <c r="R243" s="577"/>
      <c r="S243" s="577"/>
      <c r="T243" s="577"/>
      <c r="U243" s="577"/>
      <c r="V243" s="577"/>
      <c r="W243" s="577"/>
      <c r="X243" s="577"/>
      <c r="Y243" s="577"/>
      <c r="Z243" s="577"/>
      <c r="AA243" s="565"/>
      <c r="AB243" s="565"/>
      <c r="AC243" s="565"/>
    </row>
    <row r="244" spans="1:68" ht="27" hidden="1" customHeight="1" x14ac:dyDescent="0.25">
      <c r="A244" s="54" t="s">
        <v>392</v>
      </c>
      <c r="B244" s="54" t="s">
        <v>393</v>
      </c>
      <c r="C244" s="31">
        <v>4301041004</v>
      </c>
      <c r="D244" s="579">
        <v>4680115886704</v>
      </c>
      <c r="E244" s="580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6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9">
        <v>0</v>
      </c>
      <c r="Y244" s="57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4301041008</v>
      </c>
      <c r="D245" s="579">
        <v>4680115886681</v>
      </c>
      <c r="E245" s="580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5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4301041007</v>
      </c>
      <c r="D246" s="579">
        <v>4680115886735</v>
      </c>
      <c r="E246" s="580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9">
        <v>0</v>
      </c>
      <c r="Y246" s="57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400</v>
      </c>
      <c r="B247" s="54" t="s">
        <v>401</v>
      </c>
      <c r="C247" s="31">
        <v>4301041006</v>
      </c>
      <c r="D247" s="579">
        <v>4680115886728</v>
      </c>
      <c r="E247" s="580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9">
        <v>0</v>
      </c>
      <c r="Y247" s="570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402</v>
      </c>
      <c r="B248" s="54" t="s">
        <v>403</v>
      </c>
      <c r="C248" s="31">
        <v>4301041005</v>
      </c>
      <c r="D248" s="579">
        <v>4680115886711</v>
      </c>
      <c r="E248" s="580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9">
        <v>0</v>
      </c>
      <c r="Y248" s="570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86"/>
      <c r="B249" s="577"/>
      <c r="C249" s="577"/>
      <c r="D249" s="577"/>
      <c r="E249" s="577"/>
      <c r="F249" s="577"/>
      <c r="G249" s="577"/>
      <c r="H249" s="577"/>
      <c r="I249" s="577"/>
      <c r="J249" s="577"/>
      <c r="K249" s="577"/>
      <c r="L249" s="577"/>
      <c r="M249" s="577"/>
      <c r="N249" s="577"/>
      <c r="O249" s="587"/>
      <c r="P249" s="583" t="s">
        <v>72</v>
      </c>
      <c r="Q249" s="584"/>
      <c r="R249" s="584"/>
      <c r="S249" s="584"/>
      <c r="T249" s="584"/>
      <c r="U249" s="584"/>
      <c r="V249" s="585"/>
      <c r="W249" s="37" t="s">
        <v>73</v>
      </c>
      <c r="X249" s="571">
        <f>IFERROR(X244/H244,"0")+IFERROR(X245/H245,"0")+IFERROR(X246/H246,"0")+IFERROR(X247/H247,"0")+IFERROR(X248/H248,"0")</f>
        <v>0</v>
      </c>
      <c r="Y249" s="571">
        <f>IFERROR(Y244/H244,"0")+IFERROR(Y245/H245,"0")+IFERROR(Y246/H246,"0")+IFERROR(Y247/H247,"0")+IFERROR(Y248/H248,"0")</f>
        <v>0</v>
      </c>
      <c r="Z249" s="571">
        <f>IFERROR(IF(Z244="",0,Z244),"0")+IFERROR(IF(Z245="",0,Z245),"0")+IFERROR(IF(Z246="",0,Z246),"0")+IFERROR(IF(Z247="",0,Z247),"0")+IFERROR(IF(Z248="",0,Z248),"0")</f>
        <v>0</v>
      </c>
      <c r="AA249" s="572"/>
      <c r="AB249" s="572"/>
      <c r="AC249" s="572"/>
    </row>
    <row r="250" spans="1:68" hidden="1" x14ac:dyDescent="0.2">
      <c r="A250" s="577"/>
      <c r="B250" s="577"/>
      <c r="C250" s="577"/>
      <c r="D250" s="577"/>
      <c r="E250" s="577"/>
      <c r="F250" s="577"/>
      <c r="G250" s="577"/>
      <c r="H250" s="577"/>
      <c r="I250" s="577"/>
      <c r="J250" s="577"/>
      <c r="K250" s="577"/>
      <c r="L250" s="577"/>
      <c r="M250" s="577"/>
      <c r="N250" s="577"/>
      <c r="O250" s="587"/>
      <c r="P250" s="583" t="s">
        <v>72</v>
      </c>
      <c r="Q250" s="584"/>
      <c r="R250" s="584"/>
      <c r="S250" s="584"/>
      <c r="T250" s="584"/>
      <c r="U250" s="584"/>
      <c r="V250" s="585"/>
      <c r="W250" s="37" t="s">
        <v>70</v>
      </c>
      <c r="X250" s="571">
        <f>IFERROR(SUM(X244:X248),"0")</f>
        <v>0</v>
      </c>
      <c r="Y250" s="571">
        <f>IFERROR(SUM(Y244:Y248),"0")</f>
        <v>0</v>
      </c>
      <c r="Z250" s="37"/>
      <c r="AA250" s="572"/>
      <c r="AB250" s="572"/>
      <c r="AC250" s="572"/>
    </row>
    <row r="251" spans="1:68" ht="16.5" hidden="1" customHeight="1" x14ac:dyDescent="0.25">
      <c r="A251" s="589" t="s">
        <v>404</v>
      </c>
      <c r="B251" s="577"/>
      <c r="C251" s="577"/>
      <c r="D251" s="577"/>
      <c r="E251" s="577"/>
      <c r="F251" s="577"/>
      <c r="G251" s="577"/>
      <c r="H251" s="577"/>
      <c r="I251" s="577"/>
      <c r="J251" s="577"/>
      <c r="K251" s="577"/>
      <c r="L251" s="577"/>
      <c r="M251" s="577"/>
      <c r="N251" s="577"/>
      <c r="O251" s="577"/>
      <c r="P251" s="577"/>
      <c r="Q251" s="577"/>
      <c r="R251" s="577"/>
      <c r="S251" s="577"/>
      <c r="T251" s="577"/>
      <c r="U251" s="577"/>
      <c r="V251" s="577"/>
      <c r="W251" s="577"/>
      <c r="X251" s="577"/>
      <c r="Y251" s="577"/>
      <c r="Z251" s="577"/>
      <c r="AA251" s="564"/>
      <c r="AB251" s="564"/>
      <c r="AC251" s="564"/>
    </row>
    <row r="252" spans="1:68" ht="14.25" hidden="1" customHeight="1" x14ac:dyDescent="0.25">
      <c r="A252" s="576" t="s">
        <v>103</v>
      </c>
      <c r="B252" s="577"/>
      <c r="C252" s="577"/>
      <c r="D252" s="577"/>
      <c r="E252" s="577"/>
      <c r="F252" s="577"/>
      <c r="G252" s="577"/>
      <c r="H252" s="577"/>
      <c r="I252" s="577"/>
      <c r="J252" s="577"/>
      <c r="K252" s="577"/>
      <c r="L252" s="577"/>
      <c r="M252" s="577"/>
      <c r="N252" s="577"/>
      <c r="O252" s="577"/>
      <c r="P252" s="577"/>
      <c r="Q252" s="577"/>
      <c r="R252" s="577"/>
      <c r="S252" s="577"/>
      <c r="T252" s="577"/>
      <c r="U252" s="577"/>
      <c r="V252" s="577"/>
      <c r="W252" s="577"/>
      <c r="X252" s="577"/>
      <c r="Y252" s="577"/>
      <c r="Z252" s="577"/>
      <c r="AA252" s="565"/>
      <c r="AB252" s="565"/>
      <c r="AC252" s="565"/>
    </row>
    <row r="253" spans="1:68" ht="27" hidden="1" customHeight="1" x14ac:dyDescent="0.25">
      <c r="A253" s="54" t="s">
        <v>405</v>
      </c>
      <c r="B253" s="54" t="s">
        <v>406</v>
      </c>
      <c r="C253" s="31">
        <v>4301011855</v>
      </c>
      <c r="D253" s="579">
        <v>4680115885837</v>
      </c>
      <c r="E253" s="580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4301011850</v>
      </c>
      <c r="D254" s="579">
        <v>4680115885806</v>
      </c>
      <c r="E254" s="580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9">
        <v>0</v>
      </c>
      <c r="Y254" s="5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4301011853</v>
      </c>
      <c r="D255" s="579">
        <v>4680115885851</v>
      </c>
      <c r="E255" s="580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414</v>
      </c>
      <c r="B256" s="54" t="s">
        <v>415</v>
      </c>
      <c r="C256" s="31">
        <v>4301011852</v>
      </c>
      <c r="D256" s="579">
        <v>4680115885844</v>
      </c>
      <c r="E256" s="580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417</v>
      </c>
      <c r="B257" s="54" t="s">
        <v>418</v>
      </c>
      <c r="C257" s="31">
        <v>4301011851</v>
      </c>
      <c r="D257" s="579">
        <v>4680115885820</v>
      </c>
      <c r="E257" s="580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86"/>
      <c r="B258" s="577"/>
      <c r="C258" s="577"/>
      <c r="D258" s="577"/>
      <c r="E258" s="577"/>
      <c r="F258" s="577"/>
      <c r="G258" s="577"/>
      <c r="H258" s="577"/>
      <c r="I258" s="577"/>
      <c r="J258" s="577"/>
      <c r="K258" s="577"/>
      <c r="L258" s="577"/>
      <c r="M258" s="577"/>
      <c r="N258" s="577"/>
      <c r="O258" s="587"/>
      <c r="P258" s="583" t="s">
        <v>72</v>
      </c>
      <c r="Q258" s="584"/>
      <c r="R258" s="584"/>
      <c r="S258" s="584"/>
      <c r="T258" s="584"/>
      <c r="U258" s="584"/>
      <c r="V258" s="585"/>
      <c r="W258" s="37" t="s">
        <v>73</v>
      </c>
      <c r="X258" s="571">
        <f>IFERROR(X253/H253,"0")+IFERROR(X254/H254,"0")+IFERROR(X255/H255,"0")+IFERROR(X256/H256,"0")+IFERROR(X257/H257,"0")</f>
        <v>0</v>
      </c>
      <c r="Y258" s="571">
        <f>IFERROR(Y253/H253,"0")+IFERROR(Y254/H254,"0")+IFERROR(Y255/H255,"0")+IFERROR(Y256/H256,"0")+IFERROR(Y257/H257,"0")</f>
        <v>0</v>
      </c>
      <c r="Z258" s="571">
        <f>IFERROR(IF(Z253="",0,Z253),"0")+IFERROR(IF(Z254="",0,Z254),"0")+IFERROR(IF(Z255="",0,Z255),"0")+IFERROR(IF(Z256="",0,Z256),"0")+IFERROR(IF(Z257="",0,Z257),"0")</f>
        <v>0</v>
      </c>
      <c r="AA258" s="572"/>
      <c r="AB258" s="572"/>
      <c r="AC258" s="572"/>
    </row>
    <row r="259" spans="1:68" hidden="1" x14ac:dyDescent="0.2">
      <c r="A259" s="577"/>
      <c r="B259" s="577"/>
      <c r="C259" s="577"/>
      <c r="D259" s="577"/>
      <c r="E259" s="577"/>
      <c r="F259" s="577"/>
      <c r="G259" s="577"/>
      <c r="H259" s="577"/>
      <c r="I259" s="577"/>
      <c r="J259" s="577"/>
      <c r="K259" s="577"/>
      <c r="L259" s="577"/>
      <c r="M259" s="577"/>
      <c r="N259" s="577"/>
      <c r="O259" s="587"/>
      <c r="P259" s="583" t="s">
        <v>72</v>
      </c>
      <c r="Q259" s="584"/>
      <c r="R259" s="584"/>
      <c r="S259" s="584"/>
      <c r="T259" s="584"/>
      <c r="U259" s="584"/>
      <c r="V259" s="585"/>
      <c r="W259" s="37" t="s">
        <v>70</v>
      </c>
      <c r="X259" s="571">
        <f>IFERROR(SUM(X253:X257),"0")</f>
        <v>0</v>
      </c>
      <c r="Y259" s="571">
        <f>IFERROR(SUM(Y253:Y257),"0")</f>
        <v>0</v>
      </c>
      <c r="Z259" s="37"/>
      <c r="AA259" s="572"/>
      <c r="AB259" s="572"/>
      <c r="AC259" s="572"/>
    </row>
    <row r="260" spans="1:68" ht="16.5" hidden="1" customHeight="1" x14ac:dyDescent="0.25">
      <c r="A260" s="589" t="s">
        <v>420</v>
      </c>
      <c r="B260" s="577"/>
      <c r="C260" s="577"/>
      <c r="D260" s="577"/>
      <c r="E260" s="577"/>
      <c r="F260" s="577"/>
      <c r="G260" s="577"/>
      <c r="H260" s="577"/>
      <c r="I260" s="577"/>
      <c r="J260" s="577"/>
      <c r="K260" s="577"/>
      <c r="L260" s="577"/>
      <c r="M260" s="577"/>
      <c r="N260" s="577"/>
      <c r="O260" s="577"/>
      <c r="P260" s="577"/>
      <c r="Q260" s="577"/>
      <c r="R260" s="577"/>
      <c r="S260" s="577"/>
      <c r="T260" s="577"/>
      <c r="U260" s="577"/>
      <c r="V260" s="577"/>
      <c r="W260" s="577"/>
      <c r="X260" s="577"/>
      <c r="Y260" s="577"/>
      <c r="Z260" s="577"/>
      <c r="AA260" s="564"/>
      <c r="AB260" s="564"/>
      <c r="AC260" s="564"/>
    </row>
    <row r="261" spans="1:68" ht="14.25" hidden="1" customHeight="1" x14ac:dyDescent="0.25">
      <c r="A261" s="576" t="s">
        <v>103</v>
      </c>
      <c r="B261" s="577"/>
      <c r="C261" s="577"/>
      <c r="D261" s="577"/>
      <c r="E261" s="577"/>
      <c r="F261" s="577"/>
      <c r="G261" s="577"/>
      <c r="H261" s="577"/>
      <c r="I261" s="577"/>
      <c r="J261" s="577"/>
      <c r="K261" s="577"/>
      <c r="L261" s="577"/>
      <c r="M261" s="577"/>
      <c r="N261" s="577"/>
      <c r="O261" s="577"/>
      <c r="P261" s="577"/>
      <c r="Q261" s="577"/>
      <c r="R261" s="577"/>
      <c r="S261" s="577"/>
      <c r="T261" s="577"/>
      <c r="U261" s="577"/>
      <c r="V261" s="577"/>
      <c r="W261" s="577"/>
      <c r="X261" s="577"/>
      <c r="Y261" s="577"/>
      <c r="Z261" s="577"/>
      <c r="AA261" s="565"/>
      <c r="AB261" s="565"/>
      <c r="AC261" s="565"/>
    </row>
    <row r="262" spans="1:68" ht="27" hidden="1" customHeight="1" x14ac:dyDescent="0.25">
      <c r="A262" s="54" t="s">
        <v>421</v>
      </c>
      <c r="B262" s="54" t="s">
        <v>422</v>
      </c>
      <c r="C262" s="31">
        <v>4301011223</v>
      </c>
      <c r="D262" s="579">
        <v>4607091383423</v>
      </c>
      <c r="E262" s="580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4301012099</v>
      </c>
      <c r="D263" s="579">
        <v>4680115885691</v>
      </c>
      <c r="E263" s="580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426</v>
      </c>
      <c r="B264" s="54" t="s">
        <v>427</v>
      </c>
      <c r="C264" s="31">
        <v>4301012098</v>
      </c>
      <c r="D264" s="579">
        <v>4680115885660</v>
      </c>
      <c r="E264" s="580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429</v>
      </c>
      <c r="B265" s="54" t="s">
        <v>430</v>
      </c>
      <c r="C265" s="31">
        <v>4301012176</v>
      </c>
      <c r="D265" s="579">
        <v>4680115886773</v>
      </c>
      <c r="E265" s="580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8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86"/>
      <c r="B266" s="577"/>
      <c r="C266" s="577"/>
      <c r="D266" s="577"/>
      <c r="E266" s="577"/>
      <c r="F266" s="577"/>
      <c r="G266" s="577"/>
      <c r="H266" s="577"/>
      <c r="I266" s="577"/>
      <c r="J266" s="577"/>
      <c r="K266" s="577"/>
      <c r="L266" s="577"/>
      <c r="M266" s="577"/>
      <c r="N266" s="577"/>
      <c r="O266" s="587"/>
      <c r="P266" s="583" t="s">
        <v>72</v>
      </c>
      <c r="Q266" s="584"/>
      <c r="R266" s="584"/>
      <c r="S266" s="584"/>
      <c r="T266" s="584"/>
      <c r="U266" s="584"/>
      <c r="V266" s="585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hidden="1" x14ac:dyDescent="0.2">
      <c r="A267" s="577"/>
      <c r="B267" s="577"/>
      <c r="C267" s="577"/>
      <c r="D267" s="577"/>
      <c r="E267" s="577"/>
      <c r="F267" s="577"/>
      <c r="G267" s="577"/>
      <c r="H267" s="577"/>
      <c r="I267" s="577"/>
      <c r="J267" s="577"/>
      <c r="K267" s="577"/>
      <c r="L267" s="577"/>
      <c r="M267" s="577"/>
      <c r="N267" s="577"/>
      <c r="O267" s="587"/>
      <c r="P267" s="583" t="s">
        <v>72</v>
      </c>
      <c r="Q267" s="584"/>
      <c r="R267" s="584"/>
      <c r="S267" s="584"/>
      <c r="T267" s="584"/>
      <c r="U267" s="584"/>
      <c r="V267" s="585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hidden="1" customHeight="1" x14ac:dyDescent="0.25">
      <c r="A268" s="589" t="s">
        <v>433</v>
      </c>
      <c r="B268" s="577"/>
      <c r="C268" s="577"/>
      <c r="D268" s="577"/>
      <c r="E268" s="577"/>
      <c r="F268" s="577"/>
      <c r="G268" s="577"/>
      <c r="H268" s="577"/>
      <c r="I268" s="577"/>
      <c r="J268" s="577"/>
      <c r="K268" s="577"/>
      <c r="L268" s="577"/>
      <c r="M268" s="577"/>
      <c r="N268" s="577"/>
      <c r="O268" s="577"/>
      <c r="P268" s="577"/>
      <c r="Q268" s="577"/>
      <c r="R268" s="577"/>
      <c r="S268" s="577"/>
      <c r="T268" s="577"/>
      <c r="U268" s="577"/>
      <c r="V268" s="577"/>
      <c r="W268" s="577"/>
      <c r="X268" s="577"/>
      <c r="Y268" s="577"/>
      <c r="Z268" s="577"/>
      <c r="AA268" s="564"/>
      <c r="AB268" s="564"/>
      <c r="AC268" s="564"/>
    </row>
    <row r="269" spans="1:68" ht="14.25" hidden="1" customHeight="1" x14ac:dyDescent="0.25">
      <c r="A269" s="576" t="s">
        <v>74</v>
      </c>
      <c r="B269" s="577"/>
      <c r="C269" s="577"/>
      <c r="D269" s="577"/>
      <c r="E269" s="577"/>
      <c r="F269" s="577"/>
      <c r="G269" s="577"/>
      <c r="H269" s="577"/>
      <c r="I269" s="577"/>
      <c r="J269" s="577"/>
      <c r="K269" s="577"/>
      <c r="L269" s="577"/>
      <c r="M269" s="577"/>
      <c r="N269" s="577"/>
      <c r="O269" s="577"/>
      <c r="P269" s="577"/>
      <c r="Q269" s="577"/>
      <c r="R269" s="577"/>
      <c r="S269" s="577"/>
      <c r="T269" s="577"/>
      <c r="U269" s="577"/>
      <c r="V269" s="577"/>
      <c r="W269" s="577"/>
      <c r="X269" s="577"/>
      <c r="Y269" s="577"/>
      <c r="Z269" s="577"/>
      <c r="AA269" s="565"/>
      <c r="AB269" s="565"/>
      <c r="AC269" s="565"/>
    </row>
    <row r="270" spans="1:68" ht="27" hidden="1" customHeight="1" x14ac:dyDescent="0.25">
      <c r="A270" s="54" t="s">
        <v>434</v>
      </c>
      <c r="B270" s="54" t="s">
        <v>435</v>
      </c>
      <c r="C270" s="31">
        <v>4301051893</v>
      </c>
      <c r="D270" s="579">
        <v>4680115886186</v>
      </c>
      <c r="E270" s="580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437</v>
      </c>
      <c r="B271" s="54" t="s">
        <v>438</v>
      </c>
      <c r="C271" s="31">
        <v>4301051795</v>
      </c>
      <c r="D271" s="579">
        <v>4680115881228</v>
      </c>
      <c r="E271" s="580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3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9">
        <v>0</v>
      </c>
      <c r="Y271" s="570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hidden="1" customHeight="1" x14ac:dyDescent="0.25">
      <c r="A272" s="54" t="s">
        <v>440</v>
      </c>
      <c r="B272" s="54" t="s">
        <v>441</v>
      </c>
      <c r="C272" s="31">
        <v>4301051388</v>
      </c>
      <c r="D272" s="579">
        <v>4680115881211</v>
      </c>
      <c r="E272" s="580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9">
        <v>0</v>
      </c>
      <c r="Y272" s="570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86"/>
      <c r="B273" s="577"/>
      <c r="C273" s="577"/>
      <c r="D273" s="577"/>
      <c r="E273" s="577"/>
      <c r="F273" s="577"/>
      <c r="G273" s="577"/>
      <c r="H273" s="577"/>
      <c r="I273" s="577"/>
      <c r="J273" s="577"/>
      <c r="K273" s="577"/>
      <c r="L273" s="577"/>
      <c r="M273" s="577"/>
      <c r="N273" s="577"/>
      <c r="O273" s="587"/>
      <c r="P273" s="583" t="s">
        <v>72</v>
      </c>
      <c r="Q273" s="584"/>
      <c r="R273" s="584"/>
      <c r="S273" s="584"/>
      <c r="T273" s="584"/>
      <c r="U273" s="584"/>
      <c r="V273" s="585"/>
      <c r="W273" s="37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hidden="1" x14ac:dyDescent="0.2">
      <c r="A274" s="577"/>
      <c r="B274" s="577"/>
      <c r="C274" s="577"/>
      <c r="D274" s="577"/>
      <c r="E274" s="577"/>
      <c r="F274" s="577"/>
      <c r="G274" s="577"/>
      <c r="H274" s="577"/>
      <c r="I274" s="577"/>
      <c r="J274" s="577"/>
      <c r="K274" s="577"/>
      <c r="L274" s="577"/>
      <c r="M274" s="577"/>
      <c r="N274" s="577"/>
      <c r="O274" s="587"/>
      <c r="P274" s="583" t="s">
        <v>72</v>
      </c>
      <c r="Q274" s="584"/>
      <c r="R274" s="584"/>
      <c r="S274" s="584"/>
      <c r="T274" s="584"/>
      <c r="U274" s="584"/>
      <c r="V274" s="585"/>
      <c r="W274" s="37" t="s">
        <v>70</v>
      </c>
      <c r="X274" s="571">
        <f>IFERROR(SUM(X270:X272),"0")</f>
        <v>0</v>
      </c>
      <c r="Y274" s="571">
        <f>IFERROR(SUM(Y270:Y272),"0")</f>
        <v>0</v>
      </c>
      <c r="Z274" s="37"/>
      <c r="AA274" s="572"/>
      <c r="AB274" s="572"/>
      <c r="AC274" s="572"/>
    </row>
    <row r="275" spans="1:68" ht="16.5" hidden="1" customHeight="1" x14ac:dyDescent="0.25">
      <c r="A275" s="589" t="s">
        <v>443</v>
      </c>
      <c r="B275" s="577"/>
      <c r="C275" s="577"/>
      <c r="D275" s="577"/>
      <c r="E275" s="577"/>
      <c r="F275" s="577"/>
      <c r="G275" s="577"/>
      <c r="H275" s="577"/>
      <c r="I275" s="577"/>
      <c r="J275" s="577"/>
      <c r="K275" s="577"/>
      <c r="L275" s="577"/>
      <c r="M275" s="577"/>
      <c r="N275" s="577"/>
      <c r="O275" s="577"/>
      <c r="P275" s="577"/>
      <c r="Q275" s="577"/>
      <c r="R275" s="577"/>
      <c r="S275" s="577"/>
      <c r="T275" s="577"/>
      <c r="U275" s="577"/>
      <c r="V275" s="577"/>
      <c r="W275" s="577"/>
      <c r="X275" s="577"/>
      <c r="Y275" s="577"/>
      <c r="Z275" s="577"/>
      <c r="AA275" s="564"/>
      <c r="AB275" s="564"/>
      <c r="AC275" s="564"/>
    </row>
    <row r="276" spans="1:68" ht="14.25" hidden="1" customHeight="1" x14ac:dyDescent="0.25">
      <c r="A276" s="576" t="s">
        <v>64</v>
      </c>
      <c r="B276" s="577"/>
      <c r="C276" s="577"/>
      <c r="D276" s="577"/>
      <c r="E276" s="577"/>
      <c r="F276" s="577"/>
      <c r="G276" s="577"/>
      <c r="H276" s="577"/>
      <c r="I276" s="577"/>
      <c r="J276" s="577"/>
      <c r="K276" s="577"/>
      <c r="L276" s="577"/>
      <c r="M276" s="577"/>
      <c r="N276" s="577"/>
      <c r="O276" s="577"/>
      <c r="P276" s="577"/>
      <c r="Q276" s="577"/>
      <c r="R276" s="577"/>
      <c r="S276" s="577"/>
      <c r="T276" s="577"/>
      <c r="U276" s="577"/>
      <c r="V276" s="577"/>
      <c r="W276" s="577"/>
      <c r="X276" s="577"/>
      <c r="Y276" s="577"/>
      <c r="Z276" s="577"/>
      <c r="AA276" s="565"/>
      <c r="AB276" s="565"/>
      <c r="AC276" s="565"/>
    </row>
    <row r="277" spans="1:68" ht="27" hidden="1" customHeight="1" x14ac:dyDescent="0.25">
      <c r="A277" s="54" t="s">
        <v>444</v>
      </c>
      <c r="B277" s="54" t="s">
        <v>445</v>
      </c>
      <c r="C277" s="31">
        <v>4301031307</v>
      </c>
      <c r="D277" s="579">
        <v>4680115880344</v>
      </c>
      <c r="E277" s="580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6"/>
      <c r="B278" s="577"/>
      <c r="C278" s="577"/>
      <c r="D278" s="577"/>
      <c r="E278" s="577"/>
      <c r="F278" s="577"/>
      <c r="G278" s="577"/>
      <c r="H278" s="577"/>
      <c r="I278" s="577"/>
      <c r="J278" s="577"/>
      <c r="K278" s="577"/>
      <c r="L278" s="577"/>
      <c r="M278" s="577"/>
      <c r="N278" s="577"/>
      <c r="O278" s="587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hidden="1" x14ac:dyDescent="0.2">
      <c r="A279" s="577"/>
      <c r="B279" s="577"/>
      <c r="C279" s="577"/>
      <c r="D279" s="577"/>
      <c r="E279" s="577"/>
      <c r="F279" s="577"/>
      <c r="G279" s="577"/>
      <c r="H279" s="577"/>
      <c r="I279" s="577"/>
      <c r="J279" s="577"/>
      <c r="K279" s="577"/>
      <c r="L279" s="577"/>
      <c r="M279" s="577"/>
      <c r="N279" s="577"/>
      <c r="O279" s="587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hidden="1" customHeight="1" x14ac:dyDescent="0.25">
      <c r="A280" s="576" t="s">
        <v>74</v>
      </c>
      <c r="B280" s="577"/>
      <c r="C280" s="577"/>
      <c r="D280" s="577"/>
      <c r="E280" s="577"/>
      <c r="F280" s="577"/>
      <c r="G280" s="577"/>
      <c r="H280" s="577"/>
      <c r="I280" s="577"/>
      <c r="J280" s="577"/>
      <c r="K280" s="577"/>
      <c r="L280" s="577"/>
      <c r="M280" s="577"/>
      <c r="N280" s="577"/>
      <c r="O280" s="577"/>
      <c r="P280" s="577"/>
      <c r="Q280" s="577"/>
      <c r="R280" s="577"/>
      <c r="S280" s="577"/>
      <c r="T280" s="577"/>
      <c r="U280" s="577"/>
      <c r="V280" s="577"/>
      <c r="W280" s="577"/>
      <c r="X280" s="577"/>
      <c r="Y280" s="577"/>
      <c r="Z280" s="577"/>
      <c r="AA280" s="565"/>
      <c r="AB280" s="565"/>
      <c r="AC280" s="565"/>
    </row>
    <row r="281" spans="1:68" ht="27" hidden="1" customHeight="1" x14ac:dyDescent="0.25">
      <c r="A281" s="54" t="s">
        <v>447</v>
      </c>
      <c r="B281" s="54" t="s">
        <v>448</v>
      </c>
      <c r="C281" s="31">
        <v>4301051782</v>
      </c>
      <c r="D281" s="579">
        <v>4680115884618</v>
      </c>
      <c r="E281" s="580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86"/>
      <c r="B282" s="577"/>
      <c r="C282" s="577"/>
      <c r="D282" s="577"/>
      <c r="E282" s="577"/>
      <c r="F282" s="577"/>
      <c r="G282" s="577"/>
      <c r="H282" s="577"/>
      <c r="I282" s="577"/>
      <c r="J282" s="577"/>
      <c r="K282" s="577"/>
      <c r="L282" s="577"/>
      <c r="M282" s="577"/>
      <c r="N282" s="577"/>
      <c r="O282" s="587"/>
      <c r="P282" s="583" t="s">
        <v>72</v>
      </c>
      <c r="Q282" s="584"/>
      <c r="R282" s="584"/>
      <c r="S282" s="584"/>
      <c r="T282" s="584"/>
      <c r="U282" s="584"/>
      <c r="V282" s="585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hidden="1" x14ac:dyDescent="0.2">
      <c r="A283" s="577"/>
      <c r="B283" s="577"/>
      <c r="C283" s="577"/>
      <c r="D283" s="577"/>
      <c r="E283" s="577"/>
      <c r="F283" s="577"/>
      <c r="G283" s="577"/>
      <c r="H283" s="577"/>
      <c r="I283" s="577"/>
      <c r="J283" s="577"/>
      <c r="K283" s="577"/>
      <c r="L283" s="577"/>
      <c r="M283" s="577"/>
      <c r="N283" s="577"/>
      <c r="O283" s="587"/>
      <c r="P283" s="583" t="s">
        <v>72</v>
      </c>
      <c r="Q283" s="584"/>
      <c r="R283" s="584"/>
      <c r="S283" s="584"/>
      <c r="T283" s="584"/>
      <c r="U283" s="584"/>
      <c r="V283" s="585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hidden="1" customHeight="1" x14ac:dyDescent="0.25">
      <c r="A284" s="589" t="s">
        <v>450</v>
      </c>
      <c r="B284" s="577"/>
      <c r="C284" s="577"/>
      <c r="D284" s="577"/>
      <c r="E284" s="577"/>
      <c r="F284" s="577"/>
      <c r="G284" s="577"/>
      <c r="H284" s="577"/>
      <c r="I284" s="577"/>
      <c r="J284" s="577"/>
      <c r="K284" s="577"/>
      <c r="L284" s="577"/>
      <c r="M284" s="577"/>
      <c r="N284" s="577"/>
      <c r="O284" s="577"/>
      <c r="P284" s="577"/>
      <c r="Q284" s="577"/>
      <c r="R284" s="577"/>
      <c r="S284" s="577"/>
      <c r="T284" s="577"/>
      <c r="U284" s="577"/>
      <c r="V284" s="577"/>
      <c r="W284" s="577"/>
      <c r="X284" s="577"/>
      <c r="Y284" s="577"/>
      <c r="Z284" s="577"/>
      <c r="AA284" s="564"/>
      <c r="AB284" s="564"/>
      <c r="AC284" s="564"/>
    </row>
    <row r="285" spans="1:68" ht="14.25" hidden="1" customHeight="1" x14ac:dyDescent="0.25">
      <c r="A285" s="576" t="s">
        <v>103</v>
      </c>
      <c r="B285" s="577"/>
      <c r="C285" s="577"/>
      <c r="D285" s="577"/>
      <c r="E285" s="577"/>
      <c r="F285" s="577"/>
      <c r="G285" s="577"/>
      <c r="H285" s="577"/>
      <c r="I285" s="577"/>
      <c r="J285" s="577"/>
      <c r="K285" s="577"/>
      <c r="L285" s="577"/>
      <c r="M285" s="577"/>
      <c r="N285" s="577"/>
      <c r="O285" s="577"/>
      <c r="P285" s="577"/>
      <c r="Q285" s="577"/>
      <c r="R285" s="577"/>
      <c r="S285" s="577"/>
      <c r="T285" s="577"/>
      <c r="U285" s="577"/>
      <c r="V285" s="577"/>
      <c r="W285" s="577"/>
      <c r="X285" s="577"/>
      <c r="Y285" s="577"/>
      <c r="Z285" s="577"/>
      <c r="AA285" s="565"/>
      <c r="AB285" s="565"/>
      <c r="AC285" s="565"/>
    </row>
    <row r="286" spans="1:68" ht="27" hidden="1" customHeight="1" x14ac:dyDescent="0.25">
      <c r="A286" s="54" t="s">
        <v>451</v>
      </c>
      <c r="B286" s="54" t="s">
        <v>452</v>
      </c>
      <c r="C286" s="31">
        <v>4301011662</v>
      </c>
      <c r="D286" s="579">
        <v>4680115883703</v>
      </c>
      <c r="E286" s="580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86"/>
      <c r="B287" s="577"/>
      <c r="C287" s="577"/>
      <c r="D287" s="577"/>
      <c r="E287" s="577"/>
      <c r="F287" s="577"/>
      <c r="G287" s="577"/>
      <c r="H287" s="577"/>
      <c r="I287" s="577"/>
      <c r="J287" s="577"/>
      <c r="K287" s="577"/>
      <c r="L287" s="577"/>
      <c r="M287" s="577"/>
      <c r="N287" s="577"/>
      <c r="O287" s="587"/>
      <c r="P287" s="583" t="s">
        <v>72</v>
      </c>
      <c r="Q287" s="584"/>
      <c r="R287" s="584"/>
      <c r="S287" s="584"/>
      <c r="T287" s="584"/>
      <c r="U287" s="584"/>
      <c r="V287" s="585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hidden="1" x14ac:dyDescent="0.2">
      <c r="A288" s="577"/>
      <c r="B288" s="577"/>
      <c r="C288" s="577"/>
      <c r="D288" s="577"/>
      <c r="E288" s="577"/>
      <c r="F288" s="577"/>
      <c r="G288" s="577"/>
      <c r="H288" s="577"/>
      <c r="I288" s="577"/>
      <c r="J288" s="577"/>
      <c r="K288" s="577"/>
      <c r="L288" s="577"/>
      <c r="M288" s="577"/>
      <c r="N288" s="577"/>
      <c r="O288" s="587"/>
      <c r="P288" s="583" t="s">
        <v>72</v>
      </c>
      <c r="Q288" s="584"/>
      <c r="R288" s="584"/>
      <c r="S288" s="584"/>
      <c r="T288" s="584"/>
      <c r="U288" s="584"/>
      <c r="V288" s="585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hidden="1" customHeight="1" x14ac:dyDescent="0.25">
      <c r="A289" s="589" t="s">
        <v>455</v>
      </c>
      <c r="B289" s="577"/>
      <c r="C289" s="577"/>
      <c r="D289" s="577"/>
      <c r="E289" s="577"/>
      <c r="F289" s="577"/>
      <c r="G289" s="577"/>
      <c r="H289" s="577"/>
      <c r="I289" s="577"/>
      <c r="J289" s="577"/>
      <c r="K289" s="577"/>
      <c r="L289" s="577"/>
      <c r="M289" s="577"/>
      <c r="N289" s="577"/>
      <c r="O289" s="577"/>
      <c r="P289" s="577"/>
      <c r="Q289" s="577"/>
      <c r="R289" s="577"/>
      <c r="S289" s="577"/>
      <c r="T289" s="577"/>
      <c r="U289" s="577"/>
      <c r="V289" s="577"/>
      <c r="W289" s="577"/>
      <c r="X289" s="577"/>
      <c r="Y289" s="577"/>
      <c r="Z289" s="577"/>
      <c r="AA289" s="564"/>
      <c r="AB289" s="564"/>
      <c r="AC289" s="564"/>
    </row>
    <row r="290" spans="1:68" ht="14.25" hidden="1" customHeight="1" x14ac:dyDescent="0.25">
      <c r="A290" s="576" t="s">
        <v>103</v>
      </c>
      <c r="B290" s="577"/>
      <c r="C290" s="577"/>
      <c r="D290" s="577"/>
      <c r="E290" s="577"/>
      <c r="F290" s="577"/>
      <c r="G290" s="577"/>
      <c r="H290" s="577"/>
      <c r="I290" s="577"/>
      <c r="J290" s="577"/>
      <c r="K290" s="577"/>
      <c r="L290" s="577"/>
      <c r="M290" s="577"/>
      <c r="N290" s="577"/>
      <c r="O290" s="577"/>
      <c r="P290" s="577"/>
      <c r="Q290" s="577"/>
      <c r="R290" s="577"/>
      <c r="S290" s="577"/>
      <c r="T290" s="577"/>
      <c r="U290" s="577"/>
      <c r="V290" s="577"/>
      <c r="W290" s="577"/>
      <c r="X290" s="577"/>
      <c r="Y290" s="577"/>
      <c r="Z290" s="577"/>
      <c r="AA290" s="565"/>
      <c r="AB290" s="565"/>
      <c r="AC290" s="565"/>
    </row>
    <row r="291" spans="1:68" ht="27" hidden="1" customHeight="1" x14ac:dyDescent="0.25">
      <c r="A291" s="54" t="s">
        <v>456</v>
      </c>
      <c r="B291" s="54" t="s">
        <v>457</v>
      </c>
      <c r="C291" s="31">
        <v>4301012126</v>
      </c>
      <c r="D291" s="579">
        <v>4607091386004</v>
      </c>
      <c r="E291" s="580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8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4301012024</v>
      </c>
      <c r="D292" s="579">
        <v>4680115885615</v>
      </c>
      <c r="E292" s="580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4301012016</v>
      </c>
      <c r="D293" s="579">
        <v>4680115885554</v>
      </c>
      <c r="E293" s="580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9">
        <v>30</v>
      </c>
      <c r="Y293" s="570">
        <f t="shared" si="42"/>
        <v>32.400000000000006</v>
      </c>
      <c r="Z293" s="36">
        <f>IFERROR(IF(Y293=0,"",ROUNDUP(Y293/H293,0)*0.01898),"")</f>
        <v>5.6940000000000004E-2</v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31.208333333333329</v>
      </c>
      <c r="BN293" s="64">
        <f t="shared" si="44"/>
        <v>33.705000000000005</v>
      </c>
      <c r="BO293" s="64">
        <f t="shared" si="45"/>
        <v>4.3402777777777776E-2</v>
      </c>
      <c r="BP293" s="64">
        <f t="shared" si="46"/>
        <v>4.6875000000000007E-2</v>
      </c>
    </row>
    <row r="294" spans="1:68" ht="27" hidden="1" customHeight="1" x14ac:dyDescent="0.25">
      <c r="A294" s="54" t="s">
        <v>462</v>
      </c>
      <c r="B294" s="54" t="s">
        <v>465</v>
      </c>
      <c r="C294" s="31">
        <v>4301011911</v>
      </c>
      <c r="D294" s="579">
        <v>4680115885554</v>
      </c>
      <c r="E294" s="580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87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hidden="1" customHeight="1" x14ac:dyDescent="0.25">
      <c r="A295" s="54" t="s">
        <v>468</v>
      </c>
      <c r="B295" s="54" t="s">
        <v>469</v>
      </c>
      <c r="C295" s="31">
        <v>4301011858</v>
      </c>
      <c r="D295" s="579">
        <v>4680115885646</v>
      </c>
      <c r="E295" s="580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9">
        <v>0</v>
      </c>
      <c r="Y295" s="570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471</v>
      </c>
      <c r="B296" s="54" t="s">
        <v>472</v>
      </c>
      <c r="C296" s="31">
        <v>4301011857</v>
      </c>
      <c r="D296" s="579">
        <v>4680115885622</v>
      </c>
      <c r="E296" s="580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473</v>
      </c>
      <c r="B297" s="54" t="s">
        <v>474</v>
      </c>
      <c r="C297" s="31">
        <v>4301011859</v>
      </c>
      <c r="D297" s="579">
        <v>4680115885608</v>
      </c>
      <c r="E297" s="580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4"/>
      <c r="R297" s="574"/>
      <c r="S297" s="574"/>
      <c r="T297" s="575"/>
      <c r="U297" s="34"/>
      <c r="V297" s="34"/>
      <c r="W297" s="35" t="s">
        <v>70</v>
      </c>
      <c r="X297" s="569">
        <v>0</v>
      </c>
      <c r="Y297" s="570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x14ac:dyDescent="0.2">
      <c r="A298" s="586"/>
      <c r="B298" s="577"/>
      <c r="C298" s="577"/>
      <c r="D298" s="577"/>
      <c r="E298" s="577"/>
      <c r="F298" s="577"/>
      <c r="G298" s="577"/>
      <c r="H298" s="577"/>
      <c r="I298" s="577"/>
      <c r="J298" s="577"/>
      <c r="K298" s="577"/>
      <c r="L298" s="577"/>
      <c r="M298" s="577"/>
      <c r="N298" s="577"/>
      <c r="O298" s="587"/>
      <c r="P298" s="583" t="s">
        <v>72</v>
      </c>
      <c r="Q298" s="584"/>
      <c r="R298" s="584"/>
      <c r="S298" s="584"/>
      <c r="T298" s="584"/>
      <c r="U298" s="584"/>
      <c r="V298" s="585"/>
      <c r="W298" s="37" t="s">
        <v>73</v>
      </c>
      <c r="X298" s="571">
        <f>IFERROR(X291/H291,"0")+IFERROR(X292/H292,"0")+IFERROR(X293/H293,"0")+IFERROR(X294/H294,"0")+IFERROR(X295/H295,"0")+IFERROR(X296/H296,"0")+IFERROR(X297/H297,"0")</f>
        <v>2.7777777777777777</v>
      </c>
      <c r="Y298" s="571">
        <f>IFERROR(Y291/H291,"0")+IFERROR(Y292/H292,"0")+IFERROR(Y293/H293,"0")+IFERROR(Y294/H294,"0")+IFERROR(Y295/H295,"0")+IFERROR(Y296/H296,"0")+IFERROR(Y297/H297,"0")</f>
        <v>3.0000000000000004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5.6940000000000004E-2</v>
      </c>
      <c r="AA298" s="572"/>
      <c r="AB298" s="572"/>
      <c r="AC298" s="572"/>
    </row>
    <row r="299" spans="1:68" x14ac:dyDescent="0.2">
      <c r="A299" s="577"/>
      <c r="B299" s="577"/>
      <c r="C299" s="577"/>
      <c r="D299" s="577"/>
      <c r="E299" s="577"/>
      <c r="F299" s="577"/>
      <c r="G299" s="577"/>
      <c r="H299" s="577"/>
      <c r="I299" s="577"/>
      <c r="J299" s="577"/>
      <c r="K299" s="577"/>
      <c r="L299" s="577"/>
      <c r="M299" s="577"/>
      <c r="N299" s="577"/>
      <c r="O299" s="587"/>
      <c r="P299" s="583" t="s">
        <v>72</v>
      </c>
      <c r="Q299" s="584"/>
      <c r="R299" s="584"/>
      <c r="S299" s="584"/>
      <c r="T299" s="584"/>
      <c r="U299" s="584"/>
      <c r="V299" s="585"/>
      <c r="W299" s="37" t="s">
        <v>70</v>
      </c>
      <c r="X299" s="571">
        <f>IFERROR(SUM(X291:X297),"0")</f>
        <v>30</v>
      </c>
      <c r="Y299" s="571">
        <f>IFERROR(SUM(Y291:Y297),"0")</f>
        <v>32.400000000000006</v>
      </c>
      <c r="Z299" s="37"/>
      <c r="AA299" s="572"/>
      <c r="AB299" s="572"/>
      <c r="AC299" s="572"/>
    </row>
    <row r="300" spans="1:68" ht="14.25" hidden="1" customHeight="1" x14ac:dyDescent="0.25">
      <c r="A300" s="576" t="s">
        <v>64</v>
      </c>
      <c r="B300" s="577"/>
      <c r="C300" s="577"/>
      <c r="D300" s="577"/>
      <c r="E300" s="577"/>
      <c r="F300" s="577"/>
      <c r="G300" s="577"/>
      <c r="H300" s="577"/>
      <c r="I300" s="577"/>
      <c r="J300" s="577"/>
      <c r="K300" s="577"/>
      <c r="L300" s="577"/>
      <c r="M300" s="577"/>
      <c r="N300" s="577"/>
      <c r="O300" s="577"/>
      <c r="P300" s="577"/>
      <c r="Q300" s="577"/>
      <c r="R300" s="577"/>
      <c r="S300" s="577"/>
      <c r="T300" s="577"/>
      <c r="U300" s="577"/>
      <c r="V300" s="577"/>
      <c r="W300" s="577"/>
      <c r="X300" s="577"/>
      <c r="Y300" s="577"/>
      <c r="Z300" s="577"/>
      <c r="AA300" s="565"/>
      <c r="AB300" s="565"/>
      <c r="AC300" s="565"/>
    </row>
    <row r="301" spans="1:68" ht="27" customHeight="1" x14ac:dyDescent="0.25">
      <c r="A301" s="54" t="s">
        <v>476</v>
      </c>
      <c r="B301" s="54" t="s">
        <v>477</v>
      </c>
      <c r="C301" s="31">
        <v>4301030878</v>
      </c>
      <c r="D301" s="579">
        <v>4607091387193</v>
      </c>
      <c r="E301" s="580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9">
        <v>130</v>
      </c>
      <c r="Y301" s="570">
        <f t="shared" ref="Y301:Y307" si="47">IFERROR(IF(X301="",0,CEILING((X301/$H301),1)*$H301),"")</f>
        <v>130.20000000000002</v>
      </c>
      <c r="Z301" s="36">
        <f>IFERROR(IF(Y301=0,"",ROUNDUP(Y301/H301,0)*0.00902),"")</f>
        <v>0.27961999999999998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138.35714285714286</v>
      </c>
      <c r="BN301" s="64">
        <f t="shared" ref="BN301:BN307" si="49">IFERROR(Y301*I301/H301,"0")</f>
        <v>138.57</v>
      </c>
      <c r="BO301" s="64">
        <f t="shared" ref="BO301:BO307" si="50">IFERROR(1/J301*(X301/H301),"0")</f>
        <v>0.23448773448773449</v>
      </c>
      <c r="BP301" s="64">
        <f t="shared" ref="BP301:BP307" si="51">IFERROR(1/J301*(Y301/H301),"0")</f>
        <v>0.23484848484848489</v>
      </c>
    </row>
    <row r="302" spans="1:68" ht="27" customHeight="1" x14ac:dyDescent="0.25">
      <c r="A302" s="54" t="s">
        <v>479</v>
      </c>
      <c r="B302" s="54" t="s">
        <v>480</v>
      </c>
      <c r="C302" s="31">
        <v>4301031153</v>
      </c>
      <c r="D302" s="579">
        <v>4607091387230</v>
      </c>
      <c r="E302" s="580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7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9">
        <v>300</v>
      </c>
      <c r="Y302" s="570">
        <f t="shared" si="47"/>
        <v>302.40000000000003</v>
      </c>
      <c r="Z302" s="36">
        <f>IFERROR(IF(Y302=0,"",ROUNDUP(Y302/H302,0)*0.00902),"")</f>
        <v>0.64944000000000002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319.28571428571428</v>
      </c>
      <c r="BN302" s="64">
        <f t="shared" si="49"/>
        <v>321.83999999999997</v>
      </c>
      <c r="BO302" s="64">
        <f t="shared" si="50"/>
        <v>0.54112554112554112</v>
      </c>
      <c r="BP302" s="64">
        <f t="shared" si="51"/>
        <v>0.54545454545454541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4301031154</v>
      </c>
      <c r="D303" s="579">
        <v>4607091387292</v>
      </c>
      <c r="E303" s="580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485</v>
      </c>
      <c r="B304" s="54" t="s">
        <v>486</v>
      </c>
      <c r="C304" s="31">
        <v>4301031152</v>
      </c>
      <c r="D304" s="579">
        <v>4607091387285</v>
      </c>
      <c r="E304" s="580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9">
        <v>0</v>
      </c>
      <c r="Y304" s="570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487</v>
      </c>
      <c r="B305" s="54" t="s">
        <v>488</v>
      </c>
      <c r="C305" s="31">
        <v>4301031305</v>
      </c>
      <c r="D305" s="579">
        <v>4607091389845</v>
      </c>
      <c r="E305" s="580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4"/>
      <c r="R305" s="574"/>
      <c r="S305" s="574"/>
      <c r="T305" s="575"/>
      <c r="U305" s="34"/>
      <c r="V305" s="34"/>
      <c r="W305" s="35" t="s">
        <v>70</v>
      </c>
      <c r="X305" s="569">
        <v>0</v>
      </c>
      <c r="Y305" s="570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490</v>
      </c>
      <c r="B306" s="54" t="s">
        <v>491</v>
      </c>
      <c r="C306" s="31">
        <v>4301031306</v>
      </c>
      <c r="D306" s="579">
        <v>4680115882881</v>
      </c>
      <c r="E306" s="580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4"/>
      <c r="R306" s="574"/>
      <c r="S306" s="574"/>
      <c r="T306" s="575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492</v>
      </c>
      <c r="B307" s="54" t="s">
        <v>493</v>
      </c>
      <c r="C307" s="31">
        <v>4301031066</v>
      </c>
      <c r="D307" s="579">
        <v>4607091383836</v>
      </c>
      <c r="E307" s="580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8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9">
        <v>0</v>
      </c>
      <c r="Y307" s="570">
        <f t="shared" si="47"/>
        <v>0</v>
      </c>
      <c r="Z307" s="36" t="str">
        <f>IFERROR(IF(Y307=0,"",ROUNDUP(Y307/H307,0)*0.00651),"")</f>
        <v/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x14ac:dyDescent="0.2">
      <c r="A308" s="586"/>
      <c r="B308" s="577"/>
      <c r="C308" s="577"/>
      <c r="D308" s="577"/>
      <c r="E308" s="577"/>
      <c r="F308" s="577"/>
      <c r="G308" s="577"/>
      <c r="H308" s="577"/>
      <c r="I308" s="577"/>
      <c r="J308" s="577"/>
      <c r="K308" s="577"/>
      <c r="L308" s="577"/>
      <c r="M308" s="577"/>
      <c r="N308" s="577"/>
      <c r="O308" s="587"/>
      <c r="P308" s="583" t="s">
        <v>72</v>
      </c>
      <c r="Q308" s="584"/>
      <c r="R308" s="584"/>
      <c r="S308" s="584"/>
      <c r="T308" s="584"/>
      <c r="U308" s="584"/>
      <c r="V308" s="585"/>
      <c r="W308" s="37" t="s">
        <v>73</v>
      </c>
      <c r="X308" s="571">
        <f>IFERROR(X301/H301,"0")+IFERROR(X302/H302,"0")+IFERROR(X303/H303,"0")+IFERROR(X304/H304,"0")+IFERROR(X305/H305,"0")+IFERROR(X306/H306,"0")+IFERROR(X307/H307,"0")</f>
        <v>102.38095238095238</v>
      </c>
      <c r="Y308" s="571">
        <f>IFERROR(Y301/H301,"0")+IFERROR(Y302/H302,"0")+IFERROR(Y303/H303,"0")+IFERROR(Y304/H304,"0")+IFERROR(Y305/H305,"0")+IFERROR(Y306/H306,"0")+IFERROR(Y307/H307,"0")</f>
        <v>103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0.92906</v>
      </c>
      <c r="AA308" s="572"/>
      <c r="AB308" s="572"/>
      <c r="AC308" s="572"/>
    </row>
    <row r="309" spans="1:68" x14ac:dyDescent="0.2">
      <c r="A309" s="577"/>
      <c r="B309" s="577"/>
      <c r="C309" s="577"/>
      <c r="D309" s="577"/>
      <c r="E309" s="577"/>
      <c r="F309" s="577"/>
      <c r="G309" s="577"/>
      <c r="H309" s="577"/>
      <c r="I309" s="577"/>
      <c r="J309" s="577"/>
      <c r="K309" s="577"/>
      <c r="L309" s="577"/>
      <c r="M309" s="577"/>
      <c r="N309" s="577"/>
      <c r="O309" s="587"/>
      <c r="P309" s="583" t="s">
        <v>72</v>
      </c>
      <c r="Q309" s="584"/>
      <c r="R309" s="584"/>
      <c r="S309" s="584"/>
      <c r="T309" s="584"/>
      <c r="U309" s="584"/>
      <c r="V309" s="585"/>
      <c r="W309" s="37" t="s">
        <v>70</v>
      </c>
      <c r="X309" s="571">
        <f>IFERROR(SUM(X301:X307),"0")</f>
        <v>430</v>
      </c>
      <c r="Y309" s="571">
        <f>IFERROR(SUM(Y301:Y307),"0")</f>
        <v>432.6</v>
      </c>
      <c r="Z309" s="37"/>
      <c r="AA309" s="572"/>
      <c r="AB309" s="572"/>
      <c r="AC309" s="572"/>
    </row>
    <row r="310" spans="1:68" ht="14.25" hidden="1" customHeight="1" x14ac:dyDescent="0.25">
      <c r="A310" s="576" t="s">
        <v>74</v>
      </c>
      <c r="B310" s="577"/>
      <c r="C310" s="577"/>
      <c r="D310" s="577"/>
      <c r="E310" s="577"/>
      <c r="F310" s="577"/>
      <c r="G310" s="577"/>
      <c r="H310" s="577"/>
      <c r="I310" s="577"/>
      <c r="J310" s="577"/>
      <c r="K310" s="577"/>
      <c r="L310" s="577"/>
      <c r="M310" s="577"/>
      <c r="N310" s="577"/>
      <c r="O310" s="577"/>
      <c r="P310" s="577"/>
      <c r="Q310" s="577"/>
      <c r="R310" s="577"/>
      <c r="S310" s="577"/>
      <c r="T310" s="577"/>
      <c r="U310" s="577"/>
      <c r="V310" s="577"/>
      <c r="W310" s="577"/>
      <c r="X310" s="577"/>
      <c r="Y310" s="577"/>
      <c r="Z310" s="577"/>
      <c r="AA310" s="565"/>
      <c r="AB310" s="565"/>
      <c r="AC310" s="565"/>
    </row>
    <row r="311" spans="1:68" ht="27" customHeight="1" x14ac:dyDescent="0.25">
      <c r="A311" s="54" t="s">
        <v>495</v>
      </c>
      <c r="B311" s="54" t="s">
        <v>496</v>
      </c>
      <c r="C311" s="31">
        <v>4301051100</v>
      </c>
      <c r="D311" s="579">
        <v>4607091387766</v>
      </c>
      <c r="E311" s="580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4"/>
      <c r="R311" s="574"/>
      <c r="S311" s="574"/>
      <c r="T311" s="575"/>
      <c r="U311" s="34"/>
      <c r="V311" s="34"/>
      <c r="W311" s="35" t="s">
        <v>70</v>
      </c>
      <c r="X311" s="569">
        <v>1200</v>
      </c>
      <c r="Y311" s="570">
        <f>IFERROR(IF(X311="",0,CEILING((X311/$H311),1)*$H311),"")</f>
        <v>1201.2</v>
      </c>
      <c r="Z311" s="36">
        <f>IFERROR(IF(Y311=0,"",ROUNDUP(Y311/H311,0)*0.01898),"")</f>
        <v>2.92292</v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1278.9230769230769</v>
      </c>
      <c r="BN311" s="64">
        <f>IFERROR(Y311*I311/H311,"0")</f>
        <v>1280.2020000000002</v>
      </c>
      <c r="BO311" s="64">
        <f>IFERROR(1/J311*(X311/H311),"0")</f>
        <v>2.4038461538461537</v>
      </c>
      <c r="BP311" s="64">
        <f>IFERROR(1/J311*(Y311/H311),"0")</f>
        <v>2.40625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4301051818</v>
      </c>
      <c r="D312" s="579">
        <v>4607091387957</v>
      </c>
      <c r="E312" s="580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501</v>
      </c>
      <c r="B313" s="54" t="s">
        <v>502</v>
      </c>
      <c r="C313" s="31">
        <v>4301051819</v>
      </c>
      <c r="D313" s="579">
        <v>4607091387964</v>
      </c>
      <c r="E313" s="580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8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4"/>
      <c r="R313" s="574"/>
      <c r="S313" s="574"/>
      <c r="T313" s="575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504</v>
      </c>
      <c r="B314" s="54" t="s">
        <v>505</v>
      </c>
      <c r="C314" s="31">
        <v>4301051734</v>
      </c>
      <c r="D314" s="579">
        <v>4680115884588</v>
      </c>
      <c r="E314" s="580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9">
        <v>0</v>
      </c>
      <c r="Y314" s="570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507</v>
      </c>
      <c r="B315" s="54" t="s">
        <v>508</v>
      </c>
      <c r="C315" s="31">
        <v>4301051578</v>
      </c>
      <c r="D315" s="579">
        <v>4607091387513</v>
      </c>
      <c r="E315" s="580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4"/>
      <c r="R315" s="574"/>
      <c r="S315" s="574"/>
      <c r="T315" s="575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6"/>
      <c r="B316" s="577"/>
      <c r="C316" s="577"/>
      <c r="D316" s="577"/>
      <c r="E316" s="577"/>
      <c r="F316" s="577"/>
      <c r="G316" s="577"/>
      <c r="H316" s="577"/>
      <c r="I316" s="577"/>
      <c r="J316" s="577"/>
      <c r="K316" s="577"/>
      <c r="L316" s="577"/>
      <c r="M316" s="577"/>
      <c r="N316" s="577"/>
      <c r="O316" s="587"/>
      <c r="P316" s="583" t="s">
        <v>72</v>
      </c>
      <c r="Q316" s="584"/>
      <c r="R316" s="584"/>
      <c r="S316" s="584"/>
      <c r="T316" s="584"/>
      <c r="U316" s="584"/>
      <c r="V316" s="585"/>
      <c r="W316" s="37" t="s">
        <v>73</v>
      </c>
      <c r="X316" s="571">
        <f>IFERROR(X311/H311,"0")+IFERROR(X312/H312,"0")+IFERROR(X313/H313,"0")+IFERROR(X314/H314,"0")+IFERROR(X315/H315,"0")</f>
        <v>153.84615384615384</v>
      </c>
      <c r="Y316" s="571">
        <f>IFERROR(Y311/H311,"0")+IFERROR(Y312/H312,"0")+IFERROR(Y313/H313,"0")+IFERROR(Y314/H314,"0")+IFERROR(Y315/H315,"0")</f>
        <v>154</v>
      </c>
      <c r="Z316" s="571">
        <f>IFERROR(IF(Z311="",0,Z311),"0")+IFERROR(IF(Z312="",0,Z312),"0")+IFERROR(IF(Z313="",0,Z313),"0")+IFERROR(IF(Z314="",0,Z314),"0")+IFERROR(IF(Z315="",0,Z315),"0")</f>
        <v>2.92292</v>
      </c>
      <c r="AA316" s="572"/>
      <c r="AB316" s="572"/>
      <c r="AC316" s="572"/>
    </row>
    <row r="317" spans="1:68" x14ac:dyDescent="0.2">
      <c r="A317" s="577"/>
      <c r="B317" s="577"/>
      <c r="C317" s="577"/>
      <c r="D317" s="577"/>
      <c r="E317" s="577"/>
      <c r="F317" s="577"/>
      <c r="G317" s="577"/>
      <c r="H317" s="577"/>
      <c r="I317" s="577"/>
      <c r="J317" s="577"/>
      <c r="K317" s="577"/>
      <c r="L317" s="577"/>
      <c r="M317" s="577"/>
      <c r="N317" s="577"/>
      <c r="O317" s="587"/>
      <c r="P317" s="583" t="s">
        <v>72</v>
      </c>
      <c r="Q317" s="584"/>
      <c r="R317" s="584"/>
      <c r="S317" s="584"/>
      <c r="T317" s="584"/>
      <c r="U317" s="584"/>
      <c r="V317" s="585"/>
      <c r="W317" s="37" t="s">
        <v>70</v>
      </c>
      <c r="X317" s="571">
        <f>IFERROR(SUM(X311:X315),"0")</f>
        <v>1200</v>
      </c>
      <c r="Y317" s="571">
        <f>IFERROR(SUM(Y311:Y315),"0")</f>
        <v>1201.2</v>
      </c>
      <c r="Z317" s="37"/>
      <c r="AA317" s="572"/>
      <c r="AB317" s="572"/>
      <c r="AC317" s="572"/>
    </row>
    <row r="318" spans="1:68" ht="14.25" hidden="1" customHeight="1" x14ac:dyDescent="0.25">
      <c r="A318" s="576" t="s">
        <v>174</v>
      </c>
      <c r="B318" s="577"/>
      <c r="C318" s="577"/>
      <c r="D318" s="577"/>
      <c r="E318" s="577"/>
      <c r="F318" s="577"/>
      <c r="G318" s="577"/>
      <c r="H318" s="577"/>
      <c r="I318" s="577"/>
      <c r="J318" s="577"/>
      <c r="K318" s="577"/>
      <c r="L318" s="577"/>
      <c r="M318" s="577"/>
      <c r="N318" s="577"/>
      <c r="O318" s="577"/>
      <c r="P318" s="577"/>
      <c r="Q318" s="577"/>
      <c r="R318" s="577"/>
      <c r="S318" s="577"/>
      <c r="T318" s="577"/>
      <c r="U318" s="577"/>
      <c r="V318" s="577"/>
      <c r="W318" s="577"/>
      <c r="X318" s="577"/>
      <c r="Y318" s="577"/>
      <c r="Z318" s="577"/>
      <c r="AA318" s="565"/>
      <c r="AB318" s="565"/>
      <c r="AC318" s="565"/>
    </row>
    <row r="319" spans="1:68" ht="27" hidden="1" customHeight="1" x14ac:dyDescent="0.25">
      <c r="A319" s="54" t="s">
        <v>510</v>
      </c>
      <c r="B319" s="54" t="s">
        <v>511</v>
      </c>
      <c r="C319" s="31">
        <v>4301060387</v>
      </c>
      <c r="D319" s="579">
        <v>4607091380880</v>
      </c>
      <c r="E319" s="580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513</v>
      </c>
      <c r="B320" s="54" t="s">
        <v>514</v>
      </c>
      <c r="C320" s="31">
        <v>4301060406</v>
      </c>
      <c r="D320" s="579">
        <v>4607091384482</v>
      </c>
      <c r="E320" s="580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9">
        <v>0</v>
      </c>
      <c r="Y320" s="570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hidden="1" customHeight="1" x14ac:dyDescent="0.25">
      <c r="A321" s="54" t="s">
        <v>516</v>
      </c>
      <c r="B321" s="54" t="s">
        <v>517</v>
      </c>
      <c r="C321" s="31">
        <v>4301060484</v>
      </c>
      <c r="D321" s="579">
        <v>4607091380897</v>
      </c>
      <c r="E321" s="580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4"/>
      <c r="R321" s="574"/>
      <c r="S321" s="574"/>
      <c r="T321" s="575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586"/>
      <c r="B322" s="577"/>
      <c r="C322" s="577"/>
      <c r="D322" s="577"/>
      <c r="E322" s="577"/>
      <c r="F322" s="577"/>
      <c r="G322" s="577"/>
      <c r="H322" s="577"/>
      <c r="I322" s="577"/>
      <c r="J322" s="577"/>
      <c r="K322" s="577"/>
      <c r="L322" s="577"/>
      <c r="M322" s="577"/>
      <c r="N322" s="577"/>
      <c r="O322" s="587"/>
      <c r="P322" s="583" t="s">
        <v>72</v>
      </c>
      <c r="Q322" s="584"/>
      <c r="R322" s="584"/>
      <c r="S322" s="584"/>
      <c r="T322" s="584"/>
      <c r="U322" s="584"/>
      <c r="V322" s="585"/>
      <c r="W322" s="37" t="s">
        <v>73</v>
      </c>
      <c r="X322" s="571">
        <f>IFERROR(X319/H319,"0")+IFERROR(X320/H320,"0")+IFERROR(X321/H321,"0")</f>
        <v>0</v>
      </c>
      <c r="Y322" s="571">
        <f>IFERROR(Y319/H319,"0")+IFERROR(Y320/H320,"0")+IFERROR(Y321/H321,"0")</f>
        <v>0</v>
      </c>
      <c r="Z322" s="571">
        <f>IFERROR(IF(Z319="",0,Z319),"0")+IFERROR(IF(Z320="",0,Z320),"0")+IFERROR(IF(Z321="",0,Z321),"0")</f>
        <v>0</v>
      </c>
      <c r="AA322" s="572"/>
      <c r="AB322" s="572"/>
      <c r="AC322" s="572"/>
    </row>
    <row r="323" spans="1:68" hidden="1" x14ac:dyDescent="0.2">
      <c r="A323" s="577"/>
      <c r="B323" s="577"/>
      <c r="C323" s="577"/>
      <c r="D323" s="577"/>
      <c r="E323" s="577"/>
      <c r="F323" s="577"/>
      <c r="G323" s="577"/>
      <c r="H323" s="577"/>
      <c r="I323" s="577"/>
      <c r="J323" s="577"/>
      <c r="K323" s="577"/>
      <c r="L323" s="577"/>
      <c r="M323" s="577"/>
      <c r="N323" s="577"/>
      <c r="O323" s="587"/>
      <c r="P323" s="583" t="s">
        <v>72</v>
      </c>
      <c r="Q323" s="584"/>
      <c r="R323" s="584"/>
      <c r="S323" s="584"/>
      <c r="T323" s="584"/>
      <c r="U323" s="584"/>
      <c r="V323" s="585"/>
      <c r="W323" s="37" t="s">
        <v>70</v>
      </c>
      <c r="X323" s="571">
        <f>IFERROR(SUM(X319:X321),"0")</f>
        <v>0</v>
      </c>
      <c r="Y323" s="571">
        <f>IFERROR(SUM(Y319:Y321),"0")</f>
        <v>0</v>
      </c>
      <c r="Z323" s="37"/>
      <c r="AA323" s="572"/>
      <c r="AB323" s="572"/>
      <c r="AC323" s="572"/>
    </row>
    <row r="324" spans="1:68" ht="14.25" hidden="1" customHeight="1" x14ac:dyDescent="0.25">
      <c r="A324" s="576" t="s">
        <v>95</v>
      </c>
      <c r="B324" s="577"/>
      <c r="C324" s="577"/>
      <c r="D324" s="577"/>
      <c r="E324" s="577"/>
      <c r="F324" s="577"/>
      <c r="G324" s="577"/>
      <c r="H324" s="577"/>
      <c r="I324" s="577"/>
      <c r="J324" s="577"/>
      <c r="K324" s="577"/>
      <c r="L324" s="577"/>
      <c r="M324" s="577"/>
      <c r="N324" s="577"/>
      <c r="O324" s="577"/>
      <c r="P324" s="577"/>
      <c r="Q324" s="577"/>
      <c r="R324" s="577"/>
      <c r="S324" s="577"/>
      <c r="T324" s="577"/>
      <c r="U324" s="577"/>
      <c r="V324" s="577"/>
      <c r="W324" s="577"/>
      <c r="X324" s="577"/>
      <c r="Y324" s="577"/>
      <c r="Z324" s="577"/>
      <c r="AA324" s="565"/>
      <c r="AB324" s="565"/>
      <c r="AC324" s="565"/>
    </row>
    <row r="325" spans="1:68" ht="27" customHeight="1" x14ac:dyDescent="0.25">
      <c r="A325" s="54" t="s">
        <v>519</v>
      </c>
      <c r="B325" s="54" t="s">
        <v>520</v>
      </c>
      <c r="C325" s="31">
        <v>4301030235</v>
      </c>
      <c r="D325" s="579">
        <v>4607091388381</v>
      </c>
      <c r="E325" s="580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6" t="s">
        <v>521</v>
      </c>
      <c r="Q325" s="574"/>
      <c r="R325" s="574"/>
      <c r="S325" s="574"/>
      <c r="T325" s="575"/>
      <c r="U325" s="34"/>
      <c r="V325" s="34"/>
      <c r="W325" s="35" t="s">
        <v>70</v>
      </c>
      <c r="X325" s="569">
        <v>15</v>
      </c>
      <c r="Y325" s="570">
        <f>IFERROR(IF(X325="",0,CEILING((X325/$H325),1)*$H325),"")</f>
        <v>15.2</v>
      </c>
      <c r="Z325" s="36">
        <f>IFERROR(IF(Y325=0,"",ROUNDUP(Y325/H325,0)*0.00902),"")</f>
        <v>4.5100000000000001E-2</v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16.430921052631579</v>
      </c>
      <c r="BN325" s="64">
        <f>IFERROR(Y325*I325/H325,"0")</f>
        <v>16.649999999999999</v>
      </c>
      <c r="BO325" s="64">
        <f>IFERROR(1/J325*(X325/H325),"0")</f>
        <v>3.7380382775119618E-2</v>
      </c>
      <c r="BP325" s="64">
        <f>IFERROR(1/J325*(Y325/H325),"0")</f>
        <v>3.787878787878788E-2</v>
      </c>
    </row>
    <row r="326" spans="1:68" ht="27" hidden="1" customHeight="1" x14ac:dyDescent="0.25">
      <c r="A326" s="54" t="s">
        <v>523</v>
      </c>
      <c r="B326" s="54" t="s">
        <v>524</v>
      </c>
      <c r="C326" s="31">
        <v>4301030232</v>
      </c>
      <c r="D326" s="579">
        <v>4607091388374</v>
      </c>
      <c r="E326" s="580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7" t="s">
        <v>525</v>
      </c>
      <c r="Q326" s="574"/>
      <c r="R326" s="574"/>
      <c r="S326" s="574"/>
      <c r="T326" s="575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4301032015</v>
      </c>
      <c r="D327" s="579">
        <v>4607091383102</v>
      </c>
      <c r="E327" s="580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7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4301030233</v>
      </c>
      <c r="D328" s="579">
        <v>4607091388404</v>
      </c>
      <c r="E328" s="580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74"/>
      <c r="R328" s="574"/>
      <c r="S328" s="574"/>
      <c r="T328" s="575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6"/>
      <c r="B329" s="577"/>
      <c r="C329" s="577"/>
      <c r="D329" s="577"/>
      <c r="E329" s="577"/>
      <c r="F329" s="577"/>
      <c r="G329" s="577"/>
      <c r="H329" s="577"/>
      <c r="I329" s="577"/>
      <c r="J329" s="577"/>
      <c r="K329" s="577"/>
      <c r="L329" s="577"/>
      <c r="M329" s="577"/>
      <c r="N329" s="577"/>
      <c r="O329" s="587"/>
      <c r="P329" s="583" t="s">
        <v>72</v>
      </c>
      <c r="Q329" s="584"/>
      <c r="R329" s="584"/>
      <c r="S329" s="584"/>
      <c r="T329" s="584"/>
      <c r="U329" s="584"/>
      <c r="V329" s="585"/>
      <c r="W329" s="37" t="s">
        <v>73</v>
      </c>
      <c r="X329" s="571">
        <f>IFERROR(X325/H325,"0")+IFERROR(X326/H326,"0")+IFERROR(X327/H327,"0")+IFERROR(X328/H328,"0")</f>
        <v>4.9342105263157894</v>
      </c>
      <c r="Y329" s="571">
        <f>IFERROR(Y325/H325,"0")+IFERROR(Y326/H326,"0")+IFERROR(Y327/H327,"0")+IFERROR(Y328/H328,"0")</f>
        <v>5</v>
      </c>
      <c r="Z329" s="571">
        <f>IFERROR(IF(Z325="",0,Z325),"0")+IFERROR(IF(Z326="",0,Z326),"0")+IFERROR(IF(Z327="",0,Z327),"0")+IFERROR(IF(Z328="",0,Z328),"0")</f>
        <v>4.5100000000000001E-2</v>
      </c>
      <c r="AA329" s="572"/>
      <c r="AB329" s="572"/>
      <c r="AC329" s="572"/>
    </row>
    <row r="330" spans="1:68" x14ac:dyDescent="0.2">
      <c r="A330" s="577"/>
      <c r="B330" s="577"/>
      <c r="C330" s="577"/>
      <c r="D330" s="577"/>
      <c r="E330" s="577"/>
      <c r="F330" s="577"/>
      <c r="G330" s="577"/>
      <c r="H330" s="577"/>
      <c r="I330" s="577"/>
      <c r="J330" s="577"/>
      <c r="K330" s="577"/>
      <c r="L330" s="577"/>
      <c r="M330" s="577"/>
      <c r="N330" s="577"/>
      <c r="O330" s="587"/>
      <c r="P330" s="583" t="s">
        <v>72</v>
      </c>
      <c r="Q330" s="584"/>
      <c r="R330" s="584"/>
      <c r="S330" s="584"/>
      <c r="T330" s="584"/>
      <c r="U330" s="584"/>
      <c r="V330" s="585"/>
      <c r="W330" s="37" t="s">
        <v>70</v>
      </c>
      <c r="X330" s="571">
        <f>IFERROR(SUM(X325:X328),"0")</f>
        <v>15</v>
      </c>
      <c r="Y330" s="571">
        <f>IFERROR(SUM(Y325:Y328),"0")</f>
        <v>15.2</v>
      </c>
      <c r="Z330" s="37"/>
      <c r="AA330" s="572"/>
      <c r="AB330" s="572"/>
      <c r="AC330" s="572"/>
    </row>
    <row r="331" spans="1:68" ht="14.25" hidden="1" customHeight="1" x14ac:dyDescent="0.25">
      <c r="A331" s="576" t="s">
        <v>531</v>
      </c>
      <c r="B331" s="577"/>
      <c r="C331" s="577"/>
      <c r="D331" s="577"/>
      <c r="E331" s="577"/>
      <c r="F331" s="577"/>
      <c r="G331" s="577"/>
      <c r="H331" s="577"/>
      <c r="I331" s="577"/>
      <c r="J331" s="577"/>
      <c r="K331" s="577"/>
      <c r="L331" s="577"/>
      <c r="M331" s="577"/>
      <c r="N331" s="577"/>
      <c r="O331" s="577"/>
      <c r="P331" s="577"/>
      <c r="Q331" s="577"/>
      <c r="R331" s="577"/>
      <c r="S331" s="577"/>
      <c r="T331" s="577"/>
      <c r="U331" s="577"/>
      <c r="V331" s="577"/>
      <c r="W331" s="577"/>
      <c r="X331" s="577"/>
      <c r="Y331" s="577"/>
      <c r="Z331" s="577"/>
      <c r="AA331" s="565"/>
      <c r="AB331" s="565"/>
      <c r="AC331" s="565"/>
    </row>
    <row r="332" spans="1:68" ht="16.5" hidden="1" customHeight="1" x14ac:dyDescent="0.25">
      <c r="A332" s="54" t="s">
        <v>532</v>
      </c>
      <c r="B332" s="54" t="s">
        <v>533</v>
      </c>
      <c r="C332" s="31">
        <v>4301180007</v>
      </c>
      <c r="D332" s="579">
        <v>4680115881808</v>
      </c>
      <c r="E332" s="580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536</v>
      </c>
      <c r="B333" s="54" t="s">
        <v>537</v>
      </c>
      <c r="C333" s="31">
        <v>4301180006</v>
      </c>
      <c r="D333" s="579">
        <v>4680115881822</v>
      </c>
      <c r="E333" s="580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8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74"/>
      <c r="R333" s="574"/>
      <c r="S333" s="574"/>
      <c r="T333" s="575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4301180001</v>
      </c>
      <c r="D334" s="579">
        <v>4680115880016</v>
      </c>
      <c r="E334" s="580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6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9">
        <v>0</v>
      </c>
      <c r="Y334" s="570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586"/>
      <c r="B335" s="577"/>
      <c r="C335" s="577"/>
      <c r="D335" s="577"/>
      <c r="E335" s="577"/>
      <c r="F335" s="577"/>
      <c r="G335" s="577"/>
      <c r="H335" s="577"/>
      <c r="I335" s="577"/>
      <c r="J335" s="577"/>
      <c r="K335" s="577"/>
      <c r="L335" s="577"/>
      <c r="M335" s="577"/>
      <c r="N335" s="577"/>
      <c r="O335" s="587"/>
      <c r="P335" s="583" t="s">
        <v>72</v>
      </c>
      <c r="Q335" s="584"/>
      <c r="R335" s="584"/>
      <c r="S335" s="584"/>
      <c r="T335" s="584"/>
      <c r="U335" s="584"/>
      <c r="V335" s="585"/>
      <c r="W335" s="37" t="s">
        <v>73</v>
      </c>
      <c r="X335" s="571">
        <f>IFERROR(X332/H332,"0")+IFERROR(X333/H333,"0")+IFERROR(X334/H334,"0")</f>
        <v>0</v>
      </c>
      <c r="Y335" s="571">
        <f>IFERROR(Y332/H332,"0")+IFERROR(Y333/H333,"0")+IFERROR(Y334/H334,"0")</f>
        <v>0</v>
      </c>
      <c r="Z335" s="571">
        <f>IFERROR(IF(Z332="",0,Z332),"0")+IFERROR(IF(Z333="",0,Z333),"0")+IFERROR(IF(Z334="",0,Z334),"0")</f>
        <v>0</v>
      </c>
      <c r="AA335" s="572"/>
      <c r="AB335" s="572"/>
      <c r="AC335" s="572"/>
    </row>
    <row r="336" spans="1:68" hidden="1" x14ac:dyDescent="0.2">
      <c r="A336" s="577"/>
      <c r="B336" s="577"/>
      <c r="C336" s="577"/>
      <c r="D336" s="577"/>
      <c r="E336" s="577"/>
      <c r="F336" s="577"/>
      <c r="G336" s="577"/>
      <c r="H336" s="577"/>
      <c r="I336" s="577"/>
      <c r="J336" s="577"/>
      <c r="K336" s="577"/>
      <c r="L336" s="577"/>
      <c r="M336" s="577"/>
      <c r="N336" s="577"/>
      <c r="O336" s="587"/>
      <c r="P336" s="583" t="s">
        <v>72</v>
      </c>
      <c r="Q336" s="584"/>
      <c r="R336" s="584"/>
      <c r="S336" s="584"/>
      <c r="T336" s="584"/>
      <c r="U336" s="584"/>
      <c r="V336" s="585"/>
      <c r="W336" s="37" t="s">
        <v>70</v>
      </c>
      <c r="X336" s="571">
        <f>IFERROR(SUM(X332:X334),"0")</f>
        <v>0</v>
      </c>
      <c r="Y336" s="571">
        <f>IFERROR(SUM(Y332:Y334),"0")</f>
        <v>0</v>
      </c>
      <c r="Z336" s="37"/>
      <c r="AA336" s="572"/>
      <c r="AB336" s="572"/>
      <c r="AC336" s="572"/>
    </row>
    <row r="337" spans="1:68" ht="16.5" hidden="1" customHeight="1" x14ac:dyDescent="0.25">
      <c r="A337" s="589" t="s">
        <v>540</v>
      </c>
      <c r="B337" s="577"/>
      <c r="C337" s="577"/>
      <c r="D337" s="577"/>
      <c r="E337" s="577"/>
      <c r="F337" s="577"/>
      <c r="G337" s="577"/>
      <c r="H337" s="577"/>
      <c r="I337" s="577"/>
      <c r="J337" s="577"/>
      <c r="K337" s="577"/>
      <c r="L337" s="577"/>
      <c r="M337" s="577"/>
      <c r="N337" s="577"/>
      <c r="O337" s="577"/>
      <c r="P337" s="577"/>
      <c r="Q337" s="577"/>
      <c r="R337" s="577"/>
      <c r="S337" s="577"/>
      <c r="T337" s="577"/>
      <c r="U337" s="577"/>
      <c r="V337" s="577"/>
      <c r="W337" s="577"/>
      <c r="X337" s="577"/>
      <c r="Y337" s="577"/>
      <c r="Z337" s="577"/>
      <c r="AA337" s="564"/>
      <c r="AB337" s="564"/>
      <c r="AC337" s="564"/>
    </row>
    <row r="338" spans="1:68" ht="14.25" hidden="1" customHeight="1" x14ac:dyDescent="0.25">
      <c r="A338" s="576" t="s">
        <v>74</v>
      </c>
      <c r="B338" s="577"/>
      <c r="C338" s="577"/>
      <c r="D338" s="577"/>
      <c r="E338" s="577"/>
      <c r="F338" s="577"/>
      <c r="G338" s="577"/>
      <c r="H338" s="577"/>
      <c r="I338" s="577"/>
      <c r="J338" s="577"/>
      <c r="K338" s="577"/>
      <c r="L338" s="577"/>
      <c r="M338" s="577"/>
      <c r="N338" s="577"/>
      <c r="O338" s="577"/>
      <c r="P338" s="577"/>
      <c r="Q338" s="577"/>
      <c r="R338" s="577"/>
      <c r="S338" s="577"/>
      <c r="T338" s="577"/>
      <c r="U338" s="577"/>
      <c r="V338" s="577"/>
      <c r="W338" s="577"/>
      <c r="X338" s="577"/>
      <c r="Y338" s="577"/>
      <c r="Z338" s="577"/>
      <c r="AA338" s="565"/>
      <c r="AB338" s="565"/>
      <c r="AC338" s="565"/>
    </row>
    <row r="339" spans="1:68" ht="27" customHeight="1" x14ac:dyDescent="0.25">
      <c r="A339" s="54" t="s">
        <v>541</v>
      </c>
      <c r="B339" s="54" t="s">
        <v>542</v>
      </c>
      <c r="C339" s="31">
        <v>4301051489</v>
      </c>
      <c r="D339" s="579">
        <v>4607091387919</v>
      </c>
      <c r="E339" s="580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6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74"/>
      <c r="R339" s="574"/>
      <c r="S339" s="574"/>
      <c r="T339" s="575"/>
      <c r="U339" s="34"/>
      <c r="V339" s="34"/>
      <c r="W339" s="35" t="s">
        <v>70</v>
      </c>
      <c r="X339" s="569">
        <v>100</v>
      </c>
      <c r="Y339" s="570">
        <f>IFERROR(IF(X339="",0,CEILING((X339/$H339),1)*$H339),"")</f>
        <v>105.3</v>
      </c>
      <c r="Z339" s="36">
        <f>IFERROR(IF(Y339=0,"",ROUNDUP(Y339/H339,0)*0.01898),"")</f>
        <v>0.24674000000000001</v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106.4074074074074</v>
      </c>
      <c r="BN339" s="64">
        <f>IFERROR(Y339*I339/H339,"0")</f>
        <v>112.047</v>
      </c>
      <c r="BO339" s="64">
        <f>IFERROR(1/J339*(X339/H339),"0")</f>
        <v>0.19290123456790123</v>
      </c>
      <c r="BP339" s="64">
        <f>IFERROR(1/J339*(Y339/H339),"0")</f>
        <v>0.203125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4301051461</v>
      </c>
      <c r="D340" s="579">
        <v>4680115883604</v>
      </c>
      <c r="E340" s="580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9">
        <v>0</v>
      </c>
      <c r="Y340" s="570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4301051864</v>
      </c>
      <c r="D341" s="579">
        <v>4680115883567</v>
      </c>
      <c r="E341" s="580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74"/>
      <c r="R341" s="574"/>
      <c r="S341" s="574"/>
      <c r="T341" s="575"/>
      <c r="U341" s="34"/>
      <c r="V341" s="34"/>
      <c r="W341" s="35" t="s">
        <v>70</v>
      </c>
      <c r="X341" s="569">
        <v>0</v>
      </c>
      <c r="Y341" s="570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6"/>
      <c r="B342" s="577"/>
      <c r="C342" s="577"/>
      <c r="D342" s="577"/>
      <c r="E342" s="577"/>
      <c r="F342" s="577"/>
      <c r="G342" s="577"/>
      <c r="H342" s="577"/>
      <c r="I342" s="577"/>
      <c r="J342" s="577"/>
      <c r="K342" s="577"/>
      <c r="L342" s="577"/>
      <c r="M342" s="577"/>
      <c r="N342" s="577"/>
      <c r="O342" s="587"/>
      <c r="P342" s="583" t="s">
        <v>72</v>
      </c>
      <c r="Q342" s="584"/>
      <c r="R342" s="584"/>
      <c r="S342" s="584"/>
      <c r="T342" s="584"/>
      <c r="U342" s="584"/>
      <c r="V342" s="585"/>
      <c r="W342" s="37" t="s">
        <v>73</v>
      </c>
      <c r="X342" s="571">
        <f>IFERROR(X339/H339,"0")+IFERROR(X340/H340,"0")+IFERROR(X341/H341,"0")</f>
        <v>12.345679012345679</v>
      </c>
      <c r="Y342" s="571">
        <f>IFERROR(Y339/H339,"0")+IFERROR(Y340/H340,"0")+IFERROR(Y341/H341,"0")</f>
        <v>13</v>
      </c>
      <c r="Z342" s="571">
        <f>IFERROR(IF(Z339="",0,Z339),"0")+IFERROR(IF(Z340="",0,Z340),"0")+IFERROR(IF(Z341="",0,Z341),"0")</f>
        <v>0.24674000000000001</v>
      </c>
      <c r="AA342" s="572"/>
      <c r="AB342" s="572"/>
      <c r="AC342" s="572"/>
    </row>
    <row r="343" spans="1:68" x14ac:dyDescent="0.2">
      <c r="A343" s="577"/>
      <c r="B343" s="577"/>
      <c r="C343" s="577"/>
      <c r="D343" s="577"/>
      <c r="E343" s="577"/>
      <c r="F343" s="577"/>
      <c r="G343" s="577"/>
      <c r="H343" s="577"/>
      <c r="I343" s="577"/>
      <c r="J343" s="577"/>
      <c r="K343" s="577"/>
      <c r="L343" s="577"/>
      <c r="M343" s="577"/>
      <c r="N343" s="577"/>
      <c r="O343" s="587"/>
      <c r="P343" s="583" t="s">
        <v>72</v>
      </c>
      <c r="Q343" s="584"/>
      <c r="R343" s="584"/>
      <c r="S343" s="584"/>
      <c r="T343" s="584"/>
      <c r="U343" s="584"/>
      <c r="V343" s="585"/>
      <c r="W343" s="37" t="s">
        <v>70</v>
      </c>
      <c r="X343" s="571">
        <f>IFERROR(SUM(X339:X341),"0")</f>
        <v>100</v>
      </c>
      <c r="Y343" s="571">
        <f>IFERROR(SUM(Y339:Y341),"0")</f>
        <v>105.3</v>
      </c>
      <c r="Z343" s="37"/>
      <c r="AA343" s="572"/>
      <c r="AB343" s="572"/>
      <c r="AC343" s="572"/>
    </row>
    <row r="344" spans="1:68" ht="27.75" hidden="1" customHeight="1" x14ac:dyDescent="0.2">
      <c r="A344" s="654" t="s">
        <v>550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48"/>
      <c r="AB344" s="48"/>
      <c r="AC344" s="48"/>
    </row>
    <row r="345" spans="1:68" ht="16.5" hidden="1" customHeight="1" x14ac:dyDescent="0.25">
      <c r="A345" s="589" t="s">
        <v>551</v>
      </c>
      <c r="B345" s="577"/>
      <c r="C345" s="577"/>
      <c r="D345" s="577"/>
      <c r="E345" s="577"/>
      <c r="F345" s="577"/>
      <c r="G345" s="577"/>
      <c r="H345" s="577"/>
      <c r="I345" s="577"/>
      <c r="J345" s="577"/>
      <c r="K345" s="577"/>
      <c r="L345" s="577"/>
      <c r="M345" s="577"/>
      <c r="N345" s="577"/>
      <c r="O345" s="577"/>
      <c r="P345" s="577"/>
      <c r="Q345" s="577"/>
      <c r="R345" s="577"/>
      <c r="S345" s="577"/>
      <c r="T345" s="577"/>
      <c r="U345" s="577"/>
      <c r="V345" s="577"/>
      <c r="W345" s="577"/>
      <c r="X345" s="577"/>
      <c r="Y345" s="577"/>
      <c r="Z345" s="577"/>
      <c r="AA345" s="564"/>
      <c r="AB345" s="564"/>
      <c r="AC345" s="564"/>
    </row>
    <row r="346" spans="1:68" ht="14.25" hidden="1" customHeight="1" x14ac:dyDescent="0.25">
      <c r="A346" s="576" t="s">
        <v>103</v>
      </c>
      <c r="B346" s="577"/>
      <c r="C346" s="577"/>
      <c r="D346" s="577"/>
      <c r="E346" s="577"/>
      <c r="F346" s="577"/>
      <c r="G346" s="577"/>
      <c r="H346" s="577"/>
      <c r="I346" s="577"/>
      <c r="J346" s="577"/>
      <c r="K346" s="577"/>
      <c r="L346" s="577"/>
      <c r="M346" s="577"/>
      <c r="N346" s="577"/>
      <c r="O346" s="577"/>
      <c r="P346" s="577"/>
      <c r="Q346" s="577"/>
      <c r="R346" s="577"/>
      <c r="S346" s="577"/>
      <c r="T346" s="577"/>
      <c r="U346" s="577"/>
      <c r="V346" s="577"/>
      <c r="W346" s="577"/>
      <c r="X346" s="577"/>
      <c r="Y346" s="577"/>
      <c r="Z346" s="577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79">
        <v>4680115884847</v>
      </c>
      <c r="E347" s="580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8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9">
        <v>180</v>
      </c>
      <c r="Y347" s="570">
        <f t="shared" ref="Y347:Y353" si="52">IFERROR(IF(X347="",0,CEILING((X347/$H347),1)*$H347),"")</f>
        <v>180</v>
      </c>
      <c r="Z347" s="36">
        <f>IFERROR(IF(Y347=0,"",ROUNDUP(Y347/H347,0)*0.02175),"")</f>
        <v>0.26100000000000001</v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185.76000000000002</v>
      </c>
      <c r="BN347" s="64">
        <f t="shared" ref="BN347:BN353" si="54">IFERROR(Y347*I347/H347,"0")</f>
        <v>185.76000000000002</v>
      </c>
      <c r="BO347" s="64">
        <f t="shared" ref="BO347:BO353" si="55">IFERROR(1/J347*(X347/H347),"0")</f>
        <v>0.25</v>
      </c>
      <c r="BP347" s="64">
        <f t="shared" ref="BP347:BP353" si="56">IFERROR(1/J347*(Y347/H347),"0")</f>
        <v>0.25</v>
      </c>
    </row>
    <row r="348" spans="1:68" ht="27" customHeight="1" x14ac:dyDescent="0.25">
      <c r="A348" s="54" t="s">
        <v>555</v>
      </c>
      <c r="B348" s="54" t="s">
        <v>556</v>
      </c>
      <c r="C348" s="31">
        <v>4301011870</v>
      </c>
      <c r="D348" s="579">
        <v>4680115884854</v>
      </c>
      <c r="E348" s="580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74"/>
      <c r="R348" s="574"/>
      <c r="S348" s="574"/>
      <c r="T348" s="575"/>
      <c r="U348" s="34"/>
      <c r="V348" s="34"/>
      <c r="W348" s="35" t="s">
        <v>70</v>
      </c>
      <c r="X348" s="569">
        <v>130</v>
      </c>
      <c r="Y348" s="570">
        <f t="shared" si="52"/>
        <v>135</v>
      </c>
      <c r="Z348" s="36">
        <f>IFERROR(IF(Y348=0,"",ROUNDUP(Y348/H348,0)*0.02175),"")</f>
        <v>0.19574999999999998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134.16</v>
      </c>
      <c r="BN348" s="64">
        <f t="shared" si="54"/>
        <v>139.32000000000002</v>
      </c>
      <c r="BO348" s="64">
        <f t="shared" si="55"/>
        <v>0.18055555555555552</v>
      </c>
      <c r="BP348" s="64">
        <f t="shared" si="56"/>
        <v>0.1875</v>
      </c>
    </row>
    <row r="349" spans="1:68" ht="27" customHeight="1" x14ac:dyDescent="0.25">
      <c r="A349" s="54" t="s">
        <v>558</v>
      </c>
      <c r="B349" s="54" t="s">
        <v>559</v>
      </c>
      <c r="C349" s="31">
        <v>4301011832</v>
      </c>
      <c r="D349" s="579">
        <v>4607091383997</v>
      </c>
      <c r="E349" s="580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8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74"/>
      <c r="R349" s="574"/>
      <c r="S349" s="574"/>
      <c r="T349" s="575"/>
      <c r="U349" s="34"/>
      <c r="V349" s="34"/>
      <c r="W349" s="35" t="s">
        <v>70</v>
      </c>
      <c r="X349" s="569">
        <v>1300</v>
      </c>
      <c r="Y349" s="570">
        <f t="shared" si="52"/>
        <v>1305</v>
      </c>
      <c r="Z349" s="36">
        <f>IFERROR(IF(Y349=0,"",ROUNDUP(Y349/H349,0)*0.02175),"")</f>
        <v>1.8922499999999998</v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1341.6</v>
      </c>
      <c r="BN349" s="64">
        <f t="shared" si="54"/>
        <v>1346.76</v>
      </c>
      <c r="BO349" s="64">
        <f t="shared" si="55"/>
        <v>1.8055555555555556</v>
      </c>
      <c r="BP349" s="64">
        <f t="shared" si="56"/>
        <v>1.8125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4301011867</v>
      </c>
      <c r="D350" s="579">
        <v>4680115884830</v>
      </c>
      <c r="E350" s="580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4"/>
      <c r="R350" s="574"/>
      <c r="S350" s="574"/>
      <c r="T350" s="575"/>
      <c r="U350" s="34"/>
      <c r="V350" s="34"/>
      <c r="W350" s="35" t="s">
        <v>70</v>
      </c>
      <c r="X350" s="569">
        <v>0</v>
      </c>
      <c r="Y350" s="570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4301011433</v>
      </c>
      <c r="D351" s="579">
        <v>4680115882638</v>
      </c>
      <c r="E351" s="580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4301011952</v>
      </c>
      <c r="D352" s="579">
        <v>4680115884922</v>
      </c>
      <c r="E352" s="580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9">
        <v>0</v>
      </c>
      <c r="Y352" s="570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37.5" hidden="1" customHeight="1" x14ac:dyDescent="0.25">
      <c r="A353" s="54" t="s">
        <v>569</v>
      </c>
      <c r="B353" s="54" t="s">
        <v>570</v>
      </c>
      <c r="C353" s="31">
        <v>4301011868</v>
      </c>
      <c r="D353" s="579">
        <v>4680115884861</v>
      </c>
      <c r="E353" s="580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74"/>
      <c r="R353" s="574"/>
      <c r="S353" s="574"/>
      <c r="T353" s="575"/>
      <c r="U353" s="34"/>
      <c r="V353" s="34"/>
      <c r="W353" s="35" t="s">
        <v>70</v>
      </c>
      <c r="X353" s="569">
        <v>0</v>
      </c>
      <c r="Y353" s="570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x14ac:dyDescent="0.2">
      <c r="A354" s="586"/>
      <c r="B354" s="577"/>
      <c r="C354" s="577"/>
      <c r="D354" s="577"/>
      <c r="E354" s="577"/>
      <c r="F354" s="577"/>
      <c r="G354" s="577"/>
      <c r="H354" s="577"/>
      <c r="I354" s="577"/>
      <c r="J354" s="577"/>
      <c r="K354" s="577"/>
      <c r="L354" s="577"/>
      <c r="M354" s="577"/>
      <c r="N354" s="577"/>
      <c r="O354" s="587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71">
        <f>IFERROR(X347/H347,"0")+IFERROR(X348/H348,"0")+IFERROR(X349/H349,"0")+IFERROR(X350/H350,"0")+IFERROR(X351/H351,"0")+IFERROR(X352/H352,"0")+IFERROR(X353/H353,"0")</f>
        <v>107.33333333333334</v>
      </c>
      <c r="Y354" s="571">
        <f>IFERROR(Y347/H347,"0")+IFERROR(Y348/H348,"0")+IFERROR(Y349/H349,"0")+IFERROR(Y350/H350,"0")+IFERROR(Y351/H351,"0")+IFERROR(Y352/H352,"0")+IFERROR(Y353/H353,"0")</f>
        <v>108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2.3489999999999998</v>
      </c>
      <c r="AA354" s="572"/>
      <c r="AB354" s="572"/>
      <c r="AC354" s="572"/>
    </row>
    <row r="355" spans="1:68" x14ac:dyDescent="0.2">
      <c r="A355" s="577"/>
      <c r="B355" s="577"/>
      <c r="C355" s="577"/>
      <c r="D355" s="577"/>
      <c r="E355" s="577"/>
      <c r="F355" s="577"/>
      <c r="G355" s="577"/>
      <c r="H355" s="577"/>
      <c r="I355" s="577"/>
      <c r="J355" s="577"/>
      <c r="K355" s="577"/>
      <c r="L355" s="577"/>
      <c r="M355" s="577"/>
      <c r="N355" s="577"/>
      <c r="O355" s="587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71">
        <f>IFERROR(SUM(X347:X353),"0")</f>
        <v>1610</v>
      </c>
      <c r="Y355" s="571">
        <f>IFERROR(SUM(Y347:Y353),"0")</f>
        <v>1620</v>
      </c>
      <c r="Z355" s="37"/>
      <c r="AA355" s="572"/>
      <c r="AB355" s="572"/>
      <c r="AC355" s="572"/>
    </row>
    <row r="356" spans="1:68" ht="14.25" hidden="1" customHeight="1" x14ac:dyDescent="0.25">
      <c r="A356" s="576" t="s">
        <v>139</v>
      </c>
      <c r="B356" s="577"/>
      <c r="C356" s="577"/>
      <c r="D356" s="577"/>
      <c r="E356" s="577"/>
      <c r="F356" s="577"/>
      <c r="G356" s="577"/>
      <c r="H356" s="577"/>
      <c r="I356" s="577"/>
      <c r="J356" s="577"/>
      <c r="K356" s="577"/>
      <c r="L356" s="577"/>
      <c r="M356" s="577"/>
      <c r="N356" s="577"/>
      <c r="O356" s="577"/>
      <c r="P356" s="577"/>
      <c r="Q356" s="577"/>
      <c r="R356" s="577"/>
      <c r="S356" s="577"/>
      <c r="T356" s="577"/>
      <c r="U356" s="577"/>
      <c r="V356" s="577"/>
      <c r="W356" s="577"/>
      <c r="X356" s="577"/>
      <c r="Y356" s="577"/>
      <c r="Z356" s="577"/>
      <c r="AA356" s="565"/>
      <c r="AB356" s="565"/>
      <c r="AC356" s="565"/>
    </row>
    <row r="357" spans="1:68" ht="27" customHeight="1" x14ac:dyDescent="0.25">
      <c r="A357" s="54" t="s">
        <v>571</v>
      </c>
      <c r="B357" s="54" t="s">
        <v>572</v>
      </c>
      <c r="C357" s="31">
        <v>4301020178</v>
      </c>
      <c r="D357" s="579">
        <v>4607091383980</v>
      </c>
      <c r="E357" s="580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74"/>
      <c r="R357" s="574"/>
      <c r="S357" s="574"/>
      <c r="T357" s="575"/>
      <c r="U357" s="34"/>
      <c r="V357" s="34"/>
      <c r="W357" s="35" t="s">
        <v>70</v>
      </c>
      <c r="X357" s="569">
        <v>1500</v>
      </c>
      <c r="Y357" s="570">
        <f>IFERROR(IF(X357="",0,CEILING((X357/$H357),1)*$H357),"")</f>
        <v>1500</v>
      </c>
      <c r="Z357" s="36">
        <f>IFERROR(IF(Y357=0,"",ROUNDUP(Y357/H357,0)*0.02175),"")</f>
        <v>2.1749999999999998</v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1548</v>
      </c>
      <c r="BN357" s="64">
        <f>IFERROR(Y357*I357/H357,"0")</f>
        <v>1548</v>
      </c>
      <c r="BO357" s="64">
        <f>IFERROR(1/J357*(X357/H357),"0")</f>
        <v>2.083333333333333</v>
      </c>
      <c r="BP357" s="64">
        <f>IFERROR(1/J357*(Y357/H357),"0")</f>
        <v>2.083333333333333</v>
      </c>
    </row>
    <row r="358" spans="1:68" ht="16.5" hidden="1" customHeight="1" x14ac:dyDescent="0.25">
      <c r="A358" s="54" t="s">
        <v>574</v>
      </c>
      <c r="B358" s="54" t="s">
        <v>575</v>
      </c>
      <c r="C358" s="31">
        <v>4301020179</v>
      </c>
      <c r="D358" s="579">
        <v>4607091384178</v>
      </c>
      <c r="E358" s="580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7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74"/>
      <c r="R358" s="574"/>
      <c r="S358" s="574"/>
      <c r="T358" s="575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86"/>
      <c r="B359" s="577"/>
      <c r="C359" s="577"/>
      <c r="D359" s="577"/>
      <c r="E359" s="577"/>
      <c r="F359" s="577"/>
      <c r="G359" s="577"/>
      <c r="H359" s="577"/>
      <c r="I359" s="577"/>
      <c r="J359" s="577"/>
      <c r="K359" s="577"/>
      <c r="L359" s="577"/>
      <c r="M359" s="577"/>
      <c r="N359" s="577"/>
      <c r="O359" s="587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71">
        <f>IFERROR(X357/H357,"0")+IFERROR(X358/H358,"0")</f>
        <v>100</v>
      </c>
      <c r="Y359" s="571">
        <f>IFERROR(Y357/H357,"0")+IFERROR(Y358/H358,"0")</f>
        <v>100</v>
      </c>
      <c r="Z359" s="571">
        <f>IFERROR(IF(Z357="",0,Z357),"0")+IFERROR(IF(Z358="",0,Z358),"0")</f>
        <v>2.1749999999999998</v>
      </c>
      <c r="AA359" s="572"/>
      <c r="AB359" s="572"/>
      <c r="AC359" s="572"/>
    </row>
    <row r="360" spans="1:68" x14ac:dyDescent="0.2">
      <c r="A360" s="577"/>
      <c r="B360" s="577"/>
      <c r="C360" s="577"/>
      <c r="D360" s="577"/>
      <c r="E360" s="577"/>
      <c r="F360" s="577"/>
      <c r="G360" s="577"/>
      <c r="H360" s="577"/>
      <c r="I360" s="577"/>
      <c r="J360" s="577"/>
      <c r="K360" s="577"/>
      <c r="L360" s="577"/>
      <c r="M360" s="577"/>
      <c r="N360" s="577"/>
      <c r="O360" s="587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71">
        <f>IFERROR(SUM(X357:X358),"0")</f>
        <v>1500</v>
      </c>
      <c r="Y360" s="571">
        <f>IFERROR(SUM(Y357:Y358),"0")</f>
        <v>1500</v>
      </c>
      <c r="Z360" s="37"/>
      <c r="AA360" s="572"/>
      <c r="AB360" s="572"/>
      <c r="AC360" s="572"/>
    </row>
    <row r="361" spans="1:68" ht="14.25" hidden="1" customHeight="1" x14ac:dyDescent="0.25">
      <c r="A361" s="576" t="s">
        <v>74</v>
      </c>
      <c r="B361" s="577"/>
      <c r="C361" s="577"/>
      <c r="D361" s="577"/>
      <c r="E361" s="577"/>
      <c r="F361" s="577"/>
      <c r="G361" s="577"/>
      <c r="H361" s="577"/>
      <c r="I361" s="577"/>
      <c r="J361" s="577"/>
      <c r="K361" s="577"/>
      <c r="L361" s="577"/>
      <c r="M361" s="577"/>
      <c r="N361" s="577"/>
      <c r="O361" s="577"/>
      <c r="P361" s="577"/>
      <c r="Q361" s="577"/>
      <c r="R361" s="577"/>
      <c r="S361" s="577"/>
      <c r="T361" s="577"/>
      <c r="U361" s="577"/>
      <c r="V361" s="577"/>
      <c r="W361" s="577"/>
      <c r="X361" s="577"/>
      <c r="Y361" s="577"/>
      <c r="Z361" s="577"/>
      <c r="AA361" s="565"/>
      <c r="AB361" s="565"/>
      <c r="AC361" s="565"/>
    </row>
    <row r="362" spans="1:68" ht="27" hidden="1" customHeight="1" x14ac:dyDescent="0.25">
      <c r="A362" s="54" t="s">
        <v>576</v>
      </c>
      <c r="B362" s="54" t="s">
        <v>577</v>
      </c>
      <c r="C362" s="31">
        <v>4301051903</v>
      </c>
      <c r="D362" s="579">
        <v>4607091383928</v>
      </c>
      <c r="E362" s="580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6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579</v>
      </c>
      <c r="B363" s="54" t="s">
        <v>580</v>
      </c>
      <c r="C363" s="31">
        <v>4301051897</v>
      </c>
      <c r="D363" s="579">
        <v>4607091384260</v>
      </c>
      <c r="E363" s="580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74"/>
      <c r="R363" s="574"/>
      <c r="S363" s="574"/>
      <c r="T363" s="575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86"/>
      <c r="B364" s="577"/>
      <c r="C364" s="577"/>
      <c r="D364" s="577"/>
      <c r="E364" s="577"/>
      <c r="F364" s="577"/>
      <c r="G364" s="577"/>
      <c r="H364" s="577"/>
      <c r="I364" s="577"/>
      <c r="J364" s="577"/>
      <c r="K364" s="577"/>
      <c r="L364" s="577"/>
      <c r="M364" s="577"/>
      <c r="N364" s="577"/>
      <c r="O364" s="587"/>
      <c r="P364" s="583" t="s">
        <v>72</v>
      </c>
      <c r="Q364" s="584"/>
      <c r="R364" s="584"/>
      <c r="S364" s="584"/>
      <c r="T364" s="584"/>
      <c r="U364" s="584"/>
      <c r="V364" s="585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hidden="1" x14ac:dyDescent="0.2">
      <c r="A365" s="577"/>
      <c r="B365" s="577"/>
      <c r="C365" s="577"/>
      <c r="D365" s="577"/>
      <c r="E365" s="577"/>
      <c r="F365" s="577"/>
      <c r="G365" s="577"/>
      <c r="H365" s="577"/>
      <c r="I365" s="577"/>
      <c r="J365" s="577"/>
      <c r="K365" s="577"/>
      <c r="L365" s="577"/>
      <c r="M365" s="577"/>
      <c r="N365" s="577"/>
      <c r="O365" s="587"/>
      <c r="P365" s="583" t="s">
        <v>72</v>
      </c>
      <c r="Q365" s="584"/>
      <c r="R365" s="584"/>
      <c r="S365" s="584"/>
      <c r="T365" s="584"/>
      <c r="U365" s="584"/>
      <c r="V365" s="585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hidden="1" customHeight="1" x14ac:dyDescent="0.25">
      <c r="A366" s="576" t="s">
        <v>174</v>
      </c>
      <c r="B366" s="577"/>
      <c r="C366" s="577"/>
      <c r="D366" s="577"/>
      <c r="E366" s="577"/>
      <c r="F366" s="577"/>
      <c r="G366" s="577"/>
      <c r="H366" s="577"/>
      <c r="I366" s="577"/>
      <c r="J366" s="577"/>
      <c r="K366" s="577"/>
      <c r="L366" s="577"/>
      <c r="M366" s="577"/>
      <c r="N366" s="577"/>
      <c r="O366" s="577"/>
      <c r="P366" s="577"/>
      <c r="Q366" s="577"/>
      <c r="R366" s="577"/>
      <c r="S366" s="577"/>
      <c r="T366" s="577"/>
      <c r="U366" s="577"/>
      <c r="V366" s="577"/>
      <c r="W366" s="577"/>
      <c r="X366" s="577"/>
      <c r="Y366" s="577"/>
      <c r="Z366" s="577"/>
      <c r="AA366" s="565"/>
      <c r="AB366" s="565"/>
      <c r="AC366" s="565"/>
    </row>
    <row r="367" spans="1:68" ht="27" hidden="1" customHeight="1" x14ac:dyDescent="0.25">
      <c r="A367" s="54" t="s">
        <v>582</v>
      </c>
      <c r="B367" s="54" t="s">
        <v>583</v>
      </c>
      <c r="C367" s="31">
        <v>4301060439</v>
      </c>
      <c r="D367" s="579">
        <v>4607091384673</v>
      </c>
      <c r="E367" s="580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87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74"/>
      <c r="R367" s="574"/>
      <c r="S367" s="574"/>
      <c r="T367" s="575"/>
      <c r="U367" s="34"/>
      <c r="V367" s="34"/>
      <c r="W367" s="35" t="s">
        <v>70</v>
      </c>
      <c r="X367" s="569">
        <v>0</v>
      </c>
      <c r="Y367" s="57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586"/>
      <c r="B368" s="577"/>
      <c r="C368" s="577"/>
      <c r="D368" s="577"/>
      <c r="E368" s="577"/>
      <c r="F368" s="577"/>
      <c r="G368" s="577"/>
      <c r="H368" s="577"/>
      <c r="I368" s="577"/>
      <c r="J368" s="577"/>
      <c r="K368" s="577"/>
      <c r="L368" s="577"/>
      <c r="M368" s="577"/>
      <c r="N368" s="577"/>
      <c r="O368" s="587"/>
      <c r="P368" s="583" t="s">
        <v>72</v>
      </c>
      <c r="Q368" s="584"/>
      <c r="R368" s="584"/>
      <c r="S368" s="584"/>
      <c r="T368" s="584"/>
      <c r="U368" s="584"/>
      <c r="V368" s="585"/>
      <c r="W368" s="37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hidden="1" x14ac:dyDescent="0.2">
      <c r="A369" s="577"/>
      <c r="B369" s="577"/>
      <c r="C369" s="577"/>
      <c r="D369" s="577"/>
      <c r="E369" s="577"/>
      <c r="F369" s="577"/>
      <c r="G369" s="577"/>
      <c r="H369" s="577"/>
      <c r="I369" s="577"/>
      <c r="J369" s="577"/>
      <c r="K369" s="577"/>
      <c r="L369" s="577"/>
      <c r="M369" s="577"/>
      <c r="N369" s="577"/>
      <c r="O369" s="587"/>
      <c r="P369" s="583" t="s">
        <v>72</v>
      </c>
      <c r="Q369" s="584"/>
      <c r="R369" s="584"/>
      <c r="S369" s="584"/>
      <c r="T369" s="584"/>
      <c r="U369" s="584"/>
      <c r="V369" s="585"/>
      <c r="W369" s="37" t="s">
        <v>70</v>
      </c>
      <c r="X369" s="571">
        <f>IFERROR(SUM(X367:X367),"0")</f>
        <v>0</v>
      </c>
      <c r="Y369" s="571">
        <f>IFERROR(SUM(Y367:Y367),"0")</f>
        <v>0</v>
      </c>
      <c r="Z369" s="37"/>
      <c r="AA369" s="572"/>
      <c r="AB369" s="572"/>
      <c r="AC369" s="572"/>
    </row>
    <row r="370" spans="1:68" ht="16.5" hidden="1" customHeight="1" x14ac:dyDescent="0.25">
      <c r="A370" s="589" t="s">
        <v>585</v>
      </c>
      <c r="B370" s="577"/>
      <c r="C370" s="577"/>
      <c r="D370" s="577"/>
      <c r="E370" s="577"/>
      <c r="F370" s="577"/>
      <c r="G370" s="577"/>
      <c r="H370" s="577"/>
      <c r="I370" s="577"/>
      <c r="J370" s="577"/>
      <c r="K370" s="577"/>
      <c r="L370" s="577"/>
      <c r="M370" s="577"/>
      <c r="N370" s="577"/>
      <c r="O370" s="577"/>
      <c r="P370" s="577"/>
      <c r="Q370" s="577"/>
      <c r="R370" s="577"/>
      <c r="S370" s="577"/>
      <c r="T370" s="577"/>
      <c r="U370" s="577"/>
      <c r="V370" s="577"/>
      <c r="W370" s="577"/>
      <c r="X370" s="577"/>
      <c r="Y370" s="577"/>
      <c r="Z370" s="577"/>
      <c r="AA370" s="564"/>
      <c r="AB370" s="564"/>
      <c r="AC370" s="564"/>
    </row>
    <row r="371" spans="1:68" ht="14.25" hidden="1" customHeight="1" x14ac:dyDescent="0.25">
      <c r="A371" s="576" t="s">
        <v>103</v>
      </c>
      <c r="B371" s="577"/>
      <c r="C371" s="577"/>
      <c r="D371" s="577"/>
      <c r="E371" s="577"/>
      <c r="F371" s="577"/>
      <c r="G371" s="577"/>
      <c r="H371" s="577"/>
      <c r="I371" s="577"/>
      <c r="J371" s="577"/>
      <c r="K371" s="577"/>
      <c r="L371" s="577"/>
      <c r="M371" s="577"/>
      <c r="N371" s="577"/>
      <c r="O371" s="577"/>
      <c r="P371" s="577"/>
      <c r="Q371" s="577"/>
      <c r="R371" s="577"/>
      <c r="S371" s="577"/>
      <c r="T371" s="577"/>
      <c r="U371" s="577"/>
      <c r="V371" s="577"/>
      <c r="W371" s="577"/>
      <c r="X371" s="577"/>
      <c r="Y371" s="577"/>
      <c r="Z371" s="577"/>
      <c r="AA371" s="565"/>
      <c r="AB371" s="565"/>
      <c r="AC371" s="565"/>
    </row>
    <row r="372" spans="1:68" ht="37.5" hidden="1" customHeight="1" x14ac:dyDescent="0.25">
      <c r="A372" s="54" t="s">
        <v>586</v>
      </c>
      <c r="B372" s="54" t="s">
        <v>587</v>
      </c>
      <c r="C372" s="31">
        <v>4301011873</v>
      </c>
      <c r="D372" s="579">
        <v>4680115881907</v>
      </c>
      <c r="E372" s="580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589</v>
      </c>
      <c r="B373" s="54" t="s">
        <v>590</v>
      </c>
      <c r="C373" s="31">
        <v>4301011874</v>
      </c>
      <c r="D373" s="579">
        <v>4680115884892</v>
      </c>
      <c r="E373" s="580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8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74"/>
      <c r="R373" s="574"/>
      <c r="S373" s="574"/>
      <c r="T373" s="575"/>
      <c r="U373" s="34"/>
      <c r="V373" s="34"/>
      <c r="W373" s="35" t="s">
        <v>70</v>
      </c>
      <c r="X373" s="569">
        <v>0</v>
      </c>
      <c r="Y373" s="570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4301011875</v>
      </c>
      <c r="D374" s="579">
        <v>4680115884885</v>
      </c>
      <c r="E374" s="580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9">
        <v>0</v>
      </c>
      <c r="Y374" s="570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594</v>
      </c>
      <c r="B375" s="54" t="s">
        <v>595</v>
      </c>
      <c r="C375" s="31">
        <v>4301011871</v>
      </c>
      <c r="D375" s="579">
        <v>4680115884908</v>
      </c>
      <c r="E375" s="580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3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74"/>
      <c r="R375" s="574"/>
      <c r="S375" s="574"/>
      <c r="T375" s="575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86"/>
      <c r="B376" s="577"/>
      <c r="C376" s="577"/>
      <c r="D376" s="577"/>
      <c r="E376" s="577"/>
      <c r="F376" s="577"/>
      <c r="G376" s="577"/>
      <c r="H376" s="577"/>
      <c r="I376" s="577"/>
      <c r="J376" s="577"/>
      <c r="K376" s="577"/>
      <c r="L376" s="577"/>
      <c r="M376" s="577"/>
      <c r="N376" s="577"/>
      <c r="O376" s="587"/>
      <c r="P376" s="583" t="s">
        <v>72</v>
      </c>
      <c r="Q376" s="584"/>
      <c r="R376" s="584"/>
      <c r="S376" s="584"/>
      <c r="T376" s="584"/>
      <c r="U376" s="584"/>
      <c r="V376" s="585"/>
      <c r="W376" s="37" t="s">
        <v>73</v>
      </c>
      <c r="X376" s="571">
        <f>IFERROR(X372/H372,"0")+IFERROR(X373/H373,"0")+IFERROR(X374/H374,"0")+IFERROR(X375/H375,"0")</f>
        <v>0</v>
      </c>
      <c r="Y376" s="571">
        <f>IFERROR(Y372/H372,"0")+IFERROR(Y373/H373,"0")+IFERROR(Y374/H374,"0")+IFERROR(Y375/H375,"0")</f>
        <v>0</v>
      </c>
      <c r="Z376" s="571">
        <f>IFERROR(IF(Z372="",0,Z372),"0")+IFERROR(IF(Z373="",0,Z373),"0")+IFERROR(IF(Z374="",0,Z374),"0")+IFERROR(IF(Z375="",0,Z375),"0")</f>
        <v>0</v>
      </c>
      <c r="AA376" s="572"/>
      <c r="AB376" s="572"/>
      <c r="AC376" s="572"/>
    </row>
    <row r="377" spans="1:68" hidden="1" x14ac:dyDescent="0.2">
      <c r="A377" s="577"/>
      <c r="B377" s="577"/>
      <c r="C377" s="577"/>
      <c r="D377" s="577"/>
      <c r="E377" s="577"/>
      <c r="F377" s="577"/>
      <c r="G377" s="577"/>
      <c r="H377" s="577"/>
      <c r="I377" s="577"/>
      <c r="J377" s="577"/>
      <c r="K377" s="577"/>
      <c r="L377" s="577"/>
      <c r="M377" s="577"/>
      <c r="N377" s="577"/>
      <c r="O377" s="587"/>
      <c r="P377" s="583" t="s">
        <v>72</v>
      </c>
      <c r="Q377" s="584"/>
      <c r="R377" s="584"/>
      <c r="S377" s="584"/>
      <c r="T377" s="584"/>
      <c r="U377" s="584"/>
      <c r="V377" s="585"/>
      <c r="W377" s="37" t="s">
        <v>70</v>
      </c>
      <c r="X377" s="571">
        <f>IFERROR(SUM(X372:X375),"0")</f>
        <v>0</v>
      </c>
      <c r="Y377" s="571">
        <f>IFERROR(SUM(Y372:Y375),"0")</f>
        <v>0</v>
      </c>
      <c r="Z377" s="37"/>
      <c r="AA377" s="572"/>
      <c r="AB377" s="572"/>
      <c r="AC377" s="572"/>
    </row>
    <row r="378" spans="1:68" ht="14.25" hidden="1" customHeight="1" x14ac:dyDescent="0.25">
      <c r="A378" s="576" t="s">
        <v>64</v>
      </c>
      <c r="B378" s="577"/>
      <c r="C378" s="577"/>
      <c r="D378" s="577"/>
      <c r="E378" s="577"/>
      <c r="F378" s="577"/>
      <c r="G378" s="577"/>
      <c r="H378" s="577"/>
      <c r="I378" s="577"/>
      <c r="J378" s="577"/>
      <c r="K378" s="577"/>
      <c r="L378" s="577"/>
      <c r="M378" s="577"/>
      <c r="N378" s="577"/>
      <c r="O378" s="577"/>
      <c r="P378" s="577"/>
      <c r="Q378" s="577"/>
      <c r="R378" s="577"/>
      <c r="S378" s="577"/>
      <c r="T378" s="577"/>
      <c r="U378" s="577"/>
      <c r="V378" s="577"/>
      <c r="W378" s="577"/>
      <c r="X378" s="577"/>
      <c r="Y378" s="577"/>
      <c r="Z378" s="577"/>
      <c r="AA378" s="565"/>
      <c r="AB378" s="565"/>
      <c r="AC378" s="565"/>
    </row>
    <row r="379" spans="1:68" ht="27" hidden="1" customHeight="1" x14ac:dyDescent="0.25">
      <c r="A379" s="54" t="s">
        <v>596</v>
      </c>
      <c r="B379" s="54" t="s">
        <v>597</v>
      </c>
      <c r="C379" s="31">
        <v>4301031303</v>
      </c>
      <c r="D379" s="579">
        <v>4607091384802</v>
      </c>
      <c r="E379" s="580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6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74"/>
      <c r="R379" s="574"/>
      <c r="S379" s="574"/>
      <c r="T379" s="575"/>
      <c r="U379" s="34"/>
      <c r="V379" s="34"/>
      <c r="W379" s="35" t="s">
        <v>70</v>
      </c>
      <c r="X379" s="569">
        <v>0</v>
      </c>
      <c r="Y379" s="570">
        <f>IFERROR(IF(X379="",0,CEILING((X379/$H379),1)*$H379),"")</f>
        <v>0</v>
      </c>
      <c r="Z379" s="36" t="str">
        <f>IFERROR(IF(Y379=0,"",ROUNDUP(Y379/H379,0)*0.00902),"")</f>
        <v/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86"/>
      <c r="B380" s="577"/>
      <c r="C380" s="577"/>
      <c r="D380" s="577"/>
      <c r="E380" s="577"/>
      <c r="F380" s="577"/>
      <c r="G380" s="577"/>
      <c r="H380" s="577"/>
      <c r="I380" s="577"/>
      <c r="J380" s="577"/>
      <c r="K380" s="577"/>
      <c r="L380" s="577"/>
      <c r="M380" s="577"/>
      <c r="N380" s="577"/>
      <c r="O380" s="587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hidden="1" x14ac:dyDescent="0.2">
      <c r="A381" s="577"/>
      <c r="B381" s="577"/>
      <c r="C381" s="577"/>
      <c r="D381" s="577"/>
      <c r="E381" s="577"/>
      <c r="F381" s="577"/>
      <c r="G381" s="577"/>
      <c r="H381" s="577"/>
      <c r="I381" s="577"/>
      <c r="J381" s="577"/>
      <c r="K381" s="577"/>
      <c r="L381" s="577"/>
      <c r="M381" s="577"/>
      <c r="N381" s="577"/>
      <c r="O381" s="587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71">
        <f>IFERROR(SUM(X379:X379),"0")</f>
        <v>0</v>
      </c>
      <c r="Y381" s="571">
        <f>IFERROR(SUM(Y379:Y379),"0")</f>
        <v>0</v>
      </c>
      <c r="Z381" s="37"/>
      <c r="AA381" s="572"/>
      <c r="AB381" s="572"/>
      <c r="AC381" s="572"/>
    </row>
    <row r="382" spans="1:68" ht="14.25" hidden="1" customHeight="1" x14ac:dyDescent="0.25">
      <c r="A382" s="576" t="s">
        <v>74</v>
      </c>
      <c r="B382" s="577"/>
      <c r="C382" s="577"/>
      <c r="D382" s="577"/>
      <c r="E382" s="577"/>
      <c r="F382" s="577"/>
      <c r="G382" s="577"/>
      <c r="H382" s="577"/>
      <c r="I382" s="577"/>
      <c r="J382" s="577"/>
      <c r="K382" s="577"/>
      <c r="L382" s="577"/>
      <c r="M382" s="577"/>
      <c r="N382" s="577"/>
      <c r="O382" s="577"/>
      <c r="P382" s="577"/>
      <c r="Q382" s="577"/>
      <c r="R382" s="577"/>
      <c r="S382" s="577"/>
      <c r="T382" s="577"/>
      <c r="U382" s="577"/>
      <c r="V382" s="577"/>
      <c r="W382" s="577"/>
      <c r="X382" s="577"/>
      <c r="Y382" s="577"/>
      <c r="Z382" s="577"/>
      <c r="AA382" s="565"/>
      <c r="AB382" s="565"/>
      <c r="AC382" s="565"/>
    </row>
    <row r="383" spans="1:68" ht="27" hidden="1" customHeight="1" x14ac:dyDescent="0.25">
      <c r="A383" s="54" t="s">
        <v>599</v>
      </c>
      <c r="B383" s="54" t="s">
        <v>600</v>
      </c>
      <c r="C383" s="31">
        <v>4301051899</v>
      </c>
      <c r="D383" s="579">
        <v>4607091384246</v>
      </c>
      <c r="E383" s="580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90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9">
        <v>0</v>
      </c>
      <c r="Y383" s="5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602</v>
      </c>
      <c r="B384" s="54" t="s">
        <v>603</v>
      </c>
      <c r="C384" s="31">
        <v>4301051660</v>
      </c>
      <c r="D384" s="579">
        <v>4607091384253</v>
      </c>
      <c r="E384" s="580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74"/>
      <c r="R384" s="574"/>
      <c r="S384" s="574"/>
      <c r="T384" s="575"/>
      <c r="U384" s="34"/>
      <c r="V384" s="34"/>
      <c r="W384" s="35" t="s">
        <v>70</v>
      </c>
      <c r="X384" s="569">
        <v>0</v>
      </c>
      <c r="Y384" s="570">
        <f>IFERROR(IF(X384="",0,CEILING((X384/$H384),1)*$H384),"")</f>
        <v>0</v>
      </c>
      <c r="Z384" s="36" t="str">
        <f>IFERROR(IF(Y384=0,"",ROUNDUP(Y384/H384,0)*0.00651),"")</f>
        <v/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86"/>
      <c r="B385" s="577"/>
      <c r="C385" s="577"/>
      <c r="D385" s="577"/>
      <c r="E385" s="577"/>
      <c r="F385" s="577"/>
      <c r="G385" s="577"/>
      <c r="H385" s="577"/>
      <c r="I385" s="577"/>
      <c r="J385" s="577"/>
      <c r="K385" s="577"/>
      <c r="L385" s="577"/>
      <c r="M385" s="577"/>
      <c r="N385" s="577"/>
      <c r="O385" s="587"/>
      <c r="P385" s="583" t="s">
        <v>72</v>
      </c>
      <c r="Q385" s="584"/>
      <c r="R385" s="584"/>
      <c r="S385" s="584"/>
      <c r="T385" s="584"/>
      <c r="U385" s="584"/>
      <c r="V385" s="585"/>
      <c r="W385" s="37" t="s">
        <v>73</v>
      </c>
      <c r="X385" s="571">
        <f>IFERROR(X383/H383,"0")+IFERROR(X384/H384,"0")</f>
        <v>0</v>
      </c>
      <c r="Y385" s="571">
        <f>IFERROR(Y383/H383,"0")+IFERROR(Y384/H384,"0")</f>
        <v>0</v>
      </c>
      <c r="Z385" s="571">
        <f>IFERROR(IF(Z383="",0,Z383),"0")+IFERROR(IF(Z384="",0,Z384),"0")</f>
        <v>0</v>
      </c>
      <c r="AA385" s="572"/>
      <c r="AB385" s="572"/>
      <c r="AC385" s="572"/>
    </row>
    <row r="386" spans="1:68" hidden="1" x14ac:dyDescent="0.2">
      <c r="A386" s="577"/>
      <c r="B386" s="577"/>
      <c r="C386" s="577"/>
      <c r="D386" s="577"/>
      <c r="E386" s="577"/>
      <c r="F386" s="577"/>
      <c r="G386" s="577"/>
      <c r="H386" s="577"/>
      <c r="I386" s="577"/>
      <c r="J386" s="577"/>
      <c r="K386" s="577"/>
      <c r="L386" s="577"/>
      <c r="M386" s="577"/>
      <c r="N386" s="577"/>
      <c r="O386" s="587"/>
      <c r="P386" s="583" t="s">
        <v>72</v>
      </c>
      <c r="Q386" s="584"/>
      <c r="R386" s="584"/>
      <c r="S386" s="584"/>
      <c r="T386" s="584"/>
      <c r="U386" s="584"/>
      <c r="V386" s="585"/>
      <c r="W386" s="37" t="s">
        <v>70</v>
      </c>
      <c r="X386" s="571">
        <f>IFERROR(SUM(X383:X384),"0")</f>
        <v>0</v>
      </c>
      <c r="Y386" s="571">
        <f>IFERROR(SUM(Y383:Y384),"0")</f>
        <v>0</v>
      </c>
      <c r="Z386" s="37"/>
      <c r="AA386" s="572"/>
      <c r="AB386" s="572"/>
      <c r="AC386" s="572"/>
    </row>
    <row r="387" spans="1:68" ht="14.25" hidden="1" customHeight="1" x14ac:dyDescent="0.25">
      <c r="A387" s="576" t="s">
        <v>174</v>
      </c>
      <c r="B387" s="577"/>
      <c r="C387" s="577"/>
      <c r="D387" s="577"/>
      <c r="E387" s="577"/>
      <c r="F387" s="577"/>
      <c r="G387" s="577"/>
      <c r="H387" s="577"/>
      <c r="I387" s="577"/>
      <c r="J387" s="577"/>
      <c r="K387" s="577"/>
      <c r="L387" s="577"/>
      <c r="M387" s="577"/>
      <c r="N387" s="577"/>
      <c r="O387" s="577"/>
      <c r="P387" s="577"/>
      <c r="Q387" s="577"/>
      <c r="R387" s="577"/>
      <c r="S387" s="577"/>
      <c r="T387" s="577"/>
      <c r="U387" s="577"/>
      <c r="V387" s="577"/>
      <c r="W387" s="577"/>
      <c r="X387" s="577"/>
      <c r="Y387" s="577"/>
      <c r="Z387" s="577"/>
      <c r="AA387" s="565"/>
      <c r="AB387" s="565"/>
      <c r="AC387" s="565"/>
    </row>
    <row r="388" spans="1:68" ht="27" hidden="1" customHeight="1" x14ac:dyDescent="0.25">
      <c r="A388" s="54" t="s">
        <v>604</v>
      </c>
      <c r="B388" s="54" t="s">
        <v>605</v>
      </c>
      <c r="C388" s="31">
        <v>4301060441</v>
      </c>
      <c r="D388" s="579">
        <v>4607091389357</v>
      </c>
      <c r="E388" s="580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74"/>
      <c r="R388" s="574"/>
      <c r="S388" s="574"/>
      <c r="T388" s="575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586"/>
      <c r="B389" s="577"/>
      <c r="C389" s="577"/>
      <c r="D389" s="577"/>
      <c r="E389" s="577"/>
      <c r="F389" s="577"/>
      <c r="G389" s="577"/>
      <c r="H389" s="577"/>
      <c r="I389" s="577"/>
      <c r="J389" s="577"/>
      <c r="K389" s="577"/>
      <c r="L389" s="577"/>
      <c r="M389" s="577"/>
      <c r="N389" s="577"/>
      <c r="O389" s="587"/>
      <c r="P389" s="583" t="s">
        <v>72</v>
      </c>
      <c r="Q389" s="584"/>
      <c r="R389" s="584"/>
      <c r="S389" s="584"/>
      <c r="T389" s="584"/>
      <c r="U389" s="584"/>
      <c r="V389" s="585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hidden="1" x14ac:dyDescent="0.2">
      <c r="A390" s="577"/>
      <c r="B390" s="577"/>
      <c r="C390" s="577"/>
      <c r="D390" s="577"/>
      <c r="E390" s="577"/>
      <c r="F390" s="577"/>
      <c r="G390" s="577"/>
      <c r="H390" s="577"/>
      <c r="I390" s="577"/>
      <c r="J390" s="577"/>
      <c r="K390" s="577"/>
      <c r="L390" s="577"/>
      <c r="M390" s="577"/>
      <c r="N390" s="577"/>
      <c r="O390" s="587"/>
      <c r="P390" s="583" t="s">
        <v>72</v>
      </c>
      <c r="Q390" s="584"/>
      <c r="R390" s="584"/>
      <c r="S390" s="584"/>
      <c r="T390" s="584"/>
      <c r="U390" s="584"/>
      <c r="V390" s="585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hidden="1" customHeight="1" x14ac:dyDescent="0.2">
      <c r="A391" s="654" t="s">
        <v>607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48"/>
      <c r="AB391" s="48"/>
      <c r="AC391" s="48"/>
    </row>
    <row r="392" spans="1:68" ht="16.5" hidden="1" customHeight="1" x14ac:dyDescent="0.25">
      <c r="A392" s="589" t="s">
        <v>608</v>
      </c>
      <c r="B392" s="577"/>
      <c r="C392" s="577"/>
      <c r="D392" s="577"/>
      <c r="E392" s="577"/>
      <c r="F392" s="577"/>
      <c r="G392" s="577"/>
      <c r="H392" s="577"/>
      <c r="I392" s="577"/>
      <c r="J392" s="577"/>
      <c r="K392" s="577"/>
      <c r="L392" s="577"/>
      <c r="M392" s="577"/>
      <c r="N392" s="577"/>
      <c r="O392" s="577"/>
      <c r="P392" s="577"/>
      <c r="Q392" s="577"/>
      <c r="R392" s="577"/>
      <c r="S392" s="577"/>
      <c r="T392" s="577"/>
      <c r="U392" s="577"/>
      <c r="V392" s="577"/>
      <c r="W392" s="577"/>
      <c r="X392" s="577"/>
      <c r="Y392" s="577"/>
      <c r="Z392" s="577"/>
      <c r="AA392" s="564"/>
      <c r="AB392" s="564"/>
      <c r="AC392" s="564"/>
    </row>
    <row r="393" spans="1:68" ht="14.25" hidden="1" customHeight="1" x14ac:dyDescent="0.25">
      <c r="A393" s="576" t="s">
        <v>64</v>
      </c>
      <c r="B393" s="577"/>
      <c r="C393" s="577"/>
      <c r="D393" s="577"/>
      <c r="E393" s="577"/>
      <c r="F393" s="577"/>
      <c r="G393" s="577"/>
      <c r="H393" s="577"/>
      <c r="I393" s="577"/>
      <c r="J393" s="577"/>
      <c r="K393" s="577"/>
      <c r="L393" s="577"/>
      <c r="M393" s="577"/>
      <c r="N393" s="577"/>
      <c r="O393" s="577"/>
      <c r="P393" s="577"/>
      <c r="Q393" s="577"/>
      <c r="R393" s="577"/>
      <c r="S393" s="577"/>
      <c r="T393" s="577"/>
      <c r="U393" s="577"/>
      <c r="V393" s="577"/>
      <c r="W393" s="577"/>
      <c r="X393" s="577"/>
      <c r="Y393" s="577"/>
      <c r="Z393" s="577"/>
      <c r="AA393" s="565"/>
      <c r="AB393" s="565"/>
      <c r="AC393" s="565"/>
    </row>
    <row r="394" spans="1:68" ht="27" hidden="1" customHeight="1" x14ac:dyDescent="0.25">
      <c r="A394" s="54" t="s">
        <v>609</v>
      </c>
      <c r="B394" s="54" t="s">
        <v>610</v>
      </c>
      <c r="C394" s="31">
        <v>4301031405</v>
      </c>
      <c r="D394" s="579">
        <v>4680115886100</v>
      </c>
      <c r="E394" s="580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hidden="1" customHeight="1" x14ac:dyDescent="0.25">
      <c r="A395" s="54" t="s">
        <v>612</v>
      </c>
      <c r="B395" s="54" t="s">
        <v>613</v>
      </c>
      <c r="C395" s="31">
        <v>4301031382</v>
      </c>
      <c r="D395" s="579">
        <v>4680115886117</v>
      </c>
      <c r="E395" s="580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612</v>
      </c>
      <c r="B396" s="54" t="s">
        <v>615</v>
      </c>
      <c r="C396" s="31">
        <v>4301031406</v>
      </c>
      <c r="D396" s="579">
        <v>4680115886117</v>
      </c>
      <c r="E396" s="580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4301031402</v>
      </c>
      <c r="D397" s="579">
        <v>4680115886124</v>
      </c>
      <c r="E397" s="580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4301031366</v>
      </c>
      <c r="D398" s="579">
        <v>4680115883147</v>
      </c>
      <c r="E398" s="580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74"/>
      <c r="R398" s="574"/>
      <c r="S398" s="574"/>
      <c r="T398" s="575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4301031362</v>
      </c>
      <c r="D399" s="579">
        <v>4607091384338</v>
      </c>
      <c r="E399" s="580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9">
        <v>0</v>
      </c>
      <c r="Y399" s="570">
        <f t="shared" si="57"/>
        <v>0</v>
      </c>
      <c r="Z399" s="36" t="str">
        <f t="shared" si="62"/>
        <v/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37.5" hidden="1" customHeight="1" x14ac:dyDescent="0.25">
      <c r="A400" s="54" t="s">
        <v>623</v>
      </c>
      <c r="B400" s="54" t="s">
        <v>624</v>
      </c>
      <c r="C400" s="31">
        <v>4301031361</v>
      </c>
      <c r="D400" s="579">
        <v>4607091389524</v>
      </c>
      <c r="E400" s="580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74"/>
      <c r="R400" s="574"/>
      <c r="S400" s="574"/>
      <c r="T400" s="575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626</v>
      </c>
      <c r="B401" s="54" t="s">
        <v>627</v>
      </c>
      <c r="C401" s="31">
        <v>4301031364</v>
      </c>
      <c r="D401" s="579">
        <v>4680115883161</v>
      </c>
      <c r="E401" s="580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74"/>
      <c r="R401" s="574"/>
      <c r="S401" s="574"/>
      <c r="T401" s="575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4301031358</v>
      </c>
      <c r="D402" s="579">
        <v>4607091389531</v>
      </c>
      <c r="E402" s="580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7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hidden="1" customHeight="1" x14ac:dyDescent="0.25">
      <c r="A403" s="54" t="s">
        <v>632</v>
      </c>
      <c r="B403" s="54" t="s">
        <v>633</v>
      </c>
      <c r="C403" s="31">
        <v>4301031360</v>
      </c>
      <c r="D403" s="579">
        <v>4607091384345</v>
      </c>
      <c r="E403" s="580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idden="1" x14ac:dyDescent="0.2">
      <c r="A404" s="586"/>
      <c r="B404" s="577"/>
      <c r="C404" s="577"/>
      <c r="D404" s="577"/>
      <c r="E404" s="577"/>
      <c r="F404" s="577"/>
      <c r="G404" s="577"/>
      <c r="H404" s="577"/>
      <c r="I404" s="577"/>
      <c r="J404" s="577"/>
      <c r="K404" s="577"/>
      <c r="L404" s="577"/>
      <c r="M404" s="577"/>
      <c r="N404" s="577"/>
      <c r="O404" s="587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572"/>
      <c r="AB404" s="572"/>
      <c r="AC404" s="572"/>
    </row>
    <row r="405" spans="1:68" hidden="1" x14ac:dyDescent="0.2">
      <c r="A405" s="577"/>
      <c r="B405" s="577"/>
      <c r="C405" s="577"/>
      <c r="D405" s="577"/>
      <c r="E405" s="577"/>
      <c r="F405" s="577"/>
      <c r="G405" s="577"/>
      <c r="H405" s="577"/>
      <c r="I405" s="577"/>
      <c r="J405" s="577"/>
      <c r="K405" s="577"/>
      <c r="L405" s="577"/>
      <c r="M405" s="577"/>
      <c r="N405" s="577"/>
      <c r="O405" s="587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71">
        <f>IFERROR(SUM(X394:X403),"0")</f>
        <v>0</v>
      </c>
      <c r="Y405" s="571">
        <f>IFERROR(SUM(Y394:Y403),"0")</f>
        <v>0</v>
      </c>
      <c r="Z405" s="37"/>
      <c r="AA405" s="572"/>
      <c r="AB405" s="572"/>
      <c r="AC405" s="572"/>
    </row>
    <row r="406" spans="1:68" ht="14.25" hidden="1" customHeight="1" x14ac:dyDescent="0.25">
      <c r="A406" s="576" t="s">
        <v>74</v>
      </c>
      <c r="B406" s="577"/>
      <c r="C406" s="577"/>
      <c r="D406" s="577"/>
      <c r="E406" s="577"/>
      <c r="F406" s="577"/>
      <c r="G406" s="577"/>
      <c r="H406" s="577"/>
      <c r="I406" s="577"/>
      <c r="J406" s="577"/>
      <c r="K406" s="577"/>
      <c r="L406" s="577"/>
      <c r="M406" s="577"/>
      <c r="N406" s="577"/>
      <c r="O406" s="577"/>
      <c r="P406" s="577"/>
      <c r="Q406" s="577"/>
      <c r="R406" s="577"/>
      <c r="S406" s="577"/>
      <c r="T406" s="577"/>
      <c r="U406" s="577"/>
      <c r="V406" s="577"/>
      <c r="W406" s="577"/>
      <c r="X406" s="577"/>
      <c r="Y406" s="577"/>
      <c r="Z406" s="577"/>
      <c r="AA406" s="565"/>
      <c r="AB406" s="565"/>
      <c r="AC406" s="565"/>
    </row>
    <row r="407" spans="1:68" ht="27" hidden="1" customHeight="1" x14ac:dyDescent="0.25">
      <c r="A407" s="54" t="s">
        <v>634</v>
      </c>
      <c r="B407" s="54" t="s">
        <v>635</v>
      </c>
      <c r="C407" s="31">
        <v>4301051284</v>
      </c>
      <c r="D407" s="579">
        <v>4607091384352</v>
      </c>
      <c r="E407" s="580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637</v>
      </c>
      <c r="B408" s="54" t="s">
        <v>638</v>
      </c>
      <c r="C408" s="31">
        <v>4301051431</v>
      </c>
      <c r="D408" s="579">
        <v>4607091389654</v>
      </c>
      <c r="E408" s="580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9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74"/>
      <c r="R408" s="574"/>
      <c r="S408" s="574"/>
      <c r="T408" s="575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86"/>
      <c r="B409" s="577"/>
      <c r="C409" s="577"/>
      <c r="D409" s="577"/>
      <c r="E409" s="577"/>
      <c r="F409" s="577"/>
      <c r="G409" s="577"/>
      <c r="H409" s="577"/>
      <c r="I409" s="577"/>
      <c r="J409" s="577"/>
      <c r="K409" s="577"/>
      <c r="L409" s="577"/>
      <c r="M409" s="577"/>
      <c r="N409" s="577"/>
      <c r="O409" s="587"/>
      <c r="P409" s="583" t="s">
        <v>72</v>
      </c>
      <c r="Q409" s="584"/>
      <c r="R409" s="584"/>
      <c r="S409" s="584"/>
      <c r="T409" s="584"/>
      <c r="U409" s="584"/>
      <c r="V409" s="585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hidden="1" x14ac:dyDescent="0.2">
      <c r="A410" s="577"/>
      <c r="B410" s="577"/>
      <c r="C410" s="577"/>
      <c r="D410" s="577"/>
      <c r="E410" s="577"/>
      <c r="F410" s="577"/>
      <c r="G410" s="577"/>
      <c r="H410" s="577"/>
      <c r="I410" s="577"/>
      <c r="J410" s="577"/>
      <c r="K410" s="577"/>
      <c r="L410" s="577"/>
      <c r="M410" s="577"/>
      <c r="N410" s="577"/>
      <c r="O410" s="587"/>
      <c r="P410" s="583" t="s">
        <v>72</v>
      </c>
      <c r="Q410" s="584"/>
      <c r="R410" s="584"/>
      <c r="S410" s="584"/>
      <c r="T410" s="584"/>
      <c r="U410" s="584"/>
      <c r="V410" s="585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hidden="1" customHeight="1" x14ac:dyDescent="0.25">
      <c r="A411" s="589" t="s">
        <v>640</v>
      </c>
      <c r="B411" s="577"/>
      <c r="C411" s="577"/>
      <c r="D411" s="577"/>
      <c r="E411" s="577"/>
      <c r="F411" s="577"/>
      <c r="G411" s="577"/>
      <c r="H411" s="577"/>
      <c r="I411" s="577"/>
      <c r="J411" s="577"/>
      <c r="K411" s="577"/>
      <c r="L411" s="577"/>
      <c r="M411" s="577"/>
      <c r="N411" s="577"/>
      <c r="O411" s="577"/>
      <c r="P411" s="577"/>
      <c r="Q411" s="577"/>
      <c r="R411" s="577"/>
      <c r="S411" s="577"/>
      <c r="T411" s="577"/>
      <c r="U411" s="577"/>
      <c r="V411" s="577"/>
      <c r="W411" s="577"/>
      <c r="X411" s="577"/>
      <c r="Y411" s="577"/>
      <c r="Z411" s="577"/>
      <c r="AA411" s="564"/>
      <c r="AB411" s="564"/>
      <c r="AC411" s="564"/>
    </row>
    <row r="412" spans="1:68" ht="14.25" hidden="1" customHeight="1" x14ac:dyDescent="0.25">
      <c r="A412" s="576" t="s">
        <v>139</v>
      </c>
      <c r="B412" s="577"/>
      <c r="C412" s="577"/>
      <c r="D412" s="577"/>
      <c r="E412" s="577"/>
      <c r="F412" s="577"/>
      <c r="G412" s="577"/>
      <c r="H412" s="577"/>
      <c r="I412" s="577"/>
      <c r="J412" s="577"/>
      <c r="K412" s="577"/>
      <c r="L412" s="577"/>
      <c r="M412" s="577"/>
      <c r="N412" s="577"/>
      <c r="O412" s="577"/>
      <c r="P412" s="577"/>
      <c r="Q412" s="577"/>
      <c r="R412" s="577"/>
      <c r="S412" s="577"/>
      <c r="T412" s="577"/>
      <c r="U412" s="577"/>
      <c r="V412" s="577"/>
      <c r="W412" s="577"/>
      <c r="X412" s="577"/>
      <c r="Y412" s="577"/>
      <c r="Z412" s="577"/>
      <c r="AA412" s="565"/>
      <c r="AB412" s="565"/>
      <c r="AC412" s="565"/>
    </row>
    <row r="413" spans="1:68" ht="27" hidden="1" customHeight="1" x14ac:dyDescent="0.25">
      <c r="A413" s="54" t="s">
        <v>641</v>
      </c>
      <c r="B413" s="54" t="s">
        <v>642</v>
      </c>
      <c r="C413" s="31">
        <v>4301020319</v>
      </c>
      <c r="D413" s="579">
        <v>4680115885240</v>
      </c>
      <c r="E413" s="580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6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86"/>
      <c r="B414" s="577"/>
      <c r="C414" s="577"/>
      <c r="D414" s="577"/>
      <c r="E414" s="577"/>
      <c r="F414" s="577"/>
      <c r="G414" s="577"/>
      <c r="H414" s="577"/>
      <c r="I414" s="577"/>
      <c r="J414" s="577"/>
      <c r="K414" s="577"/>
      <c r="L414" s="577"/>
      <c r="M414" s="577"/>
      <c r="N414" s="577"/>
      <c r="O414" s="587"/>
      <c r="P414" s="583" t="s">
        <v>72</v>
      </c>
      <c r="Q414" s="584"/>
      <c r="R414" s="584"/>
      <c r="S414" s="584"/>
      <c r="T414" s="584"/>
      <c r="U414" s="584"/>
      <c r="V414" s="585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hidden="1" x14ac:dyDescent="0.2">
      <c r="A415" s="577"/>
      <c r="B415" s="577"/>
      <c r="C415" s="577"/>
      <c r="D415" s="577"/>
      <c r="E415" s="577"/>
      <c r="F415" s="577"/>
      <c r="G415" s="577"/>
      <c r="H415" s="577"/>
      <c r="I415" s="577"/>
      <c r="J415" s="577"/>
      <c r="K415" s="577"/>
      <c r="L415" s="577"/>
      <c r="M415" s="577"/>
      <c r="N415" s="577"/>
      <c r="O415" s="587"/>
      <c r="P415" s="583" t="s">
        <v>72</v>
      </c>
      <c r="Q415" s="584"/>
      <c r="R415" s="584"/>
      <c r="S415" s="584"/>
      <c r="T415" s="584"/>
      <c r="U415" s="584"/>
      <c r="V415" s="585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hidden="1" customHeight="1" x14ac:dyDescent="0.25">
      <c r="A416" s="576" t="s">
        <v>64</v>
      </c>
      <c r="B416" s="577"/>
      <c r="C416" s="577"/>
      <c r="D416" s="577"/>
      <c r="E416" s="577"/>
      <c r="F416" s="577"/>
      <c r="G416" s="577"/>
      <c r="H416" s="577"/>
      <c r="I416" s="577"/>
      <c r="J416" s="577"/>
      <c r="K416" s="577"/>
      <c r="L416" s="577"/>
      <c r="M416" s="577"/>
      <c r="N416" s="577"/>
      <c r="O416" s="577"/>
      <c r="P416" s="577"/>
      <c r="Q416" s="577"/>
      <c r="R416" s="577"/>
      <c r="S416" s="577"/>
      <c r="T416" s="577"/>
      <c r="U416" s="577"/>
      <c r="V416" s="577"/>
      <c r="W416" s="577"/>
      <c r="X416" s="577"/>
      <c r="Y416" s="577"/>
      <c r="Z416" s="577"/>
      <c r="AA416" s="565"/>
      <c r="AB416" s="565"/>
      <c r="AC416" s="565"/>
    </row>
    <row r="417" spans="1:68" ht="27" customHeight="1" x14ac:dyDescent="0.25">
      <c r="A417" s="54" t="s">
        <v>644</v>
      </c>
      <c r="B417" s="54" t="s">
        <v>645</v>
      </c>
      <c r="C417" s="31">
        <v>4301031403</v>
      </c>
      <c r="D417" s="579">
        <v>4680115886094</v>
      </c>
      <c r="E417" s="580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9">
        <v>40</v>
      </c>
      <c r="Y417" s="570">
        <f>IFERROR(IF(X417="",0,CEILING((X417/$H417),1)*$H417),"")</f>
        <v>43.2</v>
      </c>
      <c r="Z417" s="36">
        <f>IFERROR(IF(Y417=0,"",ROUNDUP(Y417/H417,0)*0.00902),"")</f>
        <v>7.2160000000000002E-2</v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41.555555555555557</v>
      </c>
      <c r="BN417" s="64">
        <f>IFERROR(Y417*I417/H417,"0")</f>
        <v>44.88</v>
      </c>
      <c r="BO417" s="64">
        <f>IFERROR(1/J417*(X417/H417),"0")</f>
        <v>5.6116722783389444E-2</v>
      </c>
      <c r="BP417" s="64">
        <f>IFERROR(1/J417*(Y417/H417),"0")</f>
        <v>6.0606060606060608E-2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4301031363</v>
      </c>
      <c r="D418" s="579">
        <v>4607091389425</v>
      </c>
      <c r="E418" s="580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74"/>
      <c r="R418" s="574"/>
      <c r="S418" s="574"/>
      <c r="T418" s="575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650</v>
      </c>
      <c r="B419" s="54" t="s">
        <v>651</v>
      </c>
      <c r="C419" s="31">
        <v>4301031373</v>
      </c>
      <c r="D419" s="579">
        <v>4680115880771</v>
      </c>
      <c r="E419" s="580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4301031359</v>
      </c>
      <c r="D420" s="579">
        <v>4607091389500</v>
      </c>
      <c r="E420" s="580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74"/>
      <c r="R420" s="574"/>
      <c r="S420" s="574"/>
      <c r="T420" s="575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86"/>
      <c r="B421" s="577"/>
      <c r="C421" s="577"/>
      <c r="D421" s="577"/>
      <c r="E421" s="577"/>
      <c r="F421" s="577"/>
      <c r="G421" s="577"/>
      <c r="H421" s="577"/>
      <c r="I421" s="577"/>
      <c r="J421" s="577"/>
      <c r="K421" s="577"/>
      <c r="L421" s="577"/>
      <c r="M421" s="577"/>
      <c r="N421" s="577"/>
      <c r="O421" s="587"/>
      <c r="P421" s="583" t="s">
        <v>72</v>
      </c>
      <c r="Q421" s="584"/>
      <c r="R421" s="584"/>
      <c r="S421" s="584"/>
      <c r="T421" s="584"/>
      <c r="U421" s="584"/>
      <c r="V421" s="585"/>
      <c r="W421" s="37" t="s">
        <v>73</v>
      </c>
      <c r="X421" s="571">
        <f>IFERROR(X417/H417,"0")+IFERROR(X418/H418,"0")+IFERROR(X419/H419,"0")+IFERROR(X420/H420,"0")</f>
        <v>7.4074074074074066</v>
      </c>
      <c r="Y421" s="571">
        <f>IFERROR(Y417/H417,"0")+IFERROR(Y418/H418,"0")+IFERROR(Y419/H419,"0")+IFERROR(Y420/H420,"0")</f>
        <v>8</v>
      </c>
      <c r="Z421" s="571">
        <f>IFERROR(IF(Z417="",0,Z417),"0")+IFERROR(IF(Z418="",0,Z418),"0")+IFERROR(IF(Z419="",0,Z419),"0")+IFERROR(IF(Z420="",0,Z420),"0")</f>
        <v>7.2160000000000002E-2</v>
      </c>
      <c r="AA421" s="572"/>
      <c r="AB421" s="572"/>
      <c r="AC421" s="572"/>
    </row>
    <row r="422" spans="1:68" x14ac:dyDescent="0.2">
      <c r="A422" s="577"/>
      <c r="B422" s="577"/>
      <c r="C422" s="577"/>
      <c r="D422" s="577"/>
      <c r="E422" s="577"/>
      <c r="F422" s="577"/>
      <c r="G422" s="577"/>
      <c r="H422" s="577"/>
      <c r="I422" s="577"/>
      <c r="J422" s="577"/>
      <c r="K422" s="577"/>
      <c r="L422" s="577"/>
      <c r="M422" s="577"/>
      <c r="N422" s="577"/>
      <c r="O422" s="587"/>
      <c r="P422" s="583" t="s">
        <v>72</v>
      </c>
      <c r="Q422" s="584"/>
      <c r="R422" s="584"/>
      <c r="S422" s="584"/>
      <c r="T422" s="584"/>
      <c r="U422" s="584"/>
      <c r="V422" s="585"/>
      <c r="W422" s="37" t="s">
        <v>70</v>
      </c>
      <c r="X422" s="571">
        <f>IFERROR(SUM(X417:X420),"0")</f>
        <v>40</v>
      </c>
      <c r="Y422" s="571">
        <f>IFERROR(SUM(Y417:Y420),"0")</f>
        <v>43.2</v>
      </c>
      <c r="Z422" s="37"/>
      <c r="AA422" s="572"/>
      <c r="AB422" s="572"/>
      <c r="AC422" s="572"/>
    </row>
    <row r="423" spans="1:68" ht="16.5" hidden="1" customHeight="1" x14ac:dyDescent="0.25">
      <c r="A423" s="589" t="s">
        <v>655</v>
      </c>
      <c r="B423" s="577"/>
      <c r="C423" s="577"/>
      <c r="D423" s="577"/>
      <c r="E423" s="577"/>
      <c r="F423" s="577"/>
      <c r="G423" s="577"/>
      <c r="H423" s="577"/>
      <c r="I423" s="577"/>
      <c r="J423" s="577"/>
      <c r="K423" s="577"/>
      <c r="L423" s="577"/>
      <c r="M423" s="577"/>
      <c r="N423" s="577"/>
      <c r="O423" s="577"/>
      <c r="P423" s="577"/>
      <c r="Q423" s="577"/>
      <c r="R423" s="577"/>
      <c r="S423" s="577"/>
      <c r="T423" s="577"/>
      <c r="U423" s="577"/>
      <c r="V423" s="577"/>
      <c r="W423" s="577"/>
      <c r="X423" s="577"/>
      <c r="Y423" s="577"/>
      <c r="Z423" s="577"/>
      <c r="AA423" s="564"/>
      <c r="AB423" s="564"/>
      <c r="AC423" s="564"/>
    </row>
    <row r="424" spans="1:68" ht="14.25" hidden="1" customHeight="1" x14ac:dyDescent="0.25">
      <c r="A424" s="576" t="s">
        <v>64</v>
      </c>
      <c r="B424" s="577"/>
      <c r="C424" s="577"/>
      <c r="D424" s="577"/>
      <c r="E424" s="577"/>
      <c r="F424" s="577"/>
      <c r="G424" s="577"/>
      <c r="H424" s="577"/>
      <c r="I424" s="577"/>
      <c r="J424" s="577"/>
      <c r="K424" s="577"/>
      <c r="L424" s="577"/>
      <c r="M424" s="577"/>
      <c r="N424" s="577"/>
      <c r="O424" s="577"/>
      <c r="P424" s="577"/>
      <c r="Q424" s="577"/>
      <c r="R424" s="577"/>
      <c r="S424" s="577"/>
      <c r="T424" s="577"/>
      <c r="U424" s="577"/>
      <c r="V424" s="577"/>
      <c r="W424" s="577"/>
      <c r="X424" s="577"/>
      <c r="Y424" s="577"/>
      <c r="Z424" s="577"/>
      <c r="AA424" s="565"/>
      <c r="AB424" s="565"/>
      <c r="AC424" s="565"/>
    </row>
    <row r="425" spans="1:68" ht="27" hidden="1" customHeight="1" x14ac:dyDescent="0.25">
      <c r="A425" s="54" t="s">
        <v>656</v>
      </c>
      <c r="B425" s="54" t="s">
        <v>657</v>
      </c>
      <c r="C425" s="31">
        <v>4301031347</v>
      </c>
      <c r="D425" s="579">
        <v>4680115885110</v>
      </c>
      <c r="E425" s="580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74"/>
      <c r="R425" s="574"/>
      <c r="S425" s="574"/>
      <c r="T425" s="575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86"/>
      <c r="B426" s="577"/>
      <c r="C426" s="577"/>
      <c r="D426" s="577"/>
      <c r="E426" s="577"/>
      <c r="F426" s="577"/>
      <c r="G426" s="577"/>
      <c r="H426" s="577"/>
      <c r="I426" s="577"/>
      <c r="J426" s="577"/>
      <c r="K426" s="577"/>
      <c r="L426" s="577"/>
      <c r="M426" s="577"/>
      <c r="N426" s="577"/>
      <c r="O426" s="587"/>
      <c r="P426" s="583" t="s">
        <v>72</v>
      </c>
      <c r="Q426" s="584"/>
      <c r="R426" s="584"/>
      <c r="S426" s="584"/>
      <c r="T426" s="584"/>
      <c r="U426" s="584"/>
      <c r="V426" s="585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hidden="1" x14ac:dyDescent="0.2">
      <c r="A427" s="577"/>
      <c r="B427" s="577"/>
      <c r="C427" s="577"/>
      <c r="D427" s="577"/>
      <c r="E427" s="577"/>
      <c r="F427" s="577"/>
      <c r="G427" s="577"/>
      <c r="H427" s="577"/>
      <c r="I427" s="577"/>
      <c r="J427" s="577"/>
      <c r="K427" s="577"/>
      <c r="L427" s="577"/>
      <c r="M427" s="577"/>
      <c r="N427" s="577"/>
      <c r="O427" s="587"/>
      <c r="P427" s="583" t="s">
        <v>72</v>
      </c>
      <c r="Q427" s="584"/>
      <c r="R427" s="584"/>
      <c r="S427" s="584"/>
      <c r="T427" s="584"/>
      <c r="U427" s="584"/>
      <c r="V427" s="585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hidden="1" customHeight="1" x14ac:dyDescent="0.25">
      <c r="A428" s="589" t="s">
        <v>659</v>
      </c>
      <c r="B428" s="577"/>
      <c r="C428" s="577"/>
      <c r="D428" s="577"/>
      <c r="E428" s="577"/>
      <c r="F428" s="577"/>
      <c r="G428" s="577"/>
      <c r="H428" s="577"/>
      <c r="I428" s="577"/>
      <c r="J428" s="577"/>
      <c r="K428" s="577"/>
      <c r="L428" s="577"/>
      <c r="M428" s="577"/>
      <c r="N428" s="577"/>
      <c r="O428" s="577"/>
      <c r="P428" s="577"/>
      <c r="Q428" s="577"/>
      <c r="R428" s="577"/>
      <c r="S428" s="577"/>
      <c r="T428" s="577"/>
      <c r="U428" s="577"/>
      <c r="V428" s="577"/>
      <c r="W428" s="577"/>
      <c r="X428" s="577"/>
      <c r="Y428" s="577"/>
      <c r="Z428" s="577"/>
      <c r="AA428" s="564"/>
      <c r="AB428" s="564"/>
      <c r="AC428" s="564"/>
    </row>
    <row r="429" spans="1:68" ht="14.25" hidden="1" customHeight="1" x14ac:dyDescent="0.25">
      <c r="A429" s="576" t="s">
        <v>64</v>
      </c>
      <c r="B429" s="577"/>
      <c r="C429" s="577"/>
      <c r="D429" s="577"/>
      <c r="E429" s="577"/>
      <c r="F429" s="577"/>
      <c r="G429" s="577"/>
      <c r="H429" s="577"/>
      <c r="I429" s="577"/>
      <c r="J429" s="577"/>
      <c r="K429" s="577"/>
      <c r="L429" s="577"/>
      <c r="M429" s="577"/>
      <c r="N429" s="577"/>
      <c r="O429" s="577"/>
      <c r="P429" s="577"/>
      <c r="Q429" s="577"/>
      <c r="R429" s="577"/>
      <c r="S429" s="577"/>
      <c r="T429" s="577"/>
      <c r="U429" s="577"/>
      <c r="V429" s="577"/>
      <c r="W429" s="577"/>
      <c r="X429" s="577"/>
      <c r="Y429" s="577"/>
      <c r="Z429" s="577"/>
      <c r="AA429" s="565"/>
      <c r="AB429" s="565"/>
      <c r="AC429" s="565"/>
    </row>
    <row r="430" spans="1:68" ht="27" hidden="1" customHeight="1" x14ac:dyDescent="0.25">
      <c r="A430" s="54" t="s">
        <v>660</v>
      </c>
      <c r="B430" s="54" t="s">
        <v>661</v>
      </c>
      <c r="C430" s="31">
        <v>4301031261</v>
      </c>
      <c r="D430" s="579">
        <v>4680115885103</v>
      </c>
      <c r="E430" s="580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8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74"/>
      <c r="R430" s="574"/>
      <c r="S430" s="574"/>
      <c r="T430" s="575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586"/>
      <c r="B431" s="577"/>
      <c r="C431" s="577"/>
      <c r="D431" s="577"/>
      <c r="E431" s="577"/>
      <c r="F431" s="577"/>
      <c r="G431" s="577"/>
      <c r="H431" s="577"/>
      <c r="I431" s="577"/>
      <c r="J431" s="577"/>
      <c r="K431" s="577"/>
      <c r="L431" s="577"/>
      <c r="M431" s="577"/>
      <c r="N431" s="577"/>
      <c r="O431" s="587"/>
      <c r="P431" s="583" t="s">
        <v>72</v>
      </c>
      <c r="Q431" s="584"/>
      <c r="R431" s="584"/>
      <c r="S431" s="584"/>
      <c r="T431" s="584"/>
      <c r="U431" s="584"/>
      <c r="V431" s="585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hidden="1" x14ac:dyDescent="0.2">
      <c r="A432" s="577"/>
      <c r="B432" s="577"/>
      <c r="C432" s="577"/>
      <c r="D432" s="577"/>
      <c r="E432" s="577"/>
      <c r="F432" s="577"/>
      <c r="G432" s="577"/>
      <c r="H432" s="577"/>
      <c r="I432" s="577"/>
      <c r="J432" s="577"/>
      <c r="K432" s="577"/>
      <c r="L432" s="577"/>
      <c r="M432" s="577"/>
      <c r="N432" s="577"/>
      <c r="O432" s="587"/>
      <c r="P432" s="583" t="s">
        <v>72</v>
      </c>
      <c r="Q432" s="584"/>
      <c r="R432" s="584"/>
      <c r="S432" s="584"/>
      <c r="T432" s="584"/>
      <c r="U432" s="584"/>
      <c r="V432" s="585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hidden="1" customHeight="1" x14ac:dyDescent="0.2">
      <c r="A433" s="654" t="s">
        <v>663</v>
      </c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5"/>
      <c r="P433" s="655"/>
      <c r="Q433" s="655"/>
      <c r="R433" s="655"/>
      <c r="S433" s="655"/>
      <c r="T433" s="655"/>
      <c r="U433" s="655"/>
      <c r="V433" s="655"/>
      <c r="W433" s="655"/>
      <c r="X433" s="655"/>
      <c r="Y433" s="655"/>
      <c r="Z433" s="655"/>
      <c r="AA433" s="48"/>
      <c r="AB433" s="48"/>
      <c r="AC433" s="48"/>
    </row>
    <row r="434" spans="1:68" ht="16.5" hidden="1" customHeight="1" x14ac:dyDescent="0.25">
      <c r="A434" s="589" t="s">
        <v>663</v>
      </c>
      <c r="B434" s="577"/>
      <c r="C434" s="577"/>
      <c r="D434" s="577"/>
      <c r="E434" s="577"/>
      <c r="F434" s="577"/>
      <c r="G434" s="577"/>
      <c r="H434" s="577"/>
      <c r="I434" s="577"/>
      <c r="J434" s="577"/>
      <c r="K434" s="577"/>
      <c r="L434" s="577"/>
      <c r="M434" s="577"/>
      <c r="N434" s="577"/>
      <c r="O434" s="577"/>
      <c r="P434" s="577"/>
      <c r="Q434" s="577"/>
      <c r="R434" s="577"/>
      <c r="S434" s="577"/>
      <c r="T434" s="577"/>
      <c r="U434" s="577"/>
      <c r="V434" s="577"/>
      <c r="W434" s="577"/>
      <c r="X434" s="577"/>
      <c r="Y434" s="577"/>
      <c r="Z434" s="577"/>
      <c r="AA434" s="564"/>
      <c r="AB434" s="564"/>
      <c r="AC434" s="564"/>
    </row>
    <row r="435" spans="1:68" ht="14.25" hidden="1" customHeight="1" x14ac:dyDescent="0.25">
      <c r="A435" s="576" t="s">
        <v>103</v>
      </c>
      <c r="B435" s="577"/>
      <c r="C435" s="577"/>
      <c r="D435" s="577"/>
      <c r="E435" s="577"/>
      <c r="F435" s="577"/>
      <c r="G435" s="577"/>
      <c r="H435" s="577"/>
      <c r="I435" s="577"/>
      <c r="J435" s="577"/>
      <c r="K435" s="577"/>
      <c r="L435" s="577"/>
      <c r="M435" s="577"/>
      <c r="N435" s="577"/>
      <c r="O435" s="577"/>
      <c r="P435" s="577"/>
      <c r="Q435" s="577"/>
      <c r="R435" s="577"/>
      <c r="S435" s="577"/>
      <c r="T435" s="577"/>
      <c r="U435" s="577"/>
      <c r="V435" s="577"/>
      <c r="W435" s="577"/>
      <c r="X435" s="577"/>
      <c r="Y435" s="577"/>
      <c r="Z435" s="577"/>
      <c r="AA435" s="565"/>
      <c r="AB435" s="565"/>
      <c r="AC435" s="565"/>
    </row>
    <row r="436" spans="1:68" ht="27" hidden="1" customHeight="1" x14ac:dyDescent="0.25">
      <c r="A436" s="54" t="s">
        <v>664</v>
      </c>
      <c r="B436" s="54" t="s">
        <v>665</v>
      </c>
      <c r="C436" s="31">
        <v>4301011795</v>
      </c>
      <c r="D436" s="579">
        <v>4607091389067</v>
      </c>
      <c r="E436" s="580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90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74"/>
      <c r="R436" s="574"/>
      <c r="S436" s="574"/>
      <c r="T436" s="575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hidden="1" customHeight="1" x14ac:dyDescent="0.25">
      <c r="A437" s="54" t="s">
        <v>667</v>
      </c>
      <c r="B437" s="54" t="s">
        <v>668</v>
      </c>
      <c r="C437" s="31">
        <v>4301011961</v>
      </c>
      <c r="D437" s="579">
        <v>4680115885271</v>
      </c>
      <c r="E437" s="580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4301011376</v>
      </c>
      <c r="D438" s="579">
        <v>4680115885226</v>
      </c>
      <c r="E438" s="580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9">
        <v>400</v>
      </c>
      <c r="Y438" s="570">
        <f t="shared" si="63"/>
        <v>401.28000000000003</v>
      </c>
      <c r="Z438" s="36">
        <f t="shared" si="64"/>
        <v>0.90895999999999999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427.27272727272725</v>
      </c>
      <c r="BN438" s="64">
        <f t="shared" si="66"/>
        <v>428.64</v>
      </c>
      <c r="BO438" s="64">
        <f t="shared" si="67"/>
        <v>0.72843822843822836</v>
      </c>
      <c r="BP438" s="64">
        <f t="shared" si="68"/>
        <v>0.73076923076923084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4301012145</v>
      </c>
      <c r="D439" s="579">
        <v>4607091383522</v>
      </c>
      <c r="E439" s="580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40" t="s">
        <v>675</v>
      </c>
      <c r="Q439" s="574"/>
      <c r="R439" s="574"/>
      <c r="S439" s="574"/>
      <c r="T439" s="575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hidden="1" customHeight="1" x14ac:dyDescent="0.25">
      <c r="A440" s="54" t="s">
        <v>677</v>
      </c>
      <c r="B440" s="54" t="s">
        <v>678</v>
      </c>
      <c r="C440" s="31">
        <v>4301011774</v>
      </c>
      <c r="D440" s="579">
        <v>4680115884502</v>
      </c>
      <c r="E440" s="580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4301011771</v>
      </c>
      <c r="D441" s="579">
        <v>4607091389104</v>
      </c>
      <c r="E441" s="580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9">
        <v>30</v>
      </c>
      <c r="Y441" s="570">
        <f t="shared" si="63"/>
        <v>31.68</v>
      </c>
      <c r="Z441" s="36">
        <f t="shared" si="64"/>
        <v>7.1760000000000004E-2</v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32.04545454545454</v>
      </c>
      <c r="BN441" s="64">
        <f t="shared" si="66"/>
        <v>33.839999999999996</v>
      </c>
      <c r="BO441" s="64">
        <f t="shared" si="67"/>
        <v>5.4632867132867136E-2</v>
      </c>
      <c r="BP441" s="64">
        <f t="shared" si="68"/>
        <v>5.7692307692307696E-2</v>
      </c>
    </row>
    <row r="442" spans="1:68" ht="16.5" hidden="1" customHeight="1" x14ac:dyDescent="0.25">
      <c r="A442" s="54" t="s">
        <v>683</v>
      </c>
      <c r="B442" s="54" t="s">
        <v>684</v>
      </c>
      <c r="C442" s="31">
        <v>4301011799</v>
      </c>
      <c r="D442" s="579">
        <v>4680115884519</v>
      </c>
      <c r="E442" s="580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74"/>
      <c r="R442" s="574"/>
      <c r="S442" s="574"/>
      <c r="T442" s="575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686</v>
      </c>
      <c r="B443" s="54" t="s">
        <v>687</v>
      </c>
      <c r="C443" s="31">
        <v>4301012125</v>
      </c>
      <c r="D443" s="579">
        <v>4680115886391</v>
      </c>
      <c r="E443" s="580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62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74"/>
      <c r="R443" s="574"/>
      <c r="S443" s="574"/>
      <c r="T443" s="575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4301011778</v>
      </c>
      <c r="D444" s="579">
        <v>4680115880603</v>
      </c>
      <c r="E444" s="580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688</v>
      </c>
      <c r="B445" s="54" t="s">
        <v>690</v>
      </c>
      <c r="C445" s="31">
        <v>4301012035</v>
      </c>
      <c r="D445" s="579">
        <v>4680115880603</v>
      </c>
      <c r="E445" s="580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5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4301012146</v>
      </c>
      <c r="D446" s="579">
        <v>4607091389999</v>
      </c>
      <c r="E446" s="580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28" t="s">
        <v>693</v>
      </c>
      <c r="Q446" s="574"/>
      <c r="R446" s="574"/>
      <c r="S446" s="574"/>
      <c r="T446" s="575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4301012036</v>
      </c>
      <c r="D447" s="579">
        <v>4680115882782</v>
      </c>
      <c r="E447" s="580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4301012050</v>
      </c>
      <c r="D448" s="579">
        <v>4680115885479</v>
      </c>
      <c r="E448" s="580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698</v>
      </c>
      <c r="B449" s="54" t="s">
        <v>699</v>
      </c>
      <c r="C449" s="31">
        <v>4301011784</v>
      </c>
      <c r="D449" s="579">
        <v>4607091389982</v>
      </c>
      <c r="E449" s="580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9">
        <v>0</v>
      </c>
      <c r="Y449" s="570">
        <f t="shared" si="63"/>
        <v>0</v>
      </c>
      <c r="Z449" s="36" t="str">
        <f>IFERROR(IF(Y449=0,"",ROUNDUP(Y449/H449,0)*0.00902),"")</f>
        <v/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700</v>
      </c>
      <c r="C450" s="31">
        <v>4301012034</v>
      </c>
      <c r="D450" s="579">
        <v>4607091389982</v>
      </c>
      <c r="E450" s="580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6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74"/>
      <c r="R450" s="574"/>
      <c r="S450" s="574"/>
      <c r="T450" s="575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86"/>
      <c r="B451" s="577"/>
      <c r="C451" s="577"/>
      <c r="D451" s="577"/>
      <c r="E451" s="577"/>
      <c r="F451" s="577"/>
      <c r="G451" s="577"/>
      <c r="H451" s="577"/>
      <c r="I451" s="577"/>
      <c r="J451" s="577"/>
      <c r="K451" s="577"/>
      <c r="L451" s="577"/>
      <c r="M451" s="577"/>
      <c r="N451" s="577"/>
      <c r="O451" s="587"/>
      <c r="P451" s="583" t="s">
        <v>72</v>
      </c>
      <c r="Q451" s="584"/>
      <c r="R451" s="584"/>
      <c r="S451" s="584"/>
      <c r="T451" s="584"/>
      <c r="U451" s="584"/>
      <c r="V451" s="585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81.439393939393938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82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0.98072000000000004</v>
      </c>
      <c r="AA451" s="572"/>
      <c r="AB451" s="572"/>
      <c r="AC451" s="572"/>
    </row>
    <row r="452" spans="1:68" x14ac:dyDescent="0.2">
      <c r="A452" s="577"/>
      <c r="B452" s="577"/>
      <c r="C452" s="577"/>
      <c r="D452" s="577"/>
      <c r="E452" s="577"/>
      <c r="F452" s="577"/>
      <c r="G452" s="577"/>
      <c r="H452" s="577"/>
      <c r="I452" s="577"/>
      <c r="J452" s="577"/>
      <c r="K452" s="577"/>
      <c r="L452" s="577"/>
      <c r="M452" s="577"/>
      <c r="N452" s="577"/>
      <c r="O452" s="587"/>
      <c r="P452" s="583" t="s">
        <v>72</v>
      </c>
      <c r="Q452" s="584"/>
      <c r="R452" s="584"/>
      <c r="S452" s="584"/>
      <c r="T452" s="584"/>
      <c r="U452" s="584"/>
      <c r="V452" s="585"/>
      <c r="W452" s="37" t="s">
        <v>70</v>
      </c>
      <c r="X452" s="571">
        <f>IFERROR(SUM(X436:X450),"0")</f>
        <v>430</v>
      </c>
      <c r="Y452" s="571">
        <f>IFERROR(SUM(Y436:Y450),"0")</f>
        <v>432.96000000000004</v>
      </c>
      <c r="Z452" s="37"/>
      <c r="AA452" s="572"/>
      <c r="AB452" s="572"/>
      <c r="AC452" s="572"/>
    </row>
    <row r="453" spans="1:68" ht="14.25" hidden="1" customHeight="1" x14ac:dyDescent="0.25">
      <c r="A453" s="576" t="s">
        <v>139</v>
      </c>
      <c r="B453" s="577"/>
      <c r="C453" s="577"/>
      <c r="D453" s="577"/>
      <c r="E453" s="577"/>
      <c r="F453" s="577"/>
      <c r="G453" s="577"/>
      <c r="H453" s="577"/>
      <c r="I453" s="577"/>
      <c r="J453" s="577"/>
      <c r="K453" s="577"/>
      <c r="L453" s="577"/>
      <c r="M453" s="577"/>
      <c r="N453" s="577"/>
      <c r="O453" s="577"/>
      <c r="P453" s="577"/>
      <c r="Q453" s="577"/>
      <c r="R453" s="577"/>
      <c r="S453" s="577"/>
      <c r="T453" s="577"/>
      <c r="U453" s="577"/>
      <c r="V453" s="577"/>
      <c r="W453" s="577"/>
      <c r="X453" s="577"/>
      <c r="Y453" s="577"/>
      <c r="Z453" s="577"/>
      <c r="AA453" s="565"/>
      <c r="AB453" s="565"/>
      <c r="AC453" s="565"/>
    </row>
    <row r="454" spans="1:68" ht="16.5" customHeight="1" x14ac:dyDescent="0.25">
      <c r="A454" s="54" t="s">
        <v>701</v>
      </c>
      <c r="B454" s="54" t="s">
        <v>702</v>
      </c>
      <c r="C454" s="31">
        <v>4301020334</v>
      </c>
      <c r="D454" s="579">
        <v>4607091388930</v>
      </c>
      <c r="E454" s="580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5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74"/>
      <c r="R454" s="574"/>
      <c r="S454" s="574"/>
      <c r="T454" s="575"/>
      <c r="U454" s="34"/>
      <c r="V454" s="34"/>
      <c r="W454" s="35" t="s">
        <v>70</v>
      </c>
      <c r="X454" s="569">
        <v>370</v>
      </c>
      <c r="Y454" s="570">
        <f>IFERROR(IF(X454="",0,CEILING((X454/$H454),1)*$H454),"")</f>
        <v>374.88</v>
      </c>
      <c r="Z454" s="36">
        <f>IFERROR(IF(Y454=0,"",ROUNDUP(Y454/H454,0)*0.01196),"")</f>
        <v>0.84916000000000003</v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395.22727272727263</v>
      </c>
      <c r="BN454" s="64">
        <f>IFERROR(Y454*I454/H454,"0")</f>
        <v>400.43999999999994</v>
      </c>
      <c r="BO454" s="64">
        <f>IFERROR(1/J454*(X454/H454),"0")</f>
        <v>0.67380536130536139</v>
      </c>
      <c r="BP454" s="64">
        <f>IFERROR(1/J454*(Y454/H454),"0")</f>
        <v>0.68269230769230771</v>
      </c>
    </row>
    <row r="455" spans="1:68" ht="16.5" hidden="1" customHeight="1" x14ac:dyDescent="0.25">
      <c r="A455" s="54" t="s">
        <v>704</v>
      </c>
      <c r="B455" s="54" t="s">
        <v>705</v>
      </c>
      <c r="C455" s="31">
        <v>4301020384</v>
      </c>
      <c r="D455" s="579">
        <v>4680115886407</v>
      </c>
      <c r="E455" s="580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5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74"/>
      <c r="R455" s="574"/>
      <c r="S455" s="574"/>
      <c r="T455" s="575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706</v>
      </c>
      <c r="B456" s="54" t="s">
        <v>707</v>
      </c>
      <c r="C456" s="31">
        <v>4301020385</v>
      </c>
      <c r="D456" s="579">
        <v>4680115880054</v>
      </c>
      <c r="E456" s="580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586"/>
      <c r="B457" s="577"/>
      <c r="C457" s="577"/>
      <c r="D457" s="577"/>
      <c r="E457" s="577"/>
      <c r="F457" s="577"/>
      <c r="G457" s="577"/>
      <c r="H457" s="577"/>
      <c r="I457" s="577"/>
      <c r="J457" s="577"/>
      <c r="K457" s="577"/>
      <c r="L457" s="577"/>
      <c r="M457" s="577"/>
      <c r="N457" s="577"/>
      <c r="O457" s="587"/>
      <c r="P457" s="583" t="s">
        <v>72</v>
      </c>
      <c r="Q457" s="584"/>
      <c r="R457" s="584"/>
      <c r="S457" s="584"/>
      <c r="T457" s="584"/>
      <c r="U457" s="584"/>
      <c r="V457" s="585"/>
      <c r="W457" s="37" t="s">
        <v>73</v>
      </c>
      <c r="X457" s="571">
        <f>IFERROR(X454/H454,"0")+IFERROR(X455/H455,"0")+IFERROR(X456/H456,"0")</f>
        <v>70.075757575757578</v>
      </c>
      <c r="Y457" s="571">
        <f>IFERROR(Y454/H454,"0")+IFERROR(Y455/H455,"0")+IFERROR(Y456/H456,"0")</f>
        <v>71</v>
      </c>
      <c r="Z457" s="571">
        <f>IFERROR(IF(Z454="",0,Z454),"0")+IFERROR(IF(Z455="",0,Z455),"0")+IFERROR(IF(Z456="",0,Z456),"0")</f>
        <v>0.84916000000000003</v>
      </c>
      <c r="AA457" s="572"/>
      <c r="AB457" s="572"/>
      <c r="AC457" s="572"/>
    </row>
    <row r="458" spans="1:68" x14ac:dyDescent="0.2">
      <c r="A458" s="577"/>
      <c r="B458" s="577"/>
      <c r="C458" s="577"/>
      <c r="D458" s="577"/>
      <c r="E458" s="577"/>
      <c r="F458" s="577"/>
      <c r="G458" s="577"/>
      <c r="H458" s="577"/>
      <c r="I458" s="577"/>
      <c r="J458" s="577"/>
      <c r="K458" s="577"/>
      <c r="L458" s="577"/>
      <c r="M458" s="577"/>
      <c r="N458" s="577"/>
      <c r="O458" s="587"/>
      <c r="P458" s="583" t="s">
        <v>72</v>
      </c>
      <c r="Q458" s="584"/>
      <c r="R458" s="584"/>
      <c r="S458" s="584"/>
      <c r="T458" s="584"/>
      <c r="U458" s="584"/>
      <c r="V458" s="585"/>
      <c r="W458" s="37" t="s">
        <v>70</v>
      </c>
      <c r="X458" s="571">
        <f>IFERROR(SUM(X454:X456),"0")</f>
        <v>370</v>
      </c>
      <c r="Y458" s="571">
        <f>IFERROR(SUM(Y454:Y456),"0")</f>
        <v>374.88</v>
      </c>
      <c r="Z458" s="37"/>
      <c r="AA458" s="572"/>
      <c r="AB458" s="572"/>
      <c r="AC458" s="572"/>
    </row>
    <row r="459" spans="1:68" ht="14.25" hidden="1" customHeight="1" x14ac:dyDescent="0.25">
      <c r="A459" s="576" t="s">
        <v>64</v>
      </c>
      <c r="B459" s="577"/>
      <c r="C459" s="577"/>
      <c r="D459" s="577"/>
      <c r="E459" s="577"/>
      <c r="F459" s="577"/>
      <c r="G459" s="577"/>
      <c r="H459" s="577"/>
      <c r="I459" s="577"/>
      <c r="J459" s="577"/>
      <c r="K459" s="577"/>
      <c r="L459" s="577"/>
      <c r="M459" s="577"/>
      <c r="N459" s="577"/>
      <c r="O459" s="577"/>
      <c r="P459" s="577"/>
      <c r="Q459" s="577"/>
      <c r="R459" s="577"/>
      <c r="S459" s="577"/>
      <c r="T459" s="577"/>
      <c r="U459" s="577"/>
      <c r="V459" s="577"/>
      <c r="W459" s="577"/>
      <c r="X459" s="577"/>
      <c r="Y459" s="577"/>
      <c r="Z459" s="577"/>
      <c r="AA459" s="565"/>
      <c r="AB459" s="565"/>
      <c r="AC459" s="565"/>
    </row>
    <row r="460" spans="1:68" ht="27" hidden="1" customHeight="1" x14ac:dyDescent="0.25">
      <c r="A460" s="54" t="s">
        <v>708</v>
      </c>
      <c r="B460" s="54" t="s">
        <v>709</v>
      </c>
      <c r="C460" s="31">
        <v>4301031349</v>
      </c>
      <c r="D460" s="579">
        <v>4680115883116</v>
      </c>
      <c r="E460" s="580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9">
        <v>0</v>
      </c>
      <c r="Y460" s="570">
        <f t="shared" ref="Y460:Y466" si="69"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0</v>
      </c>
      <c r="BN460" s="64">
        <f t="shared" ref="BN460:BN466" si="71">IFERROR(Y460*I460/H460,"0")</f>
        <v>0</v>
      </c>
      <c r="BO460" s="64">
        <f t="shared" ref="BO460:BO466" si="72">IFERROR(1/J460*(X460/H460),"0")</f>
        <v>0</v>
      </c>
      <c r="BP460" s="64">
        <f t="shared" ref="BP460:BP466" si="73">IFERROR(1/J460*(Y460/H460),"0")</f>
        <v>0</v>
      </c>
    </row>
    <row r="461" spans="1:68" ht="27" customHeight="1" x14ac:dyDescent="0.25">
      <c r="A461" s="54" t="s">
        <v>711</v>
      </c>
      <c r="B461" s="54" t="s">
        <v>712</v>
      </c>
      <c r="C461" s="31">
        <v>4301031350</v>
      </c>
      <c r="D461" s="579">
        <v>4680115883093</v>
      </c>
      <c r="E461" s="580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9">
        <v>30</v>
      </c>
      <c r="Y461" s="570">
        <f t="shared" si="69"/>
        <v>31.68</v>
      </c>
      <c r="Z461" s="36">
        <f>IFERROR(IF(Y461=0,"",ROUNDUP(Y461/H461,0)*0.01196),"")</f>
        <v>7.1760000000000004E-2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32.04545454545454</v>
      </c>
      <c r="BN461" s="64">
        <f t="shared" si="71"/>
        <v>33.839999999999996</v>
      </c>
      <c r="BO461" s="64">
        <f t="shared" si="72"/>
        <v>5.4632867132867136E-2</v>
      </c>
      <c r="BP461" s="64">
        <f t="shared" si="73"/>
        <v>5.7692307692307696E-2</v>
      </c>
    </row>
    <row r="462" spans="1:68" ht="27" hidden="1" customHeight="1" x14ac:dyDescent="0.25">
      <c r="A462" s="54" t="s">
        <v>714</v>
      </c>
      <c r="B462" s="54" t="s">
        <v>715</v>
      </c>
      <c r="C462" s="31">
        <v>4301031353</v>
      </c>
      <c r="D462" s="579">
        <v>4680115883109</v>
      </c>
      <c r="E462" s="580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0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9">
        <v>0</v>
      </c>
      <c r="Y462" s="570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4301031351</v>
      </c>
      <c r="D463" s="579">
        <v>4680115882072</v>
      </c>
      <c r="E463" s="580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7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717</v>
      </c>
      <c r="B464" s="54" t="s">
        <v>719</v>
      </c>
      <c r="C464" s="31">
        <v>4301031419</v>
      </c>
      <c r="D464" s="579">
        <v>4680115882072</v>
      </c>
      <c r="E464" s="580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57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74"/>
      <c r="R464" s="574"/>
      <c r="S464" s="574"/>
      <c r="T464" s="575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720</v>
      </c>
      <c r="B465" s="54" t="s">
        <v>721</v>
      </c>
      <c r="C465" s="31">
        <v>4301031418</v>
      </c>
      <c r="D465" s="579">
        <v>4680115882102</v>
      </c>
      <c r="E465" s="580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4301031417</v>
      </c>
      <c r="D466" s="579">
        <v>4680115882096</v>
      </c>
      <c r="E466" s="580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74"/>
      <c r="R466" s="574"/>
      <c r="S466" s="574"/>
      <c r="T466" s="575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86"/>
      <c r="B467" s="577"/>
      <c r="C467" s="577"/>
      <c r="D467" s="577"/>
      <c r="E467" s="577"/>
      <c r="F467" s="577"/>
      <c r="G467" s="577"/>
      <c r="H467" s="577"/>
      <c r="I467" s="577"/>
      <c r="J467" s="577"/>
      <c r="K467" s="577"/>
      <c r="L467" s="577"/>
      <c r="M467" s="577"/>
      <c r="N467" s="577"/>
      <c r="O467" s="587"/>
      <c r="P467" s="583" t="s">
        <v>72</v>
      </c>
      <c r="Q467" s="584"/>
      <c r="R467" s="584"/>
      <c r="S467" s="584"/>
      <c r="T467" s="584"/>
      <c r="U467" s="584"/>
      <c r="V467" s="585"/>
      <c r="W467" s="37" t="s">
        <v>73</v>
      </c>
      <c r="X467" s="571">
        <f>IFERROR(X460/H460,"0")+IFERROR(X461/H461,"0")+IFERROR(X462/H462,"0")+IFERROR(X463/H463,"0")+IFERROR(X464/H464,"0")+IFERROR(X465/H465,"0")+IFERROR(X466/H466,"0")</f>
        <v>5.6818181818181817</v>
      </c>
      <c r="Y467" s="571">
        <f>IFERROR(Y460/H460,"0")+IFERROR(Y461/H461,"0")+IFERROR(Y462/H462,"0")+IFERROR(Y463/H463,"0")+IFERROR(Y464/H464,"0")+IFERROR(Y465/H465,"0")+IFERROR(Y466/H466,"0")</f>
        <v>6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7.1760000000000004E-2</v>
      </c>
      <c r="AA467" s="572"/>
      <c r="AB467" s="572"/>
      <c r="AC467" s="572"/>
    </row>
    <row r="468" spans="1:68" x14ac:dyDescent="0.2">
      <c r="A468" s="577"/>
      <c r="B468" s="577"/>
      <c r="C468" s="577"/>
      <c r="D468" s="577"/>
      <c r="E468" s="577"/>
      <c r="F468" s="577"/>
      <c r="G468" s="577"/>
      <c r="H468" s="577"/>
      <c r="I468" s="577"/>
      <c r="J468" s="577"/>
      <c r="K468" s="577"/>
      <c r="L468" s="577"/>
      <c r="M468" s="577"/>
      <c r="N468" s="577"/>
      <c r="O468" s="587"/>
      <c r="P468" s="583" t="s">
        <v>72</v>
      </c>
      <c r="Q468" s="584"/>
      <c r="R468" s="584"/>
      <c r="S468" s="584"/>
      <c r="T468" s="584"/>
      <c r="U468" s="584"/>
      <c r="V468" s="585"/>
      <c r="W468" s="37" t="s">
        <v>70</v>
      </c>
      <c r="X468" s="571">
        <f>IFERROR(SUM(X460:X466),"0")</f>
        <v>30</v>
      </c>
      <c r="Y468" s="571">
        <f>IFERROR(SUM(Y460:Y466),"0")</f>
        <v>31.68</v>
      </c>
      <c r="Z468" s="37"/>
      <c r="AA468" s="572"/>
      <c r="AB468" s="572"/>
      <c r="AC468" s="572"/>
    </row>
    <row r="469" spans="1:68" ht="14.25" hidden="1" customHeight="1" x14ac:dyDescent="0.25">
      <c r="A469" s="576" t="s">
        <v>74</v>
      </c>
      <c r="B469" s="577"/>
      <c r="C469" s="577"/>
      <c r="D469" s="577"/>
      <c r="E469" s="577"/>
      <c r="F469" s="577"/>
      <c r="G469" s="577"/>
      <c r="H469" s="577"/>
      <c r="I469" s="577"/>
      <c r="J469" s="577"/>
      <c r="K469" s="577"/>
      <c r="L469" s="577"/>
      <c r="M469" s="577"/>
      <c r="N469" s="577"/>
      <c r="O469" s="577"/>
      <c r="P469" s="577"/>
      <c r="Q469" s="577"/>
      <c r="R469" s="577"/>
      <c r="S469" s="577"/>
      <c r="T469" s="577"/>
      <c r="U469" s="577"/>
      <c r="V469" s="577"/>
      <c r="W469" s="577"/>
      <c r="X469" s="577"/>
      <c r="Y469" s="577"/>
      <c r="Z469" s="577"/>
      <c r="AA469" s="565"/>
      <c r="AB469" s="565"/>
      <c r="AC469" s="565"/>
    </row>
    <row r="470" spans="1:68" ht="16.5" hidden="1" customHeight="1" x14ac:dyDescent="0.25">
      <c r="A470" s="54" t="s">
        <v>724</v>
      </c>
      <c r="B470" s="54" t="s">
        <v>725</v>
      </c>
      <c r="C470" s="31">
        <v>4301051232</v>
      </c>
      <c r="D470" s="579">
        <v>4607091383409</v>
      </c>
      <c r="E470" s="580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hidden="1" customHeight="1" x14ac:dyDescent="0.25">
      <c r="A471" s="54" t="s">
        <v>727</v>
      </c>
      <c r="B471" s="54" t="s">
        <v>728</v>
      </c>
      <c r="C471" s="31">
        <v>4301051233</v>
      </c>
      <c r="D471" s="579">
        <v>4607091383416</v>
      </c>
      <c r="E471" s="580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4301051064</v>
      </c>
      <c r="D472" s="579">
        <v>4680115883536</v>
      </c>
      <c r="E472" s="580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74"/>
      <c r="R472" s="574"/>
      <c r="S472" s="574"/>
      <c r="T472" s="575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86"/>
      <c r="B473" s="577"/>
      <c r="C473" s="577"/>
      <c r="D473" s="577"/>
      <c r="E473" s="577"/>
      <c r="F473" s="577"/>
      <c r="G473" s="577"/>
      <c r="H473" s="577"/>
      <c r="I473" s="577"/>
      <c r="J473" s="577"/>
      <c r="K473" s="577"/>
      <c r="L473" s="577"/>
      <c r="M473" s="577"/>
      <c r="N473" s="577"/>
      <c r="O473" s="587"/>
      <c r="P473" s="583" t="s">
        <v>72</v>
      </c>
      <c r="Q473" s="584"/>
      <c r="R473" s="584"/>
      <c r="S473" s="584"/>
      <c r="T473" s="584"/>
      <c r="U473" s="584"/>
      <c r="V473" s="585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hidden="1" x14ac:dyDescent="0.2">
      <c r="A474" s="577"/>
      <c r="B474" s="577"/>
      <c r="C474" s="577"/>
      <c r="D474" s="577"/>
      <c r="E474" s="577"/>
      <c r="F474" s="577"/>
      <c r="G474" s="577"/>
      <c r="H474" s="577"/>
      <c r="I474" s="577"/>
      <c r="J474" s="577"/>
      <c r="K474" s="577"/>
      <c r="L474" s="577"/>
      <c r="M474" s="577"/>
      <c r="N474" s="577"/>
      <c r="O474" s="587"/>
      <c r="P474" s="583" t="s">
        <v>72</v>
      </c>
      <c r="Q474" s="584"/>
      <c r="R474" s="584"/>
      <c r="S474" s="584"/>
      <c r="T474" s="584"/>
      <c r="U474" s="584"/>
      <c r="V474" s="585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hidden="1" customHeight="1" x14ac:dyDescent="0.2">
      <c r="A475" s="654" t="s">
        <v>733</v>
      </c>
      <c r="B475" s="655"/>
      <c r="C475" s="655"/>
      <c r="D475" s="655"/>
      <c r="E475" s="655"/>
      <c r="F475" s="655"/>
      <c r="G475" s="655"/>
      <c r="H475" s="655"/>
      <c r="I475" s="655"/>
      <c r="J475" s="655"/>
      <c r="K475" s="655"/>
      <c r="L475" s="655"/>
      <c r="M475" s="655"/>
      <c r="N475" s="655"/>
      <c r="O475" s="655"/>
      <c r="P475" s="655"/>
      <c r="Q475" s="655"/>
      <c r="R475" s="655"/>
      <c r="S475" s="655"/>
      <c r="T475" s="655"/>
      <c r="U475" s="655"/>
      <c r="V475" s="655"/>
      <c r="W475" s="655"/>
      <c r="X475" s="655"/>
      <c r="Y475" s="655"/>
      <c r="Z475" s="655"/>
      <c r="AA475" s="48"/>
      <c r="AB475" s="48"/>
      <c r="AC475" s="48"/>
    </row>
    <row r="476" spans="1:68" ht="16.5" hidden="1" customHeight="1" x14ac:dyDescent="0.25">
      <c r="A476" s="589" t="s">
        <v>733</v>
      </c>
      <c r="B476" s="577"/>
      <c r="C476" s="577"/>
      <c r="D476" s="577"/>
      <c r="E476" s="577"/>
      <c r="F476" s="577"/>
      <c r="G476" s="577"/>
      <c r="H476" s="577"/>
      <c r="I476" s="577"/>
      <c r="J476" s="577"/>
      <c r="K476" s="577"/>
      <c r="L476" s="577"/>
      <c r="M476" s="577"/>
      <c r="N476" s="577"/>
      <c r="O476" s="577"/>
      <c r="P476" s="577"/>
      <c r="Q476" s="577"/>
      <c r="R476" s="577"/>
      <c r="S476" s="577"/>
      <c r="T476" s="577"/>
      <c r="U476" s="577"/>
      <c r="V476" s="577"/>
      <c r="W476" s="577"/>
      <c r="X476" s="577"/>
      <c r="Y476" s="577"/>
      <c r="Z476" s="577"/>
      <c r="AA476" s="564"/>
      <c r="AB476" s="564"/>
      <c r="AC476" s="564"/>
    </row>
    <row r="477" spans="1:68" ht="14.25" hidden="1" customHeight="1" x14ac:dyDescent="0.25">
      <c r="A477" s="576" t="s">
        <v>103</v>
      </c>
      <c r="B477" s="577"/>
      <c r="C477" s="577"/>
      <c r="D477" s="577"/>
      <c r="E477" s="577"/>
      <c r="F477" s="577"/>
      <c r="G477" s="577"/>
      <c r="H477" s="577"/>
      <c r="I477" s="577"/>
      <c r="J477" s="577"/>
      <c r="K477" s="577"/>
      <c r="L477" s="577"/>
      <c r="M477" s="577"/>
      <c r="N477" s="577"/>
      <c r="O477" s="577"/>
      <c r="P477" s="577"/>
      <c r="Q477" s="577"/>
      <c r="R477" s="577"/>
      <c r="S477" s="577"/>
      <c r="T477" s="577"/>
      <c r="U477" s="577"/>
      <c r="V477" s="577"/>
      <c r="W477" s="577"/>
      <c r="X477" s="577"/>
      <c r="Y477" s="577"/>
      <c r="Z477" s="577"/>
      <c r="AA477" s="565"/>
      <c r="AB477" s="565"/>
      <c r="AC477" s="565"/>
    </row>
    <row r="478" spans="1:68" ht="27" hidden="1" customHeight="1" x14ac:dyDescent="0.25">
      <c r="A478" s="54" t="s">
        <v>734</v>
      </c>
      <c r="B478" s="54" t="s">
        <v>735</v>
      </c>
      <c r="C478" s="31">
        <v>4301011763</v>
      </c>
      <c r="D478" s="579">
        <v>4640242181011</v>
      </c>
      <c r="E478" s="580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842" t="s">
        <v>736</v>
      </c>
      <c r="Q478" s="574"/>
      <c r="R478" s="574"/>
      <c r="S478" s="574"/>
      <c r="T478" s="575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738</v>
      </c>
      <c r="B479" s="54" t="s">
        <v>739</v>
      </c>
      <c r="C479" s="31">
        <v>4301011585</v>
      </c>
      <c r="D479" s="579">
        <v>4640242180441</v>
      </c>
      <c r="E479" s="580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8" t="s">
        <v>740</v>
      </c>
      <c r="Q479" s="574"/>
      <c r="R479" s="574"/>
      <c r="S479" s="574"/>
      <c r="T479" s="575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742</v>
      </c>
      <c r="B480" s="54" t="s">
        <v>743</v>
      </c>
      <c r="C480" s="31">
        <v>4301011584</v>
      </c>
      <c r="D480" s="579">
        <v>4640242180564</v>
      </c>
      <c r="E480" s="580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3" t="s">
        <v>744</v>
      </c>
      <c r="Q480" s="574"/>
      <c r="R480" s="574"/>
      <c r="S480" s="574"/>
      <c r="T480" s="575"/>
      <c r="U480" s="34"/>
      <c r="V480" s="34"/>
      <c r="W480" s="35" t="s">
        <v>70</v>
      </c>
      <c r="X480" s="569">
        <v>70</v>
      </c>
      <c r="Y480" s="570">
        <f>IFERROR(IF(X480="",0,CEILING((X480/$H480),1)*$H480),"")</f>
        <v>72</v>
      </c>
      <c r="Z480" s="36">
        <f>IFERROR(IF(Y480=0,"",ROUNDUP(Y480/H480,0)*0.01898),"")</f>
        <v>0.11388000000000001</v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72.537500000000009</v>
      </c>
      <c r="BN480" s="64">
        <f>IFERROR(Y480*I480/H480,"0")</f>
        <v>74.61</v>
      </c>
      <c r="BO480" s="64">
        <f>IFERROR(1/J480*(X480/H480),"0")</f>
        <v>9.1145833333333329E-2</v>
      </c>
      <c r="BP480" s="64">
        <f>IFERROR(1/J480*(Y480/H480),"0")</f>
        <v>9.375E-2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4301011764</v>
      </c>
      <c r="D481" s="579">
        <v>4640242181189</v>
      </c>
      <c r="E481" s="580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682" t="s">
        <v>748</v>
      </c>
      <c r="Q481" s="574"/>
      <c r="R481" s="574"/>
      <c r="S481" s="574"/>
      <c r="T481" s="575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86"/>
      <c r="B482" s="577"/>
      <c r="C482" s="577"/>
      <c r="D482" s="577"/>
      <c r="E482" s="577"/>
      <c r="F482" s="577"/>
      <c r="G482" s="577"/>
      <c r="H482" s="577"/>
      <c r="I482" s="577"/>
      <c r="J482" s="577"/>
      <c r="K482" s="577"/>
      <c r="L482" s="577"/>
      <c r="M482" s="577"/>
      <c r="N482" s="577"/>
      <c r="O482" s="587"/>
      <c r="P482" s="583" t="s">
        <v>72</v>
      </c>
      <c r="Q482" s="584"/>
      <c r="R482" s="584"/>
      <c r="S482" s="584"/>
      <c r="T482" s="584"/>
      <c r="U482" s="584"/>
      <c r="V482" s="585"/>
      <c r="W482" s="37" t="s">
        <v>73</v>
      </c>
      <c r="X482" s="571">
        <f>IFERROR(X478/H478,"0")+IFERROR(X479/H479,"0")+IFERROR(X480/H480,"0")+IFERROR(X481/H481,"0")</f>
        <v>5.833333333333333</v>
      </c>
      <c r="Y482" s="571">
        <f>IFERROR(Y478/H478,"0")+IFERROR(Y479/H479,"0")+IFERROR(Y480/H480,"0")+IFERROR(Y481/H481,"0")</f>
        <v>6</v>
      </c>
      <c r="Z482" s="571">
        <f>IFERROR(IF(Z478="",0,Z478),"0")+IFERROR(IF(Z479="",0,Z479),"0")+IFERROR(IF(Z480="",0,Z480),"0")+IFERROR(IF(Z481="",0,Z481),"0")</f>
        <v>0.11388000000000001</v>
      </c>
      <c r="AA482" s="572"/>
      <c r="AB482" s="572"/>
      <c r="AC482" s="572"/>
    </row>
    <row r="483" spans="1:68" x14ac:dyDescent="0.2">
      <c r="A483" s="577"/>
      <c r="B483" s="577"/>
      <c r="C483" s="577"/>
      <c r="D483" s="577"/>
      <c r="E483" s="577"/>
      <c r="F483" s="577"/>
      <c r="G483" s="577"/>
      <c r="H483" s="577"/>
      <c r="I483" s="577"/>
      <c r="J483" s="577"/>
      <c r="K483" s="577"/>
      <c r="L483" s="577"/>
      <c r="M483" s="577"/>
      <c r="N483" s="577"/>
      <c r="O483" s="587"/>
      <c r="P483" s="583" t="s">
        <v>72</v>
      </c>
      <c r="Q483" s="584"/>
      <c r="R483" s="584"/>
      <c r="S483" s="584"/>
      <c r="T483" s="584"/>
      <c r="U483" s="584"/>
      <c r="V483" s="585"/>
      <c r="W483" s="37" t="s">
        <v>70</v>
      </c>
      <c r="X483" s="571">
        <f>IFERROR(SUM(X478:X481),"0")</f>
        <v>70</v>
      </c>
      <c r="Y483" s="571">
        <f>IFERROR(SUM(Y478:Y481),"0")</f>
        <v>72</v>
      </c>
      <c r="Z483" s="37"/>
      <c r="AA483" s="572"/>
      <c r="AB483" s="572"/>
      <c r="AC483" s="572"/>
    </row>
    <row r="484" spans="1:68" ht="14.25" hidden="1" customHeight="1" x14ac:dyDescent="0.25">
      <c r="A484" s="576" t="s">
        <v>139</v>
      </c>
      <c r="B484" s="577"/>
      <c r="C484" s="577"/>
      <c r="D484" s="577"/>
      <c r="E484" s="577"/>
      <c r="F484" s="577"/>
      <c r="G484" s="577"/>
      <c r="H484" s="577"/>
      <c r="I484" s="577"/>
      <c r="J484" s="577"/>
      <c r="K484" s="577"/>
      <c r="L484" s="577"/>
      <c r="M484" s="577"/>
      <c r="N484" s="577"/>
      <c r="O484" s="577"/>
      <c r="P484" s="577"/>
      <c r="Q484" s="577"/>
      <c r="R484" s="577"/>
      <c r="S484" s="577"/>
      <c r="T484" s="577"/>
      <c r="U484" s="577"/>
      <c r="V484" s="577"/>
      <c r="W484" s="577"/>
      <c r="X484" s="577"/>
      <c r="Y484" s="577"/>
      <c r="Z484" s="577"/>
      <c r="AA484" s="565"/>
      <c r="AB484" s="565"/>
      <c r="AC484" s="565"/>
    </row>
    <row r="485" spans="1:68" ht="27" hidden="1" customHeight="1" x14ac:dyDescent="0.25">
      <c r="A485" s="54" t="s">
        <v>749</v>
      </c>
      <c r="B485" s="54" t="s">
        <v>750</v>
      </c>
      <c r="C485" s="31">
        <v>4301020269</v>
      </c>
      <c r="D485" s="579">
        <v>4640242180519</v>
      </c>
      <c r="E485" s="580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87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749</v>
      </c>
      <c r="B486" s="54" t="s">
        <v>753</v>
      </c>
      <c r="C486" s="31">
        <v>4301020400</v>
      </c>
      <c r="D486" s="579">
        <v>4640242180519</v>
      </c>
      <c r="E486" s="580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55" t="s">
        <v>754</v>
      </c>
      <c r="Q486" s="574"/>
      <c r="R486" s="574"/>
      <c r="S486" s="574"/>
      <c r="T486" s="575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4301020260</v>
      </c>
      <c r="D487" s="579">
        <v>4640242180526</v>
      </c>
      <c r="E487" s="580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7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4301020295</v>
      </c>
      <c r="D488" s="579">
        <v>4640242181363</v>
      </c>
      <c r="E488" s="580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841" t="s">
        <v>761</v>
      </c>
      <c r="Q488" s="574"/>
      <c r="R488" s="574"/>
      <c r="S488" s="574"/>
      <c r="T488" s="575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86"/>
      <c r="B489" s="577"/>
      <c r="C489" s="577"/>
      <c r="D489" s="577"/>
      <c r="E489" s="577"/>
      <c r="F489" s="577"/>
      <c r="G489" s="577"/>
      <c r="H489" s="577"/>
      <c r="I489" s="577"/>
      <c r="J489" s="577"/>
      <c r="K489" s="577"/>
      <c r="L489" s="577"/>
      <c r="M489" s="577"/>
      <c r="N489" s="577"/>
      <c r="O489" s="587"/>
      <c r="P489" s="583" t="s">
        <v>72</v>
      </c>
      <c r="Q489" s="584"/>
      <c r="R489" s="584"/>
      <c r="S489" s="584"/>
      <c r="T489" s="584"/>
      <c r="U489" s="584"/>
      <c r="V489" s="585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hidden="1" x14ac:dyDescent="0.2">
      <c r="A490" s="577"/>
      <c r="B490" s="577"/>
      <c r="C490" s="577"/>
      <c r="D490" s="577"/>
      <c r="E490" s="577"/>
      <c r="F490" s="577"/>
      <c r="G490" s="577"/>
      <c r="H490" s="577"/>
      <c r="I490" s="577"/>
      <c r="J490" s="577"/>
      <c r="K490" s="577"/>
      <c r="L490" s="577"/>
      <c r="M490" s="577"/>
      <c r="N490" s="577"/>
      <c r="O490" s="587"/>
      <c r="P490" s="583" t="s">
        <v>72</v>
      </c>
      <c r="Q490" s="584"/>
      <c r="R490" s="584"/>
      <c r="S490" s="584"/>
      <c r="T490" s="584"/>
      <c r="U490" s="584"/>
      <c r="V490" s="585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hidden="1" customHeight="1" x14ac:dyDescent="0.25">
      <c r="A491" s="576" t="s">
        <v>64</v>
      </c>
      <c r="B491" s="577"/>
      <c r="C491" s="577"/>
      <c r="D491" s="577"/>
      <c r="E491" s="577"/>
      <c r="F491" s="577"/>
      <c r="G491" s="577"/>
      <c r="H491" s="577"/>
      <c r="I491" s="577"/>
      <c r="J491" s="577"/>
      <c r="K491" s="577"/>
      <c r="L491" s="577"/>
      <c r="M491" s="577"/>
      <c r="N491" s="577"/>
      <c r="O491" s="577"/>
      <c r="P491" s="577"/>
      <c r="Q491" s="577"/>
      <c r="R491" s="577"/>
      <c r="S491" s="577"/>
      <c r="T491" s="577"/>
      <c r="U491" s="577"/>
      <c r="V491" s="577"/>
      <c r="W491" s="577"/>
      <c r="X491" s="577"/>
      <c r="Y491" s="577"/>
      <c r="Z491" s="577"/>
      <c r="AA491" s="565"/>
      <c r="AB491" s="565"/>
      <c r="AC491" s="565"/>
    </row>
    <row r="492" spans="1:68" ht="27" hidden="1" customHeight="1" x14ac:dyDescent="0.25">
      <c r="A492" s="54" t="s">
        <v>763</v>
      </c>
      <c r="B492" s="54" t="s">
        <v>764</v>
      </c>
      <c r="C492" s="31">
        <v>4301031280</v>
      </c>
      <c r="D492" s="579">
        <v>4640242180816</v>
      </c>
      <c r="E492" s="580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63" t="s">
        <v>765</v>
      </c>
      <c r="Q492" s="574"/>
      <c r="R492" s="574"/>
      <c r="S492" s="574"/>
      <c r="T492" s="575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767</v>
      </c>
      <c r="B493" s="54" t="s">
        <v>768</v>
      </c>
      <c r="C493" s="31">
        <v>4301031244</v>
      </c>
      <c r="D493" s="579">
        <v>4640242180595</v>
      </c>
      <c r="E493" s="580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695" t="s">
        <v>769</v>
      </c>
      <c r="Q493" s="574"/>
      <c r="R493" s="574"/>
      <c r="S493" s="574"/>
      <c r="T493" s="575"/>
      <c r="U493" s="34"/>
      <c r="V493" s="34"/>
      <c r="W493" s="35" t="s">
        <v>70</v>
      </c>
      <c r="X493" s="569">
        <v>60</v>
      </c>
      <c r="Y493" s="570">
        <f>IFERROR(IF(X493="",0,CEILING((X493/$H493),1)*$H493),"")</f>
        <v>63</v>
      </c>
      <c r="Z493" s="36">
        <f>IFERROR(IF(Y493=0,"",ROUNDUP(Y493/H493,0)*0.00902),"")</f>
        <v>0.1353</v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63.857142857142854</v>
      </c>
      <c r="BN493" s="64">
        <f>IFERROR(Y493*I493/H493,"0")</f>
        <v>67.049999999999983</v>
      </c>
      <c r="BO493" s="64">
        <f>IFERROR(1/J493*(X493/H493),"0")</f>
        <v>0.10822510822510822</v>
      </c>
      <c r="BP493" s="64">
        <f>IFERROR(1/J493*(Y493/H493),"0")</f>
        <v>0.11363636363636365</v>
      </c>
    </row>
    <row r="494" spans="1:68" x14ac:dyDescent="0.2">
      <c r="A494" s="586"/>
      <c r="B494" s="577"/>
      <c r="C494" s="577"/>
      <c r="D494" s="577"/>
      <c r="E494" s="577"/>
      <c r="F494" s="577"/>
      <c r="G494" s="577"/>
      <c r="H494" s="577"/>
      <c r="I494" s="577"/>
      <c r="J494" s="577"/>
      <c r="K494" s="577"/>
      <c r="L494" s="577"/>
      <c r="M494" s="577"/>
      <c r="N494" s="577"/>
      <c r="O494" s="587"/>
      <c r="P494" s="583" t="s">
        <v>72</v>
      </c>
      <c r="Q494" s="584"/>
      <c r="R494" s="584"/>
      <c r="S494" s="584"/>
      <c r="T494" s="584"/>
      <c r="U494" s="584"/>
      <c r="V494" s="585"/>
      <c r="W494" s="37" t="s">
        <v>73</v>
      </c>
      <c r="X494" s="571">
        <f>IFERROR(X492/H492,"0")+IFERROR(X493/H493,"0")</f>
        <v>14.285714285714285</v>
      </c>
      <c r="Y494" s="571">
        <f>IFERROR(Y492/H492,"0")+IFERROR(Y493/H493,"0")</f>
        <v>15</v>
      </c>
      <c r="Z494" s="571">
        <f>IFERROR(IF(Z492="",0,Z492),"0")+IFERROR(IF(Z493="",0,Z493),"0")</f>
        <v>0.1353</v>
      </c>
      <c r="AA494" s="572"/>
      <c r="AB494" s="572"/>
      <c r="AC494" s="572"/>
    </row>
    <row r="495" spans="1:68" x14ac:dyDescent="0.2">
      <c r="A495" s="577"/>
      <c r="B495" s="577"/>
      <c r="C495" s="577"/>
      <c r="D495" s="577"/>
      <c r="E495" s="577"/>
      <c r="F495" s="577"/>
      <c r="G495" s="577"/>
      <c r="H495" s="577"/>
      <c r="I495" s="577"/>
      <c r="J495" s="577"/>
      <c r="K495" s="577"/>
      <c r="L495" s="577"/>
      <c r="M495" s="577"/>
      <c r="N495" s="577"/>
      <c r="O495" s="587"/>
      <c r="P495" s="583" t="s">
        <v>72</v>
      </c>
      <c r="Q495" s="584"/>
      <c r="R495" s="584"/>
      <c r="S495" s="584"/>
      <c r="T495" s="584"/>
      <c r="U495" s="584"/>
      <c r="V495" s="585"/>
      <c r="W495" s="37" t="s">
        <v>70</v>
      </c>
      <c r="X495" s="571">
        <f>IFERROR(SUM(X492:X493),"0")</f>
        <v>60</v>
      </c>
      <c r="Y495" s="571">
        <f>IFERROR(SUM(Y492:Y493),"0")</f>
        <v>63</v>
      </c>
      <c r="Z495" s="37"/>
      <c r="AA495" s="572"/>
      <c r="AB495" s="572"/>
      <c r="AC495" s="572"/>
    </row>
    <row r="496" spans="1:68" ht="14.25" hidden="1" customHeight="1" x14ac:dyDescent="0.25">
      <c r="A496" s="576" t="s">
        <v>74</v>
      </c>
      <c r="B496" s="577"/>
      <c r="C496" s="577"/>
      <c r="D496" s="577"/>
      <c r="E496" s="577"/>
      <c r="F496" s="577"/>
      <c r="G496" s="577"/>
      <c r="H496" s="577"/>
      <c r="I496" s="577"/>
      <c r="J496" s="577"/>
      <c r="K496" s="577"/>
      <c r="L496" s="577"/>
      <c r="M496" s="577"/>
      <c r="N496" s="577"/>
      <c r="O496" s="577"/>
      <c r="P496" s="577"/>
      <c r="Q496" s="577"/>
      <c r="R496" s="577"/>
      <c r="S496" s="577"/>
      <c r="T496" s="577"/>
      <c r="U496" s="577"/>
      <c r="V496" s="577"/>
      <c r="W496" s="577"/>
      <c r="X496" s="577"/>
      <c r="Y496" s="577"/>
      <c r="Z496" s="577"/>
      <c r="AA496" s="565"/>
      <c r="AB496" s="565"/>
      <c r="AC496" s="565"/>
    </row>
    <row r="497" spans="1:68" ht="27" hidden="1" customHeight="1" x14ac:dyDescent="0.25">
      <c r="A497" s="54" t="s">
        <v>771</v>
      </c>
      <c r="B497" s="54" t="s">
        <v>772</v>
      </c>
      <c r="C497" s="31">
        <v>4301052046</v>
      </c>
      <c r="D497" s="579">
        <v>4640242180533</v>
      </c>
      <c r="E497" s="580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899" t="s">
        <v>773</v>
      </c>
      <c r="Q497" s="574"/>
      <c r="R497" s="574"/>
      <c r="S497" s="574"/>
      <c r="T497" s="575"/>
      <c r="U497" s="34"/>
      <c r="V497" s="34"/>
      <c r="W497" s="35" t="s">
        <v>70</v>
      </c>
      <c r="X497" s="569">
        <v>0</v>
      </c>
      <c r="Y497" s="57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775</v>
      </c>
      <c r="B498" s="54" t="s">
        <v>776</v>
      </c>
      <c r="C498" s="31">
        <v>4301051920</v>
      </c>
      <c r="D498" s="579">
        <v>4640242181233</v>
      </c>
      <c r="E498" s="580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686" t="s">
        <v>777</v>
      </c>
      <c r="Q498" s="574"/>
      <c r="R498" s="574"/>
      <c r="S498" s="574"/>
      <c r="T498" s="575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86"/>
      <c r="B499" s="577"/>
      <c r="C499" s="577"/>
      <c r="D499" s="577"/>
      <c r="E499" s="577"/>
      <c r="F499" s="577"/>
      <c r="G499" s="577"/>
      <c r="H499" s="577"/>
      <c r="I499" s="577"/>
      <c r="J499" s="577"/>
      <c r="K499" s="577"/>
      <c r="L499" s="577"/>
      <c r="M499" s="577"/>
      <c r="N499" s="577"/>
      <c r="O499" s="587"/>
      <c r="P499" s="583" t="s">
        <v>72</v>
      </c>
      <c r="Q499" s="584"/>
      <c r="R499" s="584"/>
      <c r="S499" s="584"/>
      <c r="T499" s="584"/>
      <c r="U499" s="584"/>
      <c r="V499" s="585"/>
      <c r="W499" s="37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hidden="1" x14ac:dyDescent="0.2">
      <c r="A500" s="577"/>
      <c r="B500" s="577"/>
      <c r="C500" s="577"/>
      <c r="D500" s="577"/>
      <c r="E500" s="577"/>
      <c r="F500" s="577"/>
      <c r="G500" s="577"/>
      <c r="H500" s="577"/>
      <c r="I500" s="577"/>
      <c r="J500" s="577"/>
      <c r="K500" s="577"/>
      <c r="L500" s="577"/>
      <c r="M500" s="577"/>
      <c r="N500" s="577"/>
      <c r="O500" s="587"/>
      <c r="P500" s="583" t="s">
        <v>72</v>
      </c>
      <c r="Q500" s="584"/>
      <c r="R500" s="584"/>
      <c r="S500" s="584"/>
      <c r="T500" s="584"/>
      <c r="U500" s="584"/>
      <c r="V500" s="585"/>
      <c r="W500" s="37" t="s">
        <v>70</v>
      </c>
      <c r="X500" s="571">
        <f>IFERROR(SUM(X497:X498),"0")</f>
        <v>0</v>
      </c>
      <c r="Y500" s="571">
        <f>IFERROR(SUM(Y497:Y498),"0")</f>
        <v>0</v>
      </c>
      <c r="Z500" s="37"/>
      <c r="AA500" s="572"/>
      <c r="AB500" s="572"/>
      <c r="AC500" s="572"/>
    </row>
    <row r="501" spans="1:68" ht="14.25" hidden="1" customHeight="1" x14ac:dyDescent="0.25">
      <c r="A501" s="576" t="s">
        <v>174</v>
      </c>
      <c r="B501" s="577"/>
      <c r="C501" s="577"/>
      <c r="D501" s="577"/>
      <c r="E501" s="577"/>
      <c r="F501" s="577"/>
      <c r="G501" s="577"/>
      <c r="H501" s="577"/>
      <c r="I501" s="577"/>
      <c r="J501" s="577"/>
      <c r="K501" s="577"/>
      <c r="L501" s="577"/>
      <c r="M501" s="577"/>
      <c r="N501" s="577"/>
      <c r="O501" s="577"/>
      <c r="P501" s="577"/>
      <c r="Q501" s="577"/>
      <c r="R501" s="577"/>
      <c r="S501" s="577"/>
      <c r="T501" s="577"/>
      <c r="U501" s="577"/>
      <c r="V501" s="577"/>
      <c r="W501" s="577"/>
      <c r="X501" s="577"/>
      <c r="Y501" s="577"/>
      <c r="Z501" s="577"/>
      <c r="AA501" s="565"/>
      <c r="AB501" s="565"/>
      <c r="AC501" s="565"/>
    </row>
    <row r="502" spans="1:68" ht="27" hidden="1" customHeight="1" x14ac:dyDescent="0.25">
      <c r="A502" s="54" t="s">
        <v>778</v>
      </c>
      <c r="B502" s="54" t="s">
        <v>779</v>
      </c>
      <c r="C502" s="31">
        <v>4301060491</v>
      </c>
      <c r="D502" s="579">
        <v>4640242180120</v>
      </c>
      <c r="E502" s="580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590" t="s">
        <v>780</v>
      </c>
      <c r="Q502" s="574"/>
      <c r="R502" s="574"/>
      <c r="S502" s="574"/>
      <c r="T502" s="575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782</v>
      </c>
      <c r="B503" s="54" t="s">
        <v>783</v>
      </c>
      <c r="C503" s="31">
        <v>4301060498</v>
      </c>
      <c r="D503" s="579">
        <v>4640242180137</v>
      </c>
      <c r="E503" s="580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72" t="s">
        <v>784</v>
      </c>
      <c r="Q503" s="574"/>
      <c r="R503" s="574"/>
      <c r="S503" s="574"/>
      <c r="T503" s="575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86"/>
      <c r="B504" s="577"/>
      <c r="C504" s="577"/>
      <c r="D504" s="577"/>
      <c r="E504" s="577"/>
      <c r="F504" s="577"/>
      <c r="G504" s="577"/>
      <c r="H504" s="577"/>
      <c r="I504" s="577"/>
      <c r="J504" s="577"/>
      <c r="K504" s="577"/>
      <c r="L504" s="577"/>
      <c r="M504" s="577"/>
      <c r="N504" s="577"/>
      <c r="O504" s="587"/>
      <c r="P504" s="583" t="s">
        <v>72</v>
      </c>
      <c r="Q504" s="584"/>
      <c r="R504" s="584"/>
      <c r="S504" s="584"/>
      <c r="T504" s="584"/>
      <c r="U504" s="584"/>
      <c r="V504" s="585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hidden="1" x14ac:dyDescent="0.2">
      <c r="A505" s="577"/>
      <c r="B505" s="577"/>
      <c r="C505" s="577"/>
      <c r="D505" s="577"/>
      <c r="E505" s="577"/>
      <c r="F505" s="577"/>
      <c r="G505" s="577"/>
      <c r="H505" s="577"/>
      <c r="I505" s="577"/>
      <c r="J505" s="577"/>
      <c r="K505" s="577"/>
      <c r="L505" s="577"/>
      <c r="M505" s="577"/>
      <c r="N505" s="577"/>
      <c r="O505" s="587"/>
      <c r="P505" s="583" t="s">
        <v>72</v>
      </c>
      <c r="Q505" s="584"/>
      <c r="R505" s="584"/>
      <c r="S505" s="584"/>
      <c r="T505" s="584"/>
      <c r="U505" s="584"/>
      <c r="V505" s="585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hidden="1" customHeight="1" x14ac:dyDescent="0.25">
      <c r="A506" s="589" t="s">
        <v>786</v>
      </c>
      <c r="B506" s="577"/>
      <c r="C506" s="577"/>
      <c r="D506" s="577"/>
      <c r="E506" s="577"/>
      <c r="F506" s="577"/>
      <c r="G506" s="577"/>
      <c r="H506" s="577"/>
      <c r="I506" s="577"/>
      <c r="J506" s="577"/>
      <c r="K506" s="577"/>
      <c r="L506" s="577"/>
      <c r="M506" s="577"/>
      <c r="N506" s="577"/>
      <c r="O506" s="577"/>
      <c r="P506" s="577"/>
      <c r="Q506" s="577"/>
      <c r="R506" s="577"/>
      <c r="S506" s="577"/>
      <c r="T506" s="577"/>
      <c r="U506" s="577"/>
      <c r="V506" s="577"/>
      <c r="W506" s="577"/>
      <c r="X506" s="577"/>
      <c r="Y506" s="577"/>
      <c r="Z506" s="577"/>
      <c r="AA506" s="564"/>
      <c r="AB506" s="564"/>
      <c r="AC506" s="564"/>
    </row>
    <row r="507" spans="1:68" ht="14.25" hidden="1" customHeight="1" x14ac:dyDescent="0.25">
      <c r="A507" s="576" t="s">
        <v>139</v>
      </c>
      <c r="B507" s="577"/>
      <c r="C507" s="577"/>
      <c r="D507" s="577"/>
      <c r="E507" s="577"/>
      <c r="F507" s="577"/>
      <c r="G507" s="577"/>
      <c r="H507" s="577"/>
      <c r="I507" s="577"/>
      <c r="J507" s="577"/>
      <c r="K507" s="577"/>
      <c r="L507" s="577"/>
      <c r="M507" s="577"/>
      <c r="N507" s="577"/>
      <c r="O507" s="577"/>
      <c r="P507" s="577"/>
      <c r="Q507" s="577"/>
      <c r="R507" s="577"/>
      <c r="S507" s="577"/>
      <c r="T507" s="577"/>
      <c r="U507" s="577"/>
      <c r="V507" s="577"/>
      <c r="W507" s="577"/>
      <c r="X507" s="577"/>
      <c r="Y507" s="577"/>
      <c r="Z507" s="577"/>
      <c r="AA507" s="565"/>
      <c r="AB507" s="565"/>
      <c r="AC507" s="565"/>
    </row>
    <row r="508" spans="1:68" ht="27" hidden="1" customHeight="1" x14ac:dyDescent="0.25">
      <c r="A508" s="54" t="s">
        <v>787</v>
      </c>
      <c r="B508" s="54" t="s">
        <v>788</v>
      </c>
      <c r="C508" s="31">
        <v>4301020314</v>
      </c>
      <c r="D508" s="579">
        <v>4640242180090</v>
      </c>
      <c r="E508" s="580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573" t="s">
        <v>789</v>
      </c>
      <c r="Q508" s="574"/>
      <c r="R508" s="574"/>
      <c r="S508" s="574"/>
      <c r="T508" s="575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586"/>
      <c r="B509" s="577"/>
      <c r="C509" s="577"/>
      <c r="D509" s="577"/>
      <c r="E509" s="577"/>
      <c r="F509" s="577"/>
      <c r="G509" s="577"/>
      <c r="H509" s="577"/>
      <c r="I509" s="577"/>
      <c r="J509" s="577"/>
      <c r="K509" s="577"/>
      <c r="L509" s="577"/>
      <c r="M509" s="577"/>
      <c r="N509" s="577"/>
      <c r="O509" s="587"/>
      <c r="P509" s="583" t="s">
        <v>72</v>
      </c>
      <c r="Q509" s="584"/>
      <c r="R509" s="584"/>
      <c r="S509" s="584"/>
      <c r="T509" s="584"/>
      <c r="U509" s="584"/>
      <c r="V509" s="585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hidden="1" x14ac:dyDescent="0.2">
      <c r="A510" s="577"/>
      <c r="B510" s="577"/>
      <c r="C510" s="577"/>
      <c r="D510" s="577"/>
      <c r="E510" s="577"/>
      <c r="F510" s="577"/>
      <c r="G510" s="577"/>
      <c r="H510" s="577"/>
      <c r="I510" s="577"/>
      <c r="J510" s="577"/>
      <c r="K510" s="577"/>
      <c r="L510" s="577"/>
      <c r="M510" s="577"/>
      <c r="N510" s="577"/>
      <c r="O510" s="587"/>
      <c r="P510" s="583" t="s">
        <v>72</v>
      </c>
      <c r="Q510" s="584"/>
      <c r="R510" s="584"/>
      <c r="S510" s="584"/>
      <c r="T510" s="584"/>
      <c r="U510" s="584"/>
      <c r="V510" s="585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77"/>
      <c r="B511" s="577"/>
      <c r="C511" s="577"/>
      <c r="D511" s="577"/>
      <c r="E511" s="577"/>
      <c r="F511" s="577"/>
      <c r="G511" s="577"/>
      <c r="H511" s="577"/>
      <c r="I511" s="577"/>
      <c r="J511" s="577"/>
      <c r="K511" s="577"/>
      <c r="L511" s="577"/>
      <c r="M511" s="577"/>
      <c r="N511" s="577"/>
      <c r="O511" s="742"/>
      <c r="P511" s="594" t="s">
        <v>791</v>
      </c>
      <c r="Q511" s="595"/>
      <c r="R511" s="595"/>
      <c r="S511" s="595"/>
      <c r="T511" s="595"/>
      <c r="U511" s="595"/>
      <c r="V511" s="596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6215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6270.02</v>
      </c>
      <c r="Z511" s="37"/>
      <c r="AA511" s="572"/>
      <c r="AB511" s="572"/>
      <c r="AC511" s="572"/>
    </row>
    <row r="512" spans="1:68" x14ac:dyDescent="0.2">
      <c r="A512" s="577"/>
      <c r="B512" s="577"/>
      <c r="C512" s="577"/>
      <c r="D512" s="577"/>
      <c r="E512" s="577"/>
      <c r="F512" s="577"/>
      <c r="G512" s="577"/>
      <c r="H512" s="577"/>
      <c r="I512" s="577"/>
      <c r="J512" s="577"/>
      <c r="K512" s="577"/>
      <c r="L512" s="577"/>
      <c r="M512" s="577"/>
      <c r="N512" s="577"/>
      <c r="O512" s="742"/>
      <c r="P512" s="594" t="s">
        <v>792</v>
      </c>
      <c r="Q512" s="595"/>
      <c r="R512" s="595"/>
      <c r="S512" s="595"/>
      <c r="T512" s="595"/>
      <c r="U512" s="595"/>
      <c r="V512" s="596"/>
      <c r="W512" s="37" t="s">
        <v>70</v>
      </c>
      <c r="X512" s="571">
        <f>IFERROR(SUM(BM22:BM508),"0")</f>
        <v>6507.9653700295821</v>
      </c>
      <c r="Y512" s="571">
        <f>IFERROR(SUM(BN22:BN508),"0")</f>
        <v>6565.6740000000009</v>
      </c>
      <c r="Z512" s="37"/>
      <c r="AA512" s="572"/>
      <c r="AB512" s="572"/>
      <c r="AC512" s="572"/>
    </row>
    <row r="513" spans="1:32" x14ac:dyDescent="0.2">
      <c r="A513" s="577"/>
      <c r="B513" s="577"/>
      <c r="C513" s="577"/>
      <c r="D513" s="577"/>
      <c r="E513" s="577"/>
      <c r="F513" s="577"/>
      <c r="G513" s="577"/>
      <c r="H513" s="577"/>
      <c r="I513" s="577"/>
      <c r="J513" s="577"/>
      <c r="K513" s="577"/>
      <c r="L513" s="577"/>
      <c r="M513" s="577"/>
      <c r="N513" s="577"/>
      <c r="O513" s="742"/>
      <c r="P513" s="594" t="s">
        <v>793</v>
      </c>
      <c r="Q513" s="595"/>
      <c r="R513" s="595"/>
      <c r="S513" s="595"/>
      <c r="T513" s="595"/>
      <c r="U513" s="595"/>
      <c r="V513" s="596"/>
      <c r="W513" s="37" t="s">
        <v>794</v>
      </c>
      <c r="X513" s="38">
        <f>ROUNDUP(SUM(BO22:BO508),0)</f>
        <v>11</v>
      </c>
      <c r="Y513" s="38">
        <f>ROUNDUP(SUM(BP22:BP508),0)</f>
        <v>11</v>
      </c>
      <c r="Z513" s="37"/>
      <c r="AA513" s="572"/>
      <c r="AB513" s="572"/>
      <c r="AC513" s="572"/>
    </row>
    <row r="514" spans="1:32" x14ac:dyDescent="0.2">
      <c r="A514" s="577"/>
      <c r="B514" s="577"/>
      <c r="C514" s="577"/>
      <c r="D514" s="577"/>
      <c r="E514" s="577"/>
      <c r="F514" s="577"/>
      <c r="G514" s="577"/>
      <c r="H514" s="577"/>
      <c r="I514" s="577"/>
      <c r="J514" s="577"/>
      <c r="K514" s="577"/>
      <c r="L514" s="577"/>
      <c r="M514" s="577"/>
      <c r="N514" s="577"/>
      <c r="O514" s="742"/>
      <c r="P514" s="594" t="s">
        <v>795</v>
      </c>
      <c r="Q514" s="595"/>
      <c r="R514" s="595"/>
      <c r="S514" s="595"/>
      <c r="T514" s="595"/>
      <c r="U514" s="595"/>
      <c r="V514" s="596"/>
      <c r="W514" s="37" t="s">
        <v>70</v>
      </c>
      <c r="X514" s="571">
        <f>GrossWeightTotal+PalletQtyTotal*25</f>
        <v>6782.9653700295821</v>
      </c>
      <c r="Y514" s="571">
        <f>GrossWeightTotalR+PalletQtyTotalR*25</f>
        <v>6840.6740000000009</v>
      </c>
      <c r="Z514" s="37"/>
      <c r="AA514" s="572"/>
      <c r="AB514" s="572"/>
      <c r="AC514" s="572"/>
    </row>
    <row r="515" spans="1:32" x14ac:dyDescent="0.2">
      <c r="A515" s="577"/>
      <c r="B515" s="577"/>
      <c r="C515" s="577"/>
      <c r="D515" s="577"/>
      <c r="E515" s="577"/>
      <c r="F515" s="577"/>
      <c r="G515" s="577"/>
      <c r="H515" s="577"/>
      <c r="I515" s="577"/>
      <c r="J515" s="577"/>
      <c r="K515" s="577"/>
      <c r="L515" s="577"/>
      <c r="M515" s="577"/>
      <c r="N515" s="577"/>
      <c r="O515" s="742"/>
      <c r="P515" s="594" t="s">
        <v>796</v>
      </c>
      <c r="Q515" s="595"/>
      <c r="R515" s="595"/>
      <c r="S515" s="595"/>
      <c r="T515" s="595"/>
      <c r="U515" s="595"/>
      <c r="V515" s="596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698.89708715585925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706</v>
      </c>
      <c r="Z515" s="37"/>
      <c r="AA515" s="572"/>
      <c r="AB515" s="572"/>
      <c r="AC515" s="572"/>
    </row>
    <row r="516" spans="1:32" ht="14.25" hidden="1" customHeight="1" x14ac:dyDescent="0.2">
      <c r="A516" s="577"/>
      <c r="B516" s="577"/>
      <c r="C516" s="577"/>
      <c r="D516" s="577"/>
      <c r="E516" s="577"/>
      <c r="F516" s="577"/>
      <c r="G516" s="577"/>
      <c r="H516" s="577"/>
      <c r="I516" s="577"/>
      <c r="J516" s="577"/>
      <c r="K516" s="577"/>
      <c r="L516" s="577"/>
      <c r="M516" s="577"/>
      <c r="N516" s="577"/>
      <c r="O516" s="742"/>
      <c r="P516" s="594" t="s">
        <v>797</v>
      </c>
      <c r="Q516" s="595"/>
      <c r="R516" s="595"/>
      <c r="S516" s="595"/>
      <c r="T516" s="595"/>
      <c r="U516" s="595"/>
      <c r="V516" s="596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11.555099999999999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91" t="s">
        <v>101</v>
      </c>
      <c r="D518" s="656"/>
      <c r="E518" s="656"/>
      <c r="F518" s="656"/>
      <c r="G518" s="656"/>
      <c r="H518" s="657"/>
      <c r="I518" s="591" t="s">
        <v>261</v>
      </c>
      <c r="J518" s="656"/>
      <c r="K518" s="656"/>
      <c r="L518" s="656"/>
      <c r="M518" s="656"/>
      <c r="N518" s="656"/>
      <c r="O518" s="656"/>
      <c r="P518" s="656"/>
      <c r="Q518" s="656"/>
      <c r="R518" s="656"/>
      <c r="S518" s="657"/>
      <c r="T518" s="591" t="s">
        <v>550</v>
      </c>
      <c r="U518" s="657"/>
      <c r="V518" s="591" t="s">
        <v>607</v>
      </c>
      <c r="W518" s="656"/>
      <c r="X518" s="656"/>
      <c r="Y518" s="657"/>
      <c r="Z518" s="566" t="s">
        <v>663</v>
      </c>
      <c r="AA518" s="591" t="s">
        <v>733</v>
      </c>
      <c r="AB518" s="657"/>
      <c r="AC518" s="52"/>
      <c r="AF518" s="567"/>
    </row>
    <row r="519" spans="1:32" ht="14.25" customHeight="1" thickTop="1" x14ac:dyDescent="0.2">
      <c r="A519" s="675" t="s">
        <v>800</v>
      </c>
      <c r="B519" s="591" t="s">
        <v>63</v>
      </c>
      <c r="C519" s="591" t="s">
        <v>102</v>
      </c>
      <c r="D519" s="591" t="s">
        <v>119</v>
      </c>
      <c r="E519" s="591" t="s">
        <v>181</v>
      </c>
      <c r="F519" s="591" t="s">
        <v>204</v>
      </c>
      <c r="G519" s="591" t="s">
        <v>237</v>
      </c>
      <c r="H519" s="591" t="s">
        <v>101</v>
      </c>
      <c r="I519" s="591" t="s">
        <v>262</v>
      </c>
      <c r="J519" s="591" t="s">
        <v>302</v>
      </c>
      <c r="K519" s="591" t="s">
        <v>363</v>
      </c>
      <c r="L519" s="591" t="s">
        <v>404</v>
      </c>
      <c r="M519" s="591" t="s">
        <v>420</v>
      </c>
      <c r="N519" s="567"/>
      <c r="O519" s="591" t="s">
        <v>433</v>
      </c>
      <c r="P519" s="591" t="s">
        <v>443</v>
      </c>
      <c r="Q519" s="591" t="s">
        <v>450</v>
      </c>
      <c r="R519" s="591" t="s">
        <v>455</v>
      </c>
      <c r="S519" s="591" t="s">
        <v>540</v>
      </c>
      <c r="T519" s="591" t="s">
        <v>551</v>
      </c>
      <c r="U519" s="591" t="s">
        <v>585</v>
      </c>
      <c r="V519" s="591" t="s">
        <v>608</v>
      </c>
      <c r="W519" s="591" t="s">
        <v>640</v>
      </c>
      <c r="X519" s="591" t="s">
        <v>655</v>
      </c>
      <c r="Y519" s="591" t="s">
        <v>659</v>
      </c>
      <c r="Z519" s="591" t="s">
        <v>663</v>
      </c>
      <c r="AA519" s="591" t="s">
        <v>733</v>
      </c>
      <c r="AB519" s="591" t="s">
        <v>786</v>
      </c>
      <c r="AC519" s="52"/>
      <c r="AF519" s="567"/>
    </row>
    <row r="520" spans="1:32" ht="13.5" customHeight="1" thickBot="1" x14ac:dyDescent="0.25">
      <c r="A520" s="676"/>
      <c r="B520" s="592"/>
      <c r="C520" s="592"/>
      <c r="D520" s="592"/>
      <c r="E520" s="592"/>
      <c r="F520" s="592"/>
      <c r="G520" s="592"/>
      <c r="H520" s="592"/>
      <c r="I520" s="592"/>
      <c r="J520" s="592"/>
      <c r="K520" s="592"/>
      <c r="L520" s="592"/>
      <c r="M520" s="592"/>
      <c r="N520" s="567"/>
      <c r="O520" s="592"/>
      <c r="P520" s="592"/>
      <c r="Q520" s="592"/>
      <c r="R520" s="592"/>
      <c r="S520" s="592"/>
      <c r="T520" s="592"/>
      <c r="U520" s="592"/>
      <c r="V520" s="592"/>
      <c r="W520" s="592"/>
      <c r="X520" s="592"/>
      <c r="Y520" s="592"/>
      <c r="Z520" s="592"/>
      <c r="AA520" s="592"/>
      <c r="AB520" s="592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64.800000000000011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140.4</v>
      </c>
      <c r="E521" s="46">
        <f>IFERROR(Y89*1,"0")+IFERROR(Y90*1,"0")+IFERROR(Y91*1,"0")+IFERROR(Y95*1,"0")+IFERROR(Y96*1,"0")+IFERROR(Y97*1,"0")+IFERROR(Y98*1,"0")+IFERROR(Y99*1,"0")+IFERROR(Y100*1,"0")</f>
        <v>140.4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1" s="46">
        <f>IFERROR(Y131*1,"0")+IFERROR(Y132*1,"0")+IFERROR(Y136*1,"0")+IFERROR(Y137*1,"0")+IFERROR(Y141*1,"0")+IFERROR(Y142*1,"0")</f>
        <v>0</v>
      </c>
      <c r="H521" s="46">
        <f>IFERROR(Y147*1,"0")+IFERROR(Y151*1,"0")+IFERROR(Y152*1,"0")+IFERROR(Y153*1,"0")</f>
        <v>0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46">
        <f>IFERROR(Y253*1,"0")+IFERROR(Y254*1,"0")+IFERROR(Y255*1,"0")+IFERROR(Y256*1,"0")+IFERROR(Y257*1,"0")</f>
        <v>0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0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1681.4</v>
      </c>
      <c r="S521" s="46">
        <f>IFERROR(Y339*1,"0")+IFERROR(Y340*1,"0")+IFERROR(Y341*1,"0")</f>
        <v>105.3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3120</v>
      </c>
      <c r="U521" s="46">
        <f>IFERROR(Y372*1,"0")+IFERROR(Y373*1,"0")+IFERROR(Y374*1,"0")+IFERROR(Y375*1,"0")+IFERROR(Y379*1,"0")+IFERROR(Y383*1,"0")+IFERROR(Y384*1,"0")+IFERROR(Y388*1,"0")</f>
        <v>0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46">
        <f>IFERROR(Y413*1,"0")+IFERROR(Y417*1,"0")+IFERROR(Y418*1,"0")+IFERROR(Y419*1,"0")+IFERROR(Y420*1,"0")</f>
        <v>43.2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839.52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135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51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300,00"/>
        <filter val="1 500,00"/>
        <filter val="1 610,00"/>
        <filter val="100,00"/>
        <filter val="102,38"/>
        <filter val="107,33"/>
        <filter val="11"/>
        <filter val="12,04"/>
        <filter val="12,35"/>
        <filter val="12,96"/>
        <filter val="130,00"/>
        <filter val="14,29"/>
        <filter val="140,00"/>
        <filter val="15,00"/>
        <filter val="153,85"/>
        <filter val="180,00"/>
        <filter val="2,78"/>
        <filter val="30,00"/>
        <filter val="300,00"/>
        <filter val="370,00"/>
        <filter val="4,93"/>
        <filter val="40,00"/>
        <filter val="400,00"/>
        <filter val="430,00"/>
        <filter val="5,56"/>
        <filter val="5,68"/>
        <filter val="5,83"/>
        <filter val="6 215,00"/>
        <filter val="6 507,97"/>
        <filter val="6 782,97"/>
        <filter val="60,00"/>
        <filter val="698,90"/>
        <filter val="7,41"/>
        <filter val="70,00"/>
        <filter val="70,08"/>
        <filter val="81,44"/>
      </filters>
    </filterColumn>
    <filterColumn colId="29" showButton="0"/>
    <filterColumn colId="30" showButton="0"/>
  </autoFilter>
  <mergeCells count="914"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D54:E54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X17:X18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P160:V160"/>
    <mergeCell ref="P427:V427"/>
    <mergeCell ref="P283:V283"/>
    <mergeCell ref="P83:T83"/>
    <mergeCell ref="D271:E271"/>
    <mergeCell ref="D407:E407"/>
    <mergeCell ref="A385:O386"/>
    <mergeCell ref="P363:T363"/>
    <mergeCell ref="D286:E286"/>
    <mergeCell ref="P216:V216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297:T297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Q6:R6"/>
    <mergeCell ref="P200:T200"/>
    <mergeCell ref="P81:V81"/>
    <mergeCell ref="D196:E196"/>
    <mergeCell ref="A269:Z269"/>
    <mergeCell ref="P294:T294"/>
    <mergeCell ref="A130:Z130"/>
    <mergeCell ref="P61:T61"/>
    <mergeCell ref="P295:T295"/>
    <mergeCell ref="A221:O222"/>
    <mergeCell ref="A158:Z158"/>
    <mergeCell ref="D78:E78"/>
    <mergeCell ref="A103:Z103"/>
    <mergeCell ref="D95:E95"/>
    <mergeCell ref="A266:O267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262:T262"/>
    <mergeCell ref="D105:E105"/>
    <mergeCell ref="A51:Z51"/>
    <mergeCell ref="D341:E341"/>
    <mergeCell ref="D170:E170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23:V23"/>
    <mergeCell ref="P381:V381"/>
    <mergeCell ref="A206:Z206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P486:T486"/>
    <mergeCell ref="P75:T75"/>
    <mergeCell ref="D152:E152"/>
    <mergeCell ref="D200:E200"/>
    <mergeCell ref="A178:O179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513:V513"/>
    <mergeCell ref="C519:C520"/>
    <mergeCell ref="E519:E520"/>
    <mergeCell ref="P488:T488"/>
    <mergeCell ref="A507:Z507"/>
    <mergeCell ref="P482:V482"/>
    <mergeCell ref="A241:O242"/>
    <mergeCell ref="D225:E225"/>
    <mergeCell ref="D461:E461"/>
    <mergeCell ref="P426:V426"/>
    <mergeCell ref="P301:T301"/>
    <mergeCell ref="P349:T349"/>
    <mergeCell ref="D270:E270"/>
    <mergeCell ref="P420:T420"/>
    <mergeCell ref="X519:X520"/>
    <mergeCell ref="D503:E503"/>
    <mergeCell ref="P292:T292"/>
    <mergeCell ref="Z519:Z520"/>
    <mergeCell ref="B519:B520"/>
    <mergeCell ref="D519:D520"/>
    <mergeCell ref="P447:T447"/>
    <mergeCell ref="P497:T497"/>
    <mergeCell ref="D478:E478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P519:P520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A138:O139"/>
    <mergeCell ref="D301:E301"/>
    <mergeCell ref="D245:E245"/>
    <mergeCell ref="P166:T166"/>
    <mergeCell ref="D147:E147"/>
    <mergeCell ref="P231:T231"/>
    <mergeCell ref="P302:T302"/>
    <mergeCell ref="P194:V194"/>
    <mergeCell ref="D394:E394"/>
    <mergeCell ref="D450:E450"/>
    <mergeCell ref="P121:T121"/>
    <mergeCell ref="P181:T181"/>
    <mergeCell ref="P357:T357"/>
    <mergeCell ref="P432:V432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P402:T402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D363:E363"/>
    <mergeCell ref="D357:E357"/>
    <mergeCell ref="P451:V451"/>
    <mergeCell ref="P516:V516"/>
    <mergeCell ref="D187:E187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A276:Z276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P508:T508"/>
    <mergeCell ref="A453:Z453"/>
    <mergeCell ref="P464:T464"/>
    <mergeCell ref="D445:E445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404:V404"/>
    <mergeCell ref="A491:Z491"/>
    <mergeCell ref="A499:O500"/>
    <mergeCell ref="P495:V495"/>
    <mergeCell ref="A494:O495"/>
    <mergeCell ref="P439:T439"/>
    <mergeCell ref="A476:Z47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2025-07-29T10:59:53Z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