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6B15A1-8282-46F3-88F6-F10E5DC539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AB521" i="1" s="1"/>
  <c r="X505" i="1"/>
  <c r="X504" i="1"/>
  <c r="BO503" i="1"/>
  <c r="BM503" i="1"/>
  <c r="Y503" i="1"/>
  <c r="BP503" i="1" s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BP479" i="1" s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0" i="1"/>
  <c r="X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BP357" i="1" s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BO244" i="1"/>
  <c r="BM244" i="1"/>
  <c r="Y244" i="1"/>
  <c r="BP244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G521" i="1" s="1"/>
  <c r="P131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Z235" i="1" l="1"/>
  <c r="BN235" i="1"/>
  <c r="Z240" i="1"/>
  <c r="Z241" i="1" s="1"/>
  <c r="BN240" i="1"/>
  <c r="BP240" i="1"/>
  <c r="Y241" i="1"/>
  <c r="Z244" i="1"/>
  <c r="BN244" i="1"/>
  <c r="Z245" i="1"/>
  <c r="BN245" i="1"/>
  <c r="Z302" i="1"/>
  <c r="BN302" i="1"/>
  <c r="Z177" i="1"/>
  <c r="BN177" i="1"/>
  <c r="Z357" i="1"/>
  <c r="BN357" i="1"/>
  <c r="Z47" i="1"/>
  <c r="Z48" i="1" s="1"/>
  <c r="BN47" i="1"/>
  <c r="BP47" i="1"/>
  <c r="Y48" i="1"/>
  <c r="Z52" i="1"/>
  <c r="BN52" i="1"/>
  <c r="Z147" i="1"/>
  <c r="Z148" i="1" s="1"/>
  <c r="BN147" i="1"/>
  <c r="BP147" i="1"/>
  <c r="Z151" i="1"/>
  <c r="BN151" i="1"/>
  <c r="Z210" i="1"/>
  <c r="BN210" i="1"/>
  <c r="Z334" i="1"/>
  <c r="BN334" i="1"/>
  <c r="Z400" i="1"/>
  <c r="BN400" i="1"/>
  <c r="Z29" i="1"/>
  <c r="BN29" i="1"/>
  <c r="Z64" i="1"/>
  <c r="BN64" i="1"/>
  <c r="Z91" i="1"/>
  <c r="BN91" i="1"/>
  <c r="Z96" i="1"/>
  <c r="BN96" i="1"/>
  <c r="Z125" i="1"/>
  <c r="BN125" i="1"/>
  <c r="Z167" i="1"/>
  <c r="BN167" i="1"/>
  <c r="Z198" i="1"/>
  <c r="BN198" i="1"/>
  <c r="Z225" i="1"/>
  <c r="BN225" i="1"/>
  <c r="Z263" i="1"/>
  <c r="BN263" i="1"/>
  <c r="Z271" i="1"/>
  <c r="BN271" i="1"/>
  <c r="Z314" i="1"/>
  <c r="BN314" i="1"/>
  <c r="Z347" i="1"/>
  <c r="BN347" i="1"/>
  <c r="Z384" i="1"/>
  <c r="BN384" i="1"/>
  <c r="Z437" i="1"/>
  <c r="BN437" i="1"/>
  <c r="Z440" i="1"/>
  <c r="BN440" i="1"/>
  <c r="Z455" i="1"/>
  <c r="BN455" i="1"/>
  <c r="BP163" i="1"/>
  <c r="BN163" i="1"/>
  <c r="Z163" i="1"/>
  <c r="BP192" i="1"/>
  <c r="BN192" i="1"/>
  <c r="Z192" i="1"/>
  <c r="BP214" i="1"/>
  <c r="BN214" i="1"/>
  <c r="Z214" i="1"/>
  <c r="BP254" i="1"/>
  <c r="BN254" i="1"/>
  <c r="Z254" i="1"/>
  <c r="BP306" i="1"/>
  <c r="BN306" i="1"/>
  <c r="Z306" i="1"/>
  <c r="BP339" i="1"/>
  <c r="BN339" i="1"/>
  <c r="Z339" i="1"/>
  <c r="Y369" i="1"/>
  <c r="Y368" i="1"/>
  <c r="BP367" i="1"/>
  <c r="BN367" i="1"/>
  <c r="Z367" i="1"/>
  <c r="Z368" i="1" s="1"/>
  <c r="BP372" i="1"/>
  <c r="BN372" i="1"/>
  <c r="Z372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7" i="1"/>
  <c r="BN447" i="1"/>
  <c r="Z447" i="1"/>
  <c r="BP472" i="1"/>
  <c r="BN472" i="1"/>
  <c r="Z472" i="1"/>
  <c r="BP486" i="1"/>
  <c r="BN486" i="1"/>
  <c r="Z486" i="1"/>
  <c r="BP488" i="1"/>
  <c r="BN488" i="1"/>
  <c r="Z488" i="1"/>
  <c r="B521" i="1"/>
  <c r="X513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6" i="1"/>
  <c r="BN136" i="1"/>
  <c r="Z159" i="1"/>
  <c r="Z160" i="1" s="1"/>
  <c r="BN159" i="1"/>
  <c r="BP159" i="1"/>
  <c r="BP171" i="1"/>
  <c r="BN171" i="1"/>
  <c r="Z171" i="1"/>
  <c r="BP202" i="1"/>
  <c r="BN202" i="1"/>
  <c r="Z202" i="1"/>
  <c r="BP229" i="1"/>
  <c r="BN229" i="1"/>
  <c r="Z229" i="1"/>
  <c r="BP294" i="1"/>
  <c r="BN294" i="1"/>
  <c r="Z294" i="1"/>
  <c r="BP328" i="1"/>
  <c r="BN328" i="1"/>
  <c r="Z328" i="1"/>
  <c r="BP351" i="1"/>
  <c r="BN351" i="1"/>
  <c r="Z351" i="1"/>
  <c r="BP396" i="1"/>
  <c r="BN396" i="1"/>
  <c r="Z396" i="1"/>
  <c r="BP444" i="1"/>
  <c r="BN444" i="1"/>
  <c r="Z444" i="1"/>
  <c r="BP462" i="1"/>
  <c r="BN462" i="1"/>
  <c r="Z462" i="1"/>
  <c r="Y490" i="1"/>
  <c r="Y489" i="1"/>
  <c r="BP485" i="1"/>
  <c r="BN485" i="1"/>
  <c r="Z485" i="1"/>
  <c r="BP487" i="1"/>
  <c r="BN487" i="1"/>
  <c r="Z487" i="1"/>
  <c r="Y204" i="1"/>
  <c r="Y216" i="1"/>
  <c r="Y495" i="1"/>
  <c r="BP247" i="1"/>
  <c r="BN247" i="1"/>
  <c r="BP256" i="1"/>
  <c r="BN256" i="1"/>
  <c r="Z256" i="1"/>
  <c r="BP296" i="1"/>
  <c r="BN296" i="1"/>
  <c r="Z296" i="1"/>
  <c r="BP312" i="1"/>
  <c r="BN312" i="1"/>
  <c r="Z312" i="1"/>
  <c r="BP325" i="1"/>
  <c r="BN325" i="1"/>
  <c r="Z325" i="1"/>
  <c r="Y336" i="1"/>
  <c r="BP332" i="1"/>
  <c r="BN332" i="1"/>
  <c r="Z332" i="1"/>
  <c r="BP349" i="1"/>
  <c r="BN349" i="1"/>
  <c r="Z349" i="1"/>
  <c r="BP363" i="1"/>
  <c r="BN363" i="1"/>
  <c r="Z363" i="1"/>
  <c r="Y390" i="1"/>
  <c r="Y389" i="1"/>
  <c r="BP388" i="1"/>
  <c r="BN388" i="1"/>
  <c r="Z388" i="1"/>
  <c r="Z389" i="1" s="1"/>
  <c r="BP394" i="1"/>
  <c r="BN394" i="1"/>
  <c r="Z394" i="1"/>
  <c r="BP402" i="1"/>
  <c r="BN402" i="1"/>
  <c r="Z402" i="1"/>
  <c r="BP442" i="1"/>
  <c r="BN442" i="1"/>
  <c r="Z442" i="1"/>
  <c r="Y468" i="1"/>
  <c r="BP460" i="1"/>
  <c r="BN460" i="1"/>
  <c r="Z460" i="1"/>
  <c r="Y473" i="1"/>
  <c r="BP470" i="1"/>
  <c r="BN470" i="1"/>
  <c r="Z470" i="1"/>
  <c r="BP498" i="1"/>
  <c r="BN498" i="1"/>
  <c r="Z498" i="1"/>
  <c r="X512" i="1"/>
  <c r="X51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Y237" i="1"/>
  <c r="Y249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Y335" i="1"/>
  <c r="BP341" i="1"/>
  <c r="BN341" i="1"/>
  <c r="Z341" i="1"/>
  <c r="BP353" i="1"/>
  <c r="BN353" i="1"/>
  <c r="Z353" i="1"/>
  <c r="BP374" i="1"/>
  <c r="BN374" i="1"/>
  <c r="Z374" i="1"/>
  <c r="BP398" i="1"/>
  <c r="BN398" i="1"/>
  <c r="Z398" i="1"/>
  <c r="BP419" i="1"/>
  <c r="BN419" i="1"/>
  <c r="Z419" i="1"/>
  <c r="BP449" i="1"/>
  <c r="BN449" i="1"/>
  <c r="Z449" i="1"/>
  <c r="BP464" i="1"/>
  <c r="BN464" i="1"/>
  <c r="Z464" i="1"/>
  <c r="Y500" i="1"/>
  <c r="Y499" i="1"/>
  <c r="BP497" i="1"/>
  <c r="BN497" i="1"/>
  <c r="Z497" i="1"/>
  <c r="Z499" i="1" s="1"/>
  <c r="Y467" i="1"/>
  <c r="Y483" i="1"/>
  <c r="Y505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L521" i="1"/>
  <c r="Y258" i="1"/>
  <c r="BP255" i="1"/>
  <c r="BN255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O521" i="1"/>
  <c r="Y273" i="1"/>
  <c r="BP270" i="1"/>
  <c r="BN270" i="1"/>
  <c r="Z27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7" i="1"/>
  <c r="BN327" i="1"/>
  <c r="Z327" i="1"/>
  <c r="BP340" i="1"/>
  <c r="BN340" i="1"/>
  <c r="Z340" i="1"/>
  <c r="BP350" i="1"/>
  <c r="BN350" i="1"/>
  <c r="Z350" i="1"/>
  <c r="Y354" i="1"/>
  <c r="BP358" i="1"/>
  <c r="BN358" i="1"/>
  <c r="Z358" i="1"/>
  <c r="Z359" i="1" s="1"/>
  <c r="Y360" i="1"/>
  <c r="Y365" i="1"/>
  <c r="BP362" i="1"/>
  <c r="BN362" i="1"/>
  <c r="Z362" i="1"/>
  <c r="BP375" i="1"/>
  <c r="BN375" i="1"/>
  <c r="Z375" i="1"/>
  <c r="Y377" i="1"/>
  <c r="Y380" i="1"/>
  <c r="BP379" i="1"/>
  <c r="BN379" i="1"/>
  <c r="Z379" i="1"/>
  <c r="Z380" i="1" s="1"/>
  <c r="Y381" i="1"/>
  <c r="Y386" i="1"/>
  <c r="BP383" i="1"/>
  <c r="BN383" i="1"/>
  <c r="Z383" i="1"/>
  <c r="Z385" i="1" s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BN42" i="1"/>
  <c r="Y45" i="1"/>
  <c r="D52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1" i="1"/>
  <c r="Z90" i="1"/>
  <c r="BN90" i="1"/>
  <c r="Y93" i="1"/>
  <c r="Z95" i="1"/>
  <c r="BN95" i="1"/>
  <c r="BP95" i="1"/>
  <c r="Z97" i="1"/>
  <c r="BN97" i="1"/>
  <c r="Z99" i="1"/>
  <c r="BN99" i="1"/>
  <c r="F521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BN126" i="1"/>
  <c r="Z131" i="1"/>
  <c r="BN131" i="1"/>
  <c r="BP131" i="1"/>
  <c r="Y134" i="1"/>
  <c r="Z137" i="1"/>
  <c r="BN137" i="1"/>
  <c r="Z141" i="1"/>
  <c r="BN141" i="1"/>
  <c r="BP141" i="1"/>
  <c r="H521" i="1"/>
  <c r="Y149" i="1"/>
  <c r="Z152" i="1"/>
  <c r="Z154" i="1" s="1"/>
  <c r="BN152" i="1"/>
  <c r="I521" i="1"/>
  <c r="Y161" i="1"/>
  <c r="Z164" i="1"/>
  <c r="BN164" i="1"/>
  <c r="Z166" i="1"/>
  <c r="BN166" i="1"/>
  <c r="Z168" i="1"/>
  <c r="BN168" i="1"/>
  <c r="Z170" i="1"/>
  <c r="BN170" i="1"/>
  <c r="Z176" i="1"/>
  <c r="BN176" i="1"/>
  <c r="J521" i="1"/>
  <c r="Z187" i="1"/>
  <c r="BN187" i="1"/>
  <c r="Y188" i="1"/>
  <c r="Z191" i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BN219" i="1"/>
  <c r="BP219" i="1"/>
  <c r="K521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Z253" i="1"/>
  <c r="BN253" i="1"/>
  <c r="BP253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0" i="1"/>
  <c r="Y329" i="1"/>
  <c r="BP333" i="1"/>
  <c r="BN333" i="1"/>
  <c r="Z333" i="1"/>
  <c r="Y342" i="1"/>
  <c r="BP348" i="1"/>
  <c r="BN348" i="1"/>
  <c r="Z348" i="1"/>
  <c r="BP352" i="1"/>
  <c r="BN352" i="1"/>
  <c r="Z352" i="1"/>
  <c r="Y359" i="1"/>
  <c r="Y364" i="1"/>
  <c r="BP373" i="1"/>
  <c r="BN373" i="1"/>
  <c r="Z373" i="1"/>
  <c r="Y385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S521" i="1"/>
  <c r="Y343" i="1"/>
  <c r="T521" i="1"/>
  <c r="Y355" i="1"/>
  <c r="U521" i="1"/>
  <c r="Y376" i="1"/>
  <c r="V521" i="1"/>
  <c r="Y404" i="1"/>
  <c r="Y421" i="1"/>
  <c r="BP420" i="1"/>
  <c r="BN420" i="1"/>
  <c r="Z420" i="1"/>
  <c r="X521" i="1"/>
  <c r="Y426" i="1"/>
  <c r="BP425" i="1"/>
  <c r="BN425" i="1"/>
  <c r="Z425" i="1"/>
  <c r="Z426" i="1" s="1"/>
  <c r="Y427" i="1"/>
  <c r="Y431" i="1"/>
  <c r="BP430" i="1"/>
  <c r="BN430" i="1"/>
  <c r="Z430" i="1"/>
  <c r="Z431" i="1" s="1"/>
  <c r="Y521" i="1"/>
  <c r="Y432" i="1"/>
  <c r="Z521" i="1"/>
  <c r="Y451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BP450" i="1"/>
  <c r="BN450" i="1"/>
  <c r="Z450" i="1"/>
  <c r="Y452" i="1"/>
  <c r="Y457" i="1"/>
  <c r="BP454" i="1"/>
  <c r="BN454" i="1"/>
  <c r="Z454" i="1"/>
  <c r="Y458" i="1"/>
  <c r="Z461" i="1"/>
  <c r="BN461" i="1"/>
  <c r="BP461" i="1"/>
  <c r="Z463" i="1"/>
  <c r="BN463" i="1"/>
  <c r="Z465" i="1"/>
  <c r="BN465" i="1"/>
  <c r="Z471" i="1"/>
  <c r="BN471" i="1"/>
  <c r="Y474" i="1"/>
  <c r="Z478" i="1"/>
  <c r="BN478" i="1"/>
  <c r="BP478" i="1"/>
  <c r="Z479" i="1"/>
  <c r="BN479" i="1"/>
  <c r="Z480" i="1"/>
  <c r="BN480" i="1"/>
  <c r="Z481" i="1"/>
  <c r="BN481" i="1"/>
  <c r="Y482" i="1"/>
  <c r="Z492" i="1"/>
  <c r="BN492" i="1"/>
  <c r="BP492" i="1"/>
  <c r="Z493" i="1"/>
  <c r="BN493" i="1"/>
  <c r="Y494" i="1"/>
  <c r="Z502" i="1"/>
  <c r="BN502" i="1"/>
  <c r="BP502" i="1"/>
  <c r="Z503" i="1"/>
  <c r="BN503" i="1"/>
  <c r="Y504" i="1"/>
  <c r="Y510" i="1"/>
  <c r="W521" i="1"/>
  <c r="AA521" i="1"/>
  <c r="Z456" i="1"/>
  <c r="BN456" i="1"/>
  <c r="Z508" i="1"/>
  <c r="Z509" i="1" s="1"/>
  <c r="BN508" i="1"/>
  <c r="BP508" i="1"/>
  <c r="Y509" i="1"/>
  <c r="Z409" i="1" l="1"/>
  <c r="Z188" i="1"/>
  <c r="Z133" i="1"/>
  <c r="Z127" i="1"/>
  <c r="X514" i="1"/>
  <c r="Z335" i="1"/>
  <c r="Z489" i="1"/>
  <c r="Z138" i="1"/>
  <c r="Z467" i="1"/>
  <c r="Z421" i="1"/>
  <c r="Z221" i="1"/>
  <c r="Z193" i="1"/>
  <c r="Z178" i="1"/>
  <c r="Z122" i="1"/>
  <c r="Z101" i="1"/>
  <c r="Z65" i="1"/>
  <c r="Z322" i="1"/>
  <c r="Z85" i="1"/>
  <c r="Z80" i="1"/>
  <c r="Z58" i="1"/>
  <c r="Z364" i="1"/>
  <c r="Z342" i="1"/>
  <c r="Z266" i="1"/>
  <c r="Z232" i="1"/>
  <c r="Z172" i="1"/>
  <c r="Z109" i="1"/>
  <c r="Z473" i="1"/>
  <c r="Z404" i="1"/>
  <c r="Z376" i="1"/>
  <c r="Z354" i="1"/>
  <c r="Z249" i="1"/>
  <c r="Z204" i="1"/>
  <c r="Z143" i="1"/>
  <c r="Z92" i="1"/>
  <c r="Z71" i="1"/>
  <c r="Z44" i="1"/>
  <c r="Z329" i="1"/>
  <c r="Z451" i="1"/>
  <c r="Y513" i="1"/>
  <c r="Z308" i="1"/>
  <c r="Y511" i="1"/>
  <c r="Z504" i="1"/>
  <c r="Z494" i="1"/>
  <c r="Z482" i="1"/>
  <c r="Z457" i="1"/>
  <c r="Z316" i="1"/>
  <c r="Z298" i="1"/>
  <c r="Z258" i="1"/>
  <c r="Z216" i="1"/>
  <c r="Z115" i="1"/>
  <c r="Z32" i="1"/>
  <c r="Y515" i="1"/>
  <c r="Y512" i="1"/>
  <c r="Z273" i="1"/>
  <c r="Z516" i="1" l="1"/>
  <c r="Y514" i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<sst xmlns="http://schemas.openxmlformats.org/spreadsheetml/2006/main" count="2290" uniqueCount="818">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</sst>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841" t="s">
        <v>0</v>
      </c>
      <c r="E1" s="611"/>
      <c r="F1" s="611"/>
      <c r="G1" s="12" t="s">
        <v>1</v>
      </c>
      <c r="H1" s="841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86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806" t="s">
        <v>8</v>
      </c>
      <c r="B5" s="667"/>
      <c r="C5" s="576"/>
      <c r="D5" s="682"/>
      <c r="E5" s="684"/>
      <c r="F5" s="634" t="s">
        <v>9</v>
      </c>
      <c r="G5" s="576"/>
      <c r="H5" s="682" t="s">
        <v>817</v>
      </c>
      <c r="I5" s="683"/>
      <c r="J5" s="683"/>
      <c r="K5" s="683"/>
      <c r="L5" s="683"/>
      <c r="M5" s="684"/>
      <c r="N5" s="58"/>
      <c r="P5" s="24" t="s">
        <v>10</v>
      </c>
      <c r="Q5" s="613">
        <v>45869</v>
      </c>
      <c r="R5" s="614"/>
      <c r="T5" s="769" t="s">
        <v>11</v>
      </c>
      <c r="U5" s="749"/>
      <c r="V5" s="773" t="s">
        <v>12</v>
      </c>
      <c r="W5" s="614"/>
      <c r="AB5" s="51"/>
      <c r="AC5" s="51"/>
      <c r="AD5" s="51"/>
      <c r="AE5" s="51"/>
    </row>
    <row r="6" spans="1:32" s="563" customFormat="1" ht="24" customHeight="1" x14ac:dyDescent="0.2">
      <c r="A6" s="806" t="s">
        <v>13</v>
      </c>
      <c r="B6" s="667"/>
      <c r="C6" s="576"/>
      <c r="D6" s="688" t="s">
        <v>14</v>
      </c>
      <c r="E6" s="689"/>
      <c r="F6" s="689"/>
      <c r="G6" s="689"/>
      <c r="H6" s="689"/>
      <c r="I6" s="689"/>
      <c r="J6" s="689"/>
      <c r="K6" s="689"/>
      <c r="L6" s="689"/>
      <c r="M6" s="614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Четверг</v>
      </c>
      <c r="R6" s="581"/>
      <c r="T6" s="780" t="s">
        <v>16</v>
      </c>
      <c r="U6" s="749"/>
      <c r="V6" s="698" t="s">
        <v>17</v>
      </c>
      <c r="W6" s="699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776"/>
      <c r="N7" s="60"/>
      <c r="P7" s="24"/>
      <c r="Q7" s="42"/>
      <c r="R7" s="42"/>
      <c r="T7" s="590"/>
      <c r="U7" s="749"/>
      <c r="V7" s="700"/>
      <c r="W7" s="701"/>
      <c r="AB7" s="51"/>
      <c r="AC7" s="51"/>
      <c r="AD7" s="51"/>
      <c r="AE7" s="51"/>
    </row>
    <row r="8" spans="1:32" s="563" customFormat="1" ht="25.5" customHeight="1" x14ac:dyDescent="0.2">
      <c r="A8" s="577" t="s">
        <v>18</v>
      </c>
      <c r="B8" s="578"/>
      <c r="C8" s="579"/>
      <c r="D8" s="873" t="s">
        <v>19</v>
      </c>
      <c r="E8" s="874"/>
      <c r="F8" s="874"/>
      <c r="G8" s="874"/>
      <c r="H8" s="874"/>
      <c r="I8" s="874"/>
      <c r="J8" s="874"/>
      <c r="K8" s="874"/>
      <c r="L8" s="874"/>
      <c r="M8" s="875"/>
      <c r="N8" s="61"/>
      <c r="P8" s="24" t="s">
        <v>20</v>
      </c>
      <c r="Q8" s="775">
        <v>0.58333333333333337</v>
      </c>
      <c r="R8" s="776"/>
      <c r="T8" s="590"/>
      <c r="U8" s="749"/>
      <c r="V8" s="700"/>
      <c r="W8" s="701"/>
      <c r="AB8" s="51"/>
      <c r="AC8" s="51"/>
      <c r="AD8" s="51"/>
      <c r="AE8" s="51"/>
    </row>
    <row r="9" spans="1:32" s="563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48"/>
      <c r="E9" s="649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49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9"/>
      <c r="L9" s="649"/>
      <c r="M9" s="649"/>
      <c r="N9" s="561"/>
      <c r="P9" s="26" t="s">
        <v>21</v>
      </c>
      <c r="Q9" s="821"/>
      <c r="R9" s="638"/>
      <c r="T9" s="590"/>
      <c r="U9" s="749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48"/>
      <c r="E10" s="649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20" t="str">
        <f>IFERROR(VLOOKUP($D$10,Proxy,2,FALSE),"")</f>
        <v/>
      </c>
      <c r="I10" s="590"/>
      <c r="J10" s="590"/>
      <c r="K10" s="590"/>
      <c r="L10" s="590"/>
      <c r="M10" s="590"/>
      <c r="N10" s="562"/>
      <c r="P10" s="26" t="s">
        <v>22</v>
      </c>
      <c r="Q10" s="764"/>
      <c r="R10" s="765"/>
      <c r="U10" s="24" t="s">
        <v>23</v>
      </c>
      <c r="V10" s="893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4"/>
      <c r="R11" s="614"/>
      <c r="U11" s="24" t="s">
        <v>27</v>
      </c>
      <c r="V11" s="637" t="s">
        <v>28</v>
      </c>
      <c r="W11" s="63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5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576"/>
      <c r="N12" s="62"/>
      <c r="P12" s="24" t="s">
        <v>30</v>
      </c>
      <c r="Q12" s="775"/>
      <c r="R12" s="776"/>
      <c r="S12" s="23"/>
      <c r="U12" s="24"/>
      <c r="V12" s="611"/>
      <c r="W12" s="590"/>
      <c r="AB12" s="51"/>
      <c r="AC12" s="51"/>
      <c r="AD12" s="51"/>
      <c r="AE12" s="51"/>
    </row>
    <row r="13" spans="1:32" s="563" customFormat="1" ht="23.25" customHeight="1" x14ac:dyDescent="0.2">
      <c r="A13" s="75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576"/>
      <c r="N13" s="62"/>
      <c r="O13" s="26"/>
      <c r="P13" s="26" t="s">
        <v>32</v>
      </c>
      <c r="Q13" s="637"/>
      <c r="R13" s="6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5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5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8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576"/>
      <c r="N15" s="63"/>
      <c r="P15" s="79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808" t="s">
        <v>38</v>
      </c>
      <c r="D17" s="596" t="s">
        <v>39</v>
      </c>
      <c r="E17" s="597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845"/>
      <c r="R17" s="845"/>
      <c r="S17" s="845"/>
      <c r="T17" s="597"/>
      <c r="U17" s="575" t="s">
        <v>51</v>
      </c>
      <c r="V17" s="576"/>
      <c r="W17" s="596" t="s">
        <v>52</v>
      </c>
      <c r="X17" s="596" t="s">
        <v>53</v>
      </c>
      <c r="Y17" s="573" t="s">
        <v>54</v>
      </c>
      <c r="Z17" s="709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598"/>
      <c r="E18" s="59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598"/>
      <c r="Q18" s="846"/>
      <c r="R18" s="846"/>
      <c r="S18" s="846"/>
      <c r="T18" s="599"/>
      <c r="U18" s="67" t="s">
        <v>61</v>
      </c>
      <c r="V18" s="67" t="s">
        <v>62</v>
      </c>
      <c r="W18" s="603"/>
      <c r="X18" s="603"/>
      <c r="Y18" s="574"/>
      <c r="Z18" s="710"/>
      <c r="AA18" s="722"/>
      <c r="AB18" s="722"/>
      <c r="AC18" s="722"/>
      <c r="AD18" s="631"/>
      <c r="AE18" s="632"/>
      <c r="AF18" s="633"/>
      <c r="AG18" s="66"/>
      <c r="BD18" s="65"/>
    </row>
    <row r="19" spans="1:68" ht="27.75" hidden="1" customHeight="1" x14ac:dyDescent="0.2">
      <c r="A19" s="663" t="s">
        <v>63</v>
      </c>
      <c r="B19" s="664"/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664"/>
      <c r="P19" s="664"/>
      <c r="Q19" s="664"/>
      <c r="R19" s="664"/>
      <c r="S19" s="664"/>
      <c r="T19" s="664"/>
      <c r="U19" s="664"/>
      <c r="V19" s="664"/>
      <c r="W19" s="664"/>
      <c r="X19" s="664"/>
      <c r="Y19" s="664"/>
      <c r="Z19" s="664"/>
      <c r="AA19" s="48"/>
      <c r="AB19" s="48"/>
      <c r="AC19" s="48"/>
    </row>
    <row r="20" spans="1:68" ht="16.5" hidden="1" customHeight="1" x14ac:dyDescent="0.25">
      <c r="A20" s="595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4"/>
      <c r="AB20" s="564"/>
      <c r="AC20" s="564"/>
    </row>
    <row r="21" spans="1:68" ht="14.25" hidden="1" customHeight="1" x14ac:dyDescent="0.25">
      <c r="A21" s="592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5" t="s">
        <v>69</v>
      </c>
      <c r="Q22" s="586"/>
      <c r="R22" s="586"/>
      <c r="S22" s="586"/>
      <c r="T22" s="587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4"/>
      <c r="P23" s="584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4"/>
      <c r="P24" s="584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92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4"/>
      <c r="P32" s="584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4"/>
      <c r="P33" s="584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92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4"/>
      <c r="P36" s="584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4"/>
      <c r="P37" s="584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63" t="s">
        <v>101</v>
      </c>
      <c r="B38" s="664"/>
      <c r="C38" s="664"/>
      <c r="D38" s="664"/>
      <c r="E38" s="664"/>
      <c r="F38" s="664"/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48"/>
      <c r="AB38" s="48"/>
      <c r="AC38" s="48"/>
    </row>
    <row r="39" spans="1:68" ht="16.5" hidden="1" customHeight="1" x14ac:dyDescent="0.25">
      <c r="A39" s="595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4"/>
      <c r="AB39" s="564"/>
      <c r="AC39" s="564"/>
    </row>
    <row r="40" spans="1:68" ht="14.25" hidden="1" customHeight="1" x14ac:dyDescent="0.25">
      <c r="A40" s="592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70</v>
      </c>
      <c r="X41" s="569">
        <v>400</v>
      </c>
      <c r="Y41" s="570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70</v>
      </c>
      <c r="X42" s="569">
        <v>80</v>
      </c>
      <c r="Y42" s="57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4"/>
      <c r="P44" s="584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71">
        <f>IFERROR(X41/H41,"0")+IFERROR(X42/H42,"0")+IFERROR(X43/H43,"0")</f>
        <v>57.037037037037038</v>
      </c>
      <c r="Y44" s="571">
        <f>IFERROR(Y41/H41,"0")+IFERROR(Y42/H42,"0")+IFERROR(Y43/H43,"0")</f>
        <v>58</v>
      </c>
      <c r="Z44" s="571">
        <f>IFERROR(IF(Z41="",0,Z41),"0")+IFERROR(IF(Z42="",0,Z42),"0")+IFERROR(IF(Z43="",0,Z43),"0")</f>
        <v>0.90164</v>
      </c>
      <c r="AA44" s="572"/>
      <c r="AB44" s="572"/>
      <c r="AC44" s="572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4"/>
      <c r="P45" s="584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71">
        <f>IFERROR(SUM(X41:X43),"0")</f>
        <v>480</v>
      </c>
      <c r="Y45" s="571">
        <f>IFERROR(SUM(Y41:Y43),"0")</f>
        <v>490.40000000000003</v>
      </c>
      <c r="Z45" s="37"/>
      <c r="AA45" s="572"/>
      <c r="AB45" s="572"/>
      <c r="AC45" s="572"/>
    </row>
    <row r="46" spans="1:68" ht="14.25" hidden="1" customHeight="1" x14ac:dyDescent="0.25">
      <c r="A46" s="592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4"/>
      <c r="P48" s="584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4"/>
      <c r="P49" s="584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95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4"/>
      <c r="AB50" s="564"/>
      <c r="AC50" s="564"/>
    </row>
    <row r="51" spans="1:68" ht="14.25" hidden="1" customHeight="1" x14ac:dyDescent="0.25">
      <c r="A51" s="592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70</v>
      </c>
      <c r="X52" s="569">
        <v>50</v>
      </c>
      <c r="Y52" s="57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70</v>
      </c>
      <c r="X53" s="569">
        <v>300</v>
      </c>
      <c r="Y53" s="57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70</v>
      </c>
      <c r="X57" s="569">
        <v>45</v>
      </c>
      <c r="Y57" s="570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3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4"/>
      <c r="P58" s="584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71">
        <f>IFERROR(X52/H52,"0")+IFERROR(X53/H53,"0")+IFERROR(X54/H54,"0")+IFERROR(X55/H55,"0")+IFERROR(X56/H56,"0")+IFERROR(X57/H57,"0")</f>
        <v>42.242063492063487</v>
      </c>
      <c r="Y58" s="571">
        <f>IFERROR(Y52/H52,"0")+IFERROR(Y53/H53,"0")+IFERROR(Y54/H54,"0")+IFERROR(Y55/H55,"0")+IFERROR(Y56/H56,"0")+IFERROR(Y57/H57,"0")</f>
        <v>43</v>
      </c>
      <c r="Z58" s="571">
        <f>IFERROR(IF(Z52="",0,Z52),"0")+IFERROR(IF(Z53="",0,Z53),"0")+IFERROR(IF(Z54="",0,Z54),"0")+IFERROR(IF(Z55="",0,Z55),"0")+IFERROR(IF(Z56="",0,Z56),"0")+IFERROR(IF(Z57="",0,Z57),"0")</f>
        <v>0.71653999999999995</v>
      </c>
      <c r="AA58" s="572"/>
      <c r="AB58" s="572"/>
      <c r="AC58" s="572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4"/>
      <c r="P59" s="584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71">
        <f>IFERROR(SUM(X52:X57),"0")</f>
        <v>395</v>
      </c>
      <c r="Y59" s="571">
        <f>IFERROR(SUM(Y52:Y57),"0")</f>
        <v>403.40000000000003</v>
      </c>
      <c r="Z59" s="37"/>
      <c r="AA59" s="572"/>
      <c r="AB59" s="572"/>
      <c r="AC59" s="572"/>
    </row>
    <row r="60" spans="1:68" ht="14.25" hidden="1" customHeight="1" x14ac:dyDescent="0.25">
      <c r="A60" s="592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70</v>
      </c>
      <c r="X61" s="569">
        <v>100</v>
      </c>
      <c r="Y61" s="57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70</v>
      </c>
      <c r="X64" s="569">
        <v>13.5</v>
      </c>
      <c r="Y64" s="570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93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4"/>
      <c r="P65" s="584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71">
        <f>IFERROR(X61/H61,"0")+IFERROR(X62/H62,"0")+IFERROR(X63/H63,"0")+IFERROR(X64/H64,"0")</f>
        <v>14.25925925925926</v>
      </c>
      <c r="Y65" s="571">
        <f>IFERROR(Y61/H61,"0")+IFERROR(Y62/H62,"0")+IFERROR(Y63/H63,"0")+IFERROR(Y64/H64,"0")</f>
        <v>15</v>
      </c>
      <c r="Z65" s="571">
        <f>IFERROR(IF(Z61="",0,Z61),"0")+IFERROR(IF(Z62="",0,Z62),"0")+IFERROR(IF(Z63="",0,Z63),"0")+IFERROR(IF(Z64="",0,Z64),"0")</f>
        <v>0.22234999999999999</v>
      </c>
      <c r="AA65" s="572"/>
      <c r="AB65" s="572"/>
      <c r="AC65" s="572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4"/>
      <c r="P66" s="584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71">
        <f>IFERROR(SUM(X61:X64),"0")</f>
        <v>113.5</v>
      </c>
      <c r="Y66" s="571">
        <f>IFERROR(SUM(Y61:Y64),"0")</f>
        <v>121.5</v>
      </c>
      <c r="Z66" s="37"/>
      <c r="AA66" s="572"/>
      <c r="AB66" s="572"/>
      <c r="AC66" s="572"/>
    </row>
    <row r="67" spans="1:68" ht="14.25" hidden="1" customHeight="1" x14ac:dyDescent="0.25">
      <c r="A67" s="592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4"/>
      <c r="P71" s="584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4"/>
      <c r="P72" s="584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92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4"/>
      <c r="P80" s="584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4"/>
      <c r="P81" s="584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92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4"/>
      <c r="P85" s="584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4"/>
      <c r="P86" s="584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95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4"/>
      <c r="AB87" s="564"/>
      <c r="AC87" s="564"/>
    </row>
    <row r="88" spans="1:68" ht="14.25" hidden="1" customHeight="1" x14ac:dyDescent="0.25">
      <c r="A88" s="592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70</v>
      </c>
      <c r="X89" s="569">
        <v>80</v>
      </c>
      <c r="Y89" s="570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83.222222222222214</v>
      </c>
      <c r="BN89" s="64">
        <f>IFERROR(Y89*I89/H89,"0")</f>
        <v>89.88</v>
      </c>
      <c r="BO89" s="64">
        <f>IFERROR(1/J89*(X89/H89),"0")</f>
        <v>0.11574074074074073</v>
      </c>
      <c r="BP89" s="64">
        <f>IFERROR(1/J89*(Y89/H89),"0")</f>
        <v>0.125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4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70</v>
      </c>
      <c r="X91" s="569">
        <v>25</v>
      </c>
      <c r="Y91" s="570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26.166666666666668</v>
      </c>
      <c r="BN91" s="64">
        <f>IFERROR(Y91*I91/H91,"0")</f>
        <v>28.26</v>
      </c>
      <c r="BO91" s="64">
        <f>IFERROR(1/J91*(X91/H91),"0")</f>
        <v>4.208754208754209E-2</v>
      </c>
      <c r="BP91" s="64">
        <f>IFERROR(1/J91*(Y91/H91),"0")</f>
        <v>4.5454545454545456E-2</v>
      </c>
    </row>
    <row r="92" spans="1:68" x14ac:dyDescent="0.2">
      <c r="A92" s="593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4"/>
      <c r="P92" s="584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71">
        <f>IFERROR(X89/H89,"0")+IFERROR(X90/H90,"0")+IFERROR(X91/H91,"0")</f>
        <v>12.962962962962962</v>
      </c>
      <c r="Y92" s="571">
        <f>IFERROR(Y89/H89,"0")+IFERROR(Y90/H90,"0")+IFERROR(Y91/H91,"0")</f>
        <v>14</v>
      </c>
      <c r="Z92" s="571">
        <f>IFERROR(IF(Z89="",0,Z89),"0")+IFERROR(IF(Z90="",0,Z90),"0")+IFERROR(IF(Z91="",0,Z91),"0")</f>
        <v>0.20596</v>
      </c>
      <c r="AA92" s="572"/>
      <c r="AB92" s="572"/>
      <c r="AC92" s="572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4"/>
      <c r="P93" s="584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71">
        <f>IFERROR(SUM(X89:X91),"0")</f>
        <v>105</v>
      </c>
      <c r="Y93" s="571">
        <f>IFERROR(SUM(Y89:Y91),"0")</f>
        <v>113.4</v>
      </c>
      <c r="Z93" s="37"/>
      <c r="AA93" s="572"/>
      <c r="AB93" s="572"/>
      <c r="AC93" s="572"/>
    </row>
    <row r="94" spans="1:68" ht="14.25" hidden="1" customHeight="1" x14ac:dyDescent="0.25">
      <c r="A94" s="592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7" t="s">
        <v>191</v>
      </c>
      <c r="Q95" s="586"/>
      <c r="R95" s="586"/>
      <c r="S95" s="586"/>
      <c r="T95" s="587"/>
      <c r="U95" s="34"/>
      <c r="V95" s="34"/>
      <c r="W95" s="35" t="s">
        <v>70</v>
      </c>
      <c r="X95" s="569">
        <v>130</v>
      </c>
      <c r="Y95" s="570">
        <f t="shared" ref="Y95:Y100" si="16"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138.32962962962964</v>
      </c>
      <c r="BN95" s="64">
        <f t="shared" ref="BN95:BN100" si="18">IFERROR(Y95*I95/H95,"0")</f>
        <v>146.523</v>
      </c>
      <c r="BO95" s="64">
        <f t="shared" ref="BO95:BO100" si="19">IFERROR(1/J95*(X95/H95),"0")</f>
        <v>0.25077160493827161</v>
      </c>
      <c r="BP95" s="64">
        <f t="shared" ref="BP95:BP100" si="20">IFERROR(1/J95*(Y95/H95),"0")</f>
        <v>0.265625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70</v>
      </c>
      <c r="X99" s="569">
        <v>18</v>
      </c>
      <c r="Y99" s="570">
        <f t="shared" si="16"/>
        <v>18.900000000000002</v>
      </c>
      <c r="Z99" s="36">
        <f>IFERROR(IF(Y99=0,"",ROUNDUP(Y99/H99,0)*0.00651),"")</f>
        <v>4.5569999999999999E-2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19.679999999999996</v>
      </c>
      <c r="BN99" s="64">
        <f t="shared" si="18"/>
        <v>20.664000000000001</v>
      </c>
      <c r="BO99" s="64">
        <f t="shared" si="19"/>
        <v>3.6630036630036632E-2</v>
      </c>
      <c r="BP99" s="64">
        <f t="shared" si="20"/>
        <v>3.8461538461538464E-2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4"/>
      <c r="P101" s="584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71">
        <f>IFERROR(X95/H95,"0")+IFERROR(X96/H96,"0")+IFERROR(X97/H97,"0")+IFERROR(X98/H98,"0")+IFERROR(X99/H99,"0")+IFERROR(X100/H100,"0")</f>
        <v>22.716049382716051</v>
      </c>
      <c r="Y101" s="571">
        <f>IFERROR(Y95/H95,"0")+IFERROR(Y96/H96,"0")+IFERROR(Y97/H97,"0")+IFERROR(Y98/H98,"0")+IFERROR(Y99/H99,"0")+IFERROR(Y100/H100,"0")</f>
        <v>24</v>
      </c>
      <c r="Z101" s="571">
        <f>IFERROR(IF(Z95="",0,Z95),"0")+IFERROR(IF(Z96="",0,Z96),"0")+IFERROR(IF(Z97="",0,Z97),"0")+IFERROR(IF(Z98="",0,Z98),"0")+IFERROR(IF(Z99="",0,Z99),"0")+IFERROR(IF(Z100="",0,Z100),"0")</f>
        <v>0.36823</v>
      </c>
      <c r="AA101" s="572"/>
      <c r="AB101" s="572"/>
      <c r="AC101" s="572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4"/>
      <c r="P102" s="584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71">
        <f>IFERROR(SUM(X95:X100),"0")</f>
        <v>148</v>
      </c>
      <c r="Y102" s="571">
        <f>IFERROR(SUM(Y95:Y100),"0")</f>
        <v>156.6</v>
      </c>
      <c r="Z102" s="37"/>
      <c r="AA102" s="572"/>
      <c r="AB102" s="572"/>
      <c r="AC102" s="572"/>
    </row>
    <row r="103" spans="1:68" ht="16.5" hidden="1" customHeight="1" x14ac:dyDescent="0.25">
      <c r="A103" s="595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4"/>
      <c r="AB103" s="564"/>
      <c r="AC103" s="564"/>
    </row>
    <row r="104" spans="1:68" ht="14.25" hidden="1" customHeight="1" x14ac:dyDescent="0.25">
      <c r="A104" s="592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70</v>
      </c>
      <c r="X105" s="569">
        <v>50</v>
      </c>
      <c r="Y105" s="570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4"/>
      <c r="P109" s="584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71">
        <f>IFERROR(X105/H105,"0")+IFERROR(X106/H106,"0")+IFERROR(X107/H107,"0")+IFERROR(X108/H108,"0")</f>
        <v>4.6296296296296298</v>
      </c>
      <c r="Y109" s="571">
        <f>IFERROR(Y105/H105,"0")+IFERROR(Y106/H106,"0")+IFERROR(Y107/H107,"0")+IFERROR(Y108/H108,"0")</f>
        <v>5</v>
      </c>
      <c r="Z109" s="571">
        <f>IFERROR(IF(Z105="",0,Z105),"0")+IFERROR(IF(Z106="",0,Z106),"0")+IFERROR(IF(Z107="",0,Z107),"0")+IFERROR(IF(Z108="",0,Z108),"0")</f>
        <v>9.4899999999999998E-2</v>
      </c>
      <c r="AA109" s="572"/>
      <c r="AB109" s="572"/>
      <c r="AC109" s="572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4"/>
      <c r="P110" s="584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71">
        <f>IFERROR(SUM(X105:X108),"0")</f>
        <v>50</v>
      </c>
      <c r="Y110" s="571">
        <f>IFERROR(SUM(Y105:Y108),"0")</f>
        <v>54</v>
      </c>
      <c r="Z110" s="37"/>
      <c r="AA110" s="572"/>
      <c r="AB110" s="572"/>
      <c r="AC110" s="572"/>
    </row>
    <row r="111" spans="1:68" ht="14.25" hidden="1" customHeight="1" x14ac:dyDescent="0.25">
      <c r="A111" s="592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4"/>
      <c r="P115" s="584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4"/>
      <c r="P116" s="584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92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70</v>
      </c>
      <c r="X118" s="569">
        <v>250</v>
      </c>
      <c r="Y118" s="570">
        <f>IFERROR(IF(X118="",0,CEILING((X118/$H118),1)*$H118),"")</f>
        <v>251.1</v>
      </c>
      <c r="Z118" s="36">
        <f>IFERROR(IF(Y118=0,"",ROUNDUP(Y118/H118,0)*0.01898),"")</f>
        <v>0.58838000000000001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265.83333333333337</v>
      </c>
      <c r="BN118" s="64">
        <f>IFERROR(Y118*I118/H118,"0")</f>
        <v>267.00299999999999</v>
      </c>
      <c r="BO118" s="64">
        <f>IFERROR(1/J118*(X118/H118),"0")</f>
        <v>0.48225308641975312</v>
      </c>
      <c r="BP118" s="64">
        <f>IFERROR(1/J118*(Y118/H118),"0")</f>
        <v>0.484375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6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70</v>
      </c>
      <c r="X120" s="569">
        <v>18</v>
      </c>
      <c r="Y120" s="570">
        <f>IFERROR(IF(X120="",0,CEILING((X120/$H120),1)*$H120),"")</f>
        <v>18.900000000000002</v>
      </c>
      <c r="Z120" s="36">
        <f>IFERROR(IF(Y120=0,"",ROUNDUP(Y120/H120,0)*0.00651),"")</f>
        <v>4.5569999999999999E-2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19.679999999999996</v>
      </c>
      <c r="BN120" s="64">
        <f>IFERROR(Y120*I120/H120,"0")</f>
        <v>20.664000000000001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594"/>
      <c r="P122" s="584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71">
        <f>IFERROR(X118/H118,"0")+IFERROR(X119/H119,"0")+IFERROR(X120/H120,"0")+IFERROR(X121/H121,"0")</f>
        <v>37.530864197530867</v>
      </c>
      <c r="Y122" s="571">
        <f>IFERROR(Y118/H118,"0")+IFERROR(Y119/H119,"0")+IFERROR(Y120/H120,"0")+IFERROR(Y121/H121,"0")</f>
        <v>38</v>
      </c>
      <c r="Z122" s="571">
        <f>IFERROR(IF(Z118="",0,Z118),"0")+IFERROR(IF(Z119="",0,Z119),"0")+IFERROR(IF(Z120="",0,Z120),"0")+IFERROR(IF(Z121="",0,Z121),"0")</f>
        <v>0.63395000000000001</v>
      </c>
      <c r="AA122" s="572"/>
      <c r="AB122" s="572"/>
      <c r="AC122" s="572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4"/>
      <c r="P123" s="584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71">
        <f>IFERROR(SUM(X118:X121),"0")</f>
        <v>268</v>
      </c>
      <c r="Y123" s="571">
        <f>IFERROR(SUM(Y118:Y121),"0")</f>
        <v>270</v>
      </c>
      <c r="Z123" s="37"/>
      <c r="AA123" s="572"/>
      <c r="AB123" s="572"/>
      <c r="AC123" s="572"/>
    </row>
    <row r="124" spans="1:68" ht="14.25" hidden="1" customHeight="1" x14ac:dyDescent="0.25">
      <c r="A124" s="592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594"/>
      <c r="P127" s="584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4"/>
      <c r="P128" s="584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95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4"/>
      <c r="AB129" s="564"/>
      <c r="AC129" s="564"/>
    </row>
    <row r="130" spans="1:68" ht="14.25" hidden="1" customHeight="1" x14ac:dyDescent="0.25">
      <c r="A130" s="592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4"/>
      <c r="V132" s="34"/>
      <c r="W132" s="35" t="s">
        <v>70</v>
      </c>
      <c r="X132" s="569">
        <v>8</v>
      </c>
      <c r="Y132" s="570">
        <f>IFERROR(IF(X132="",0,CEILING((X132/$H132),1)*$H132),"")</f>
        <v>9.6000000000000014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8.4499999999999993</v>
      </c>
      <c r="BN132" s="64">
        <f>IFERROR(Y132*I132/H132,"0")</f>
        <v>10.139999999999999</v>
      </c>
      <c r="BO132" s="64">
        <f>IFERROR(1/J132*(X132/H132),"0")</f>
        <v>1.3736263736263738E-2</v>
      </c>
      <c r="BP132" s="64">
        <f>IFERROR(1/J132*(Y132/H132),"0")</f>
        <v>1.6483516483516487E-2</v>
      </c>
    </row>
    <row r="133" spans="1:68" x14ac:dyDescent="0.2">
      <c r="A133" s="593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4"/>
      <c r="P133" s="584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71">
        <f>IFERROR(X131/H131,"0")+IFERROR(X132/H132,"0")</f>
        <v>2.5</v>
      </c>
      <c r="Y133" s="571">
        <f>IFERROR(Y131/H131,"0")+IFERROR(Y132/H132,"0")</f>
        <v>3.0000000000000004</v>
      </c>
      <c r="Z133" s="571">
        <f>IFERROR(IF(Z131="",0,Z131),"0")+IFERROR(IF(Z132="",0,Z132),"0")</f>
        <v>1.9529999999999999E-2</v>
      </c>
      <c r="AA133" s="572"/>
      <c r="AB133" s="572"/>
      <c r="AC133" s="572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4"/>
      <c r="P134" s="584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71">
        <f>IFERROR(SUM(X131:X132),"0")</f>
        <v>8</v>
      </c>
      <c r="Y134" s="571">
        <f>IFERROR(SUM(Y131:Y132),"0")</f>
        <v>9.6000000000000014</v>
      </c>
      <c r="Z134" s="37"/>
      <c r="AA134" s="572"/>
      <c r="AB134" s="572"/>
      <c r="AC134" s="572"/>
    </row>
    <row r="135" spans="1:68" ht="14.25" hidden="1" customHeight="1" x14ac:dyDescent="0.25">
      <c r="A135" s="592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80">
        <v>4680115883444</v>
      </c>
      <c r="E136" s="581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80">
        <v>4680115883444</v>
      </c>
      <c r="E137" s="581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594"/>
      <c r="P138" s="584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4"/>
      <c r="P139" s="584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92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80">
        <v>4680115882584</v>
      </c>
      <c r="E141" s="581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0">
        <v>4680115882584</v>
      </c>
      <c r="E142" s="581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4"/>
      <c r="V142" s="34"/>
      <c r="W142" s="35" t="s">
        <v>70</v>
      </c>
      <c r="X142" s="569">
        <v>6.6000000000000014</v>
      </c>
      <c r="Y142" s="570">
        <f>IFERROR(IF(X142="",0,CEILING((X142/$H142),1)*$H142),"")</f>
        <v>7.92</v>
      </c>
      <c r="Z142" s="36">
        <f>IFERROR(IF(Y142=0,"",ROUNDUP(Y142/H142,0)*0.00651),"")</f>
        <v>1.9529999999999999E-2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7.2700000000000005</v>
      </c>
      <c r="BN142" s="64">
        <f>IFERROR(Y142*I142/H142,"0")</f>
        <v>8.7240000000000002</v>
      </c>
      <c r="BO142" s="64">
        <f>IFERROR(1/J142*(X142/H142),"0")</f>
        <v>1.373626373626374E-2</v>
      </c>
      <c r="BP142" s="64">
        <f>IFERROR(1/J142*(Y142/H142),"0")</f>
        <v>1.6483516483516484E-2</v>
      </c>
    </row>
    <row r="143" spans="1:68" x14ac:dyDescent="0.2">
      <c r="A143" s="593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594"/>
      <c r="P143" s="584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71">
        <f>IFERROR(X141/H141,"0")+IFERROR(X142/H142,"0")</f>
        <v>2.5000000000000004</v>
      </c>
      <c r="Y143" s="571">
        <f>IFERROR(Y141/H141,"0")+IFERROR(Y142/H142,"0")</f>
        <v>3</v>
      </c>
      <c r="Z143" s="571">
        <f>IFERROR(IF(Z141="",0,Z141),"0")+IFERROR(IF(Z142="",0,Z142),"0")</f>
        <v>1.9529999999999999E-2</v>
      </c>
      <c r="AA143" s="572"/>
      <c r="AB143" s="572"/>
      <c r="AC143" s="572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4"/>
      <c r="P144" s="584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71">
        <f>IFERROR(SUM(X141:X142),"0")</f>
        <v>6.6000000000000014</v>
      </c>
      <c r="Y144" s="571">
        <f>IFERROR(SUM(Y141:Y142),"0")</f>
        <v>7.92</v>
      </c>
      <c r="Z144" s="37"/>
      <c r="AA144" s="572"/>
      <c r="AB144" s="572"/>
      <c r="AC144" s="572"/>
    </row>
    <row r="145" spans="1:68" ht="16.5" hidden="1" customHeight="1" x14ac:dyDescent="0.25">
      <c r="A145" s="595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4"/>
      <c r="AB145" s="564"/>
      <c r="AC145" s="564"/>
    </row>
    <row r="146" spans="1:68" ht="14.25" hidden="1" customHeight="1" x14ac:dyDescent="0.25">
      <c r="A146" s="592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80">
        <v>4607091384604</v>
      </c>
      <c r="E147" s="581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8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594"/>
      <c r="P148" s="584" t="s">
        <v>72</v>
      </c>
      <c r="Q148" s="578"/>
      <c r="R148" s="578"/>
      <c r="S148" s="578"/>
      <c r="T148" s="578"/>
      <c r="U148" s="578"/>
      <c r="V148" s="579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4"/>
      <c r="P149" s="584" t="s">
        <v>72</v>
      </c>
      <c r="Q149" s="578"/>
      <c r="R149" s="578"/>
      <c r="S149" s="578"/>
      <c r="T149" s="578"/>
      <c r="U149" s="578"/>
      <c r="V149" s="579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92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80">
        <v>4607091387667</v>
      </c>
      <c r="E151" s="581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80">
        <v>4607091387636</v>
      </c>
      <c r="E152" s="581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80">
        <v>4607091382426</v>
      </c>
      <c r="E153" s="581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594"/>
      <c r="P154" s="584" t="s">
        <v>72</v>
      </c>
      <c r="Q154" s="578"/>
      <c r="R154" s="578"/>
      <c r="S154" s="578"/>
      <c r="T154" s="578"/>
      <c r="U154" s="578"/>
      <c r="V154" s="579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4"/>
      <c r="P155" s="584" t="s">
        <v>72</v>
      </c>
      <c r="Q155" s="578"/>
      <c r="R155" s="578"/>
      <c r="S155" s="578"/>
      <c r="T155" s="578"/>
      <c r="U155" s="578"/>
      <c r="V155" s="579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63" t="s">
        <v>261</v>
      </c>
      <c r="B156" s="664"/>
      <c r="C156" s="664"/>
      <c r="D156" s="664"/>
      <c r="E156" s="664"/>
      <c r="F156" s="664"/>
      <c r="G156" s="664"/>
      <c r="H156" s="664"/>
      <c r="I156" s="664"/>
      <c r="J156" s="664"/>
      <c r="K156" s="664"/>
      <c r="L156" s="664"/>
      <c r="M156" s="664"/>
      <c r="N156" s="664"/>
      <c r="O156" s="664"/>
      <c r="P156" s="664"/>
      <c r="Q156" s="664"/>
      <c r="R156" s="664"/>
      <c r="S156" s="664"/>
      <c r="T156" s="664"/>
      <c r="U156" s="664"/>
      <c r="V156" s="664"/>
      <c r="W156" s="664"/>
      <c r="X156" s="664"/>
      <c r="Y156" s="664"/>
      <c r="Z156" s="664"/>
      <c r="AA156" s="48"/>
      <c r="AB156" s="48"/>
      <c r="AC156" s="48"/>
    </row>
    <row r="157" spans="1:68" ht="16.5" hidden="1" customHeight="1" x14ac:dyDescent="0.25">
      <c r="A157" s="595" t="s">
        <v>262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4"/>
      <c r="AB157" s="564"/>
      <c r="AC157" s="564"/>
    </row>
    <row r="158" spans="1:68" ht="14.25" hidden="1" customHeight="1" x14ac:dyDescent="0.25">
      <c r="A158" s="592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80">
        <v>4680115886223</v>
      </c>
      <c r="E159" s="581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594"/>
      <c r="P160" s="584" t="s">
        <v>72</v>
      </c>
      <c r="Q160" s="578"/>
      <c r="R160" s="578"/>
      <c r="S160" s="578"/>
      <c r="T160" s="578"/>
      <c r="U160" s="578"/>
      <c r="V160" s="579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4"/>
      <c r="P161" s="584" t="s">
        <v>72</v>
      </c>
      <c r="Q161" s="578"/>
      <c r="R161" s="578"/>
      <c r="S161" s="578"/>
      <c r="T161" s="578"/>
      <c r="U161" s="578"/>
      <c r="V161" s="579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92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80">
        <v>4680115880993</v>
      </c>
      <c r="E163" s="581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80">
        <v>4680115881761</v>
      </c>
      <c r="E164" s="581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80">
        <v>4680115881563</v>
      </c>
      <c r="E165" s="581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0">
        <v>4680115880986</v>
      </c>
      <c r="E166" s="581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4"/>
      <c r="V166" s="34"/>
      <c r="W166" s="35" t="s">
        <v>70</v>
      </c>
      <c r="X166" s="569">
        <v>21</v>
      </c>
      <c r="Y166" s="570">
        <f t="shared" si="21"/>
        <v>21</v>
      </c>
      <c r="Z166" s="36">
        <f>IFERROR(IF(Y166=0,"",ROUNDUP(Y166/H166,0)*0.00502),"")</f>
        <v>5.0200000000000002E-2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22.299999999999997</v>
      </c>
      <c r="BN166" s="64">
        <f t="shared" si="23"/>
        <v>22.299999999999997</v>
      </c>
      <c r="BO166" s="64">
        <f t="shared" si="24"/>
        <v>4.2735042735042736E-2</v>
      </c>
      <c r="BP166" s="64">
        <f t="shared" si="25"/>
        <v>4.2735042735042736E-2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80">
        <v>4680115881785</v>
      </c>
      <c r="E167" s="581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80">
        <v>4680115886537</v>
      </c>
      <c r="E168" s="581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80">
        <v>4680115881679</v>
      </c>
      <c r="E169" s="581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80">
        <v>4680115880191</v>
      </c>
      <c r="E170" s="581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80">
        <v>4680115883963</v>
      </c>
      <c r="E171" s="581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594"/>
      <c r="P172" s="584" t="s">
        <v>72</v>
      </c>
      <c r="Q172" s="578"/>
      <c r="R172" s="578"/>
      <c r="S172" s="578"/>
      <c r="T172" s="578"/>
      <c r="U172" s="578"/>
      <c r="V172" s="579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10</v>
      </c>
      <c r="Y172" s="571">
        <f>IFERROR(Y163/H163,"0")+IFERROR(Y164/H164,"0")+IFERROR(Y165/H165,"0")+IFERROR(Y166/H166,"0")+IFERROR(Y167/H167,"0")+IFERROR(Y168/H168,"0")+IFERROR(Y169/H169,"0")+IFERROR(Y170/H170,"0")+IFERROR(Y171/H171,"0")</f>
        <v>10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5.0200000000000002E-2</v>
      </c>
      <c r="AA172" s="572"/>
      <c r="AB172" s="572"/>
      <c r="AC172" s="572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4"/>
      <c r="P173" s="584" t="s">
        <v>72</v>
      </c>
      <c r="Q173" s="578"/>
      <c r="R173" s="578"/>
      <c r="S173" s="578"/>
      <c r="T173" s="578"/>
      <c r="U173" s="578"/>
      <c r="V173" s="579"/>
      <c r="W173" s="37" t="s">
        <v>70</v>
      </c>
      <c r="X173" s="571">
        <f>IFERROR(SUM(X163:X171),"0")</f>
        <v>21</v>
      </c>
      <c r="Y173" s="571">
        <f>IFERROR(SUM(Y163:Y171),"0")</f>
        <v>21</v>
      </c>
      <c r="Z173" s="37"/>
      <c r="AA173" s="572"/>
      <c r="AB173" s="572"/>
      <c r="AC173" s="572"/>
    </row>
    <row r="174" spans="1:68" ht="14.25" hidden="1" customHeight="1" x14ac:dyDescent="0.25">
      <c r="A174" s="592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80">
        <v>4680115886780</v>
      </c>
      <c r="E175" s="581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6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80">
        <v>4680115886742</v>
      </c>
      <c r="E176" s="581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6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80">
        <v>4680115886766</v>
      </c>
      <c r="E177" s="581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6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594"/>
      <c r="P178" s="584" t="s">
        <v>72</v>
      </c>
      <c r="Q178" s="578"/>
      <c r="R178" s="578"/>
      <c r="S178" s="578"/>
      <c r="T178" s="578"/>
      <c r="U178" s="578"/>
      <c r="V178" s="579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4"/>
      <c r="P179" s="584" t="s">
        <v>72</v>
      </c>
      <c r="Q179" s="578"/>
      <c r="R179" s="578"/>
      <c r="S179" s="578"/>
      <c r="T179" s="578"/>
      <c r="U179" s="578"/>
      <c r="V179" s="579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92" t="s">
        <v>299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80">
        <v>4680115886797</v>
      </c>
      <c r="E181" s="581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594"/>
      <c r="P182" s="584" t="s">
        <v>72</v>
      </c>
      <c r="Q182" s="578"/>
      <c r="R182" s="578"/>
      <c r="S182" s="578"/>
      <c r="T182" s="578"/>
      <c r="U182" s="578"/>
      <c r="V182" s="579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4"/>
      <c r="P183" s="584" t="s">
        <v>72</v>
      </c>
      <c r="Q183" s="578"/>
      <c r="R183" s="578"/>
      <c r="S183" s="578"/>
      <c r="T183" s="578"/>
      <c r="U183" s="578"/>
      <c r="V183" s="579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95" t="s">
        <v>302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4"/>
      <c r="AB184" s="564"/>
      <c r="AC184" s="564"/>
    </row>
    <row r="185" spans="1:68" ht="14.25" hidden="1" customHeight="1" x14ac:dyDescent="0.25">
      <c r="A185" s="592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80">
        <v>4680115881402</v>
      </c>
      <c r="E186" s="581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80">
        <v>4680115881396</v>
      </c>
      <c r="E187" s="581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8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4"/>
      <c r="P188" s="584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4"/>
      <c r="P189" s="584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92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80">
        <v>4680115882935</v>
      </c>
      <c r="E191" s="581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80">
        <v>4680115880764</v>
      </c>
      <c r="E192" s="581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594"/>
      <c r="P193" s="584" t="s">
        <v>72</v>
      </c>
      <c r="Q193" s="578"/>
      <c r="R193" s="578"/>
      <c r="S193" s="578"/>
      <c r="T193" s="578"/>
      <c r="U193" s="578"/>
      <c r="V193" s="579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4"/>
      <c r="P194" s="584" t="s">
        <v>72</v>
      </c>
      <c r="Q194" s="578"/>
      <c r="R194" s="578"/>
      <c r="S194" s="578"/>
      <c r="T194" s="578"/>
      <c r="U194" s="578"/>
      <c r="V194" s="579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92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0">
        <v>4680115882683</v>
      </c>
      <c r="E196" s="581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4"/>
      <c r="V196" s="34"/>
      <c r="W196" s="35" t="s">
        <v>70</v>
      </c>
      <c r="X196" s="569">
        <v>60</v>
      </c>
      <c r="Y196" s="570">
        <f t="shared" ref="Y196:Y203" si="26">IFERROR(IF(X196="",0,CEILING((X196/$H196),1)*$H196),"")</f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62.333333333333336</v>
      </c>
      <c r="BN196" s="64">
        <f t="shared" ref="BN196:BN203" si="28">IFERROR(Y196*I196/H196,"0")</f>
        <v>67.320000000000007</v>
      </c>
      <c r="BO196" s="64">
        <f t="shared" ref="BO196:BO203" si="29">IFERROR(1/J196*(X196/H196),"0")</f>
        <v>8.4175084175084181E-2</v>
      </c>
      <c r="BP196" s="64">
        <f t="shared" ref="BP196:BP203" si="30">IFERROR(1/J196*(Y196/H196),"0")</f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0">
        <v>4680115882690</v>
      </c>
      <c r="E197" s="581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4"/>
      <c r="V197" s="34"/>
      <c r="W197" s="35" t="s">
        <v>70</v>
      </c>
      <c r="X197" s="569">
        <v>60</v>
      </c>
      <c r="Y197" s="570">
        <f t="shared" si="26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62.333333333333336</v>
      </c>
      <c r="BN197" s="64">
        <f t="shared" si="28"/>
        <v>67.320000000000007</v>
      </c>
      <c r="BO197" s="64">
        <f t="shared" si="29"/>
        <v>8.4175084175084181E-2</v>
      </c>
      <c r="BP197" s="64">
        <f t="shared" si="30"/>
        <v>9.0909090909090925E-2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0">
        <v>4680115882669</v>
      </c>
      <c r="E198" s="581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4"/>
      <c r="V198" s="34"/>
      <c r="W198" s="35" t="s">
        <v>70</v>
      </c>
      <c r="X198" s="569">
        <v>27</v>
      </c>
      <c r="Y198" s="570">
        <f t="shared" si="26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28.049999999999997</v>
      </c>
      <c r="BN198" s="64">
        <f t="shared" si="28"/>
        <v>28.049999999999997</v>
      </c>
      <c r="BO198" s="64">
        <f t="shared" si="29"/>
        <v>3.787878787878788E-2</v>
      </c>
      <c r="BP198" s="64">
        <f t="shared" si="30"/>
        <v>3.787878787878788E-2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0">
        <v>4680115882676</v>
      </c>
      <c r="E199" s="581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4"/>
      <c r="V199" s="34"/>
      <c r="W199" s="35" t="s">
        <v>70</v>
      </c>
      <c r="X199" s="569">
        <v>60</v>
      </c>
      <c r="Y199" s="570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80">
        <v>4680115884014</v>
      </c>
      <c r="E200" s="581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80">
        <v>4680115884007</v>
      </c>
      <c r="E201" s="581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80">
        <v>4680115884038</v>
      </c>
      <c r="E202" s="581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80">
        <v>4680115884021</v>
      </c>
      <c r="E203" s="581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3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594"/>
      <c r="P204" s="584" t="s">
        <v>72</v>
      </c>
      <c r="Q204" s="578"/>
      <c r="R204" s="578"/>
      <c r="S204" s="578"/>
      <c r="T204" s="578"/>
      <c r="U204" s="578"/>
      <c r="V204" s="579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38.333333333333329</v>
      </c>
      <c r="Y204" s="571">
        <f>IFERROR(Y196/H196,"0")+IFERROR(Y197/H197,"0")+IFERROR(Y198/H198,"0")+IFERROR(Y199/H199,"0")+IFERROR(Y200/H200,"0")+IFERROR(Y201/H201,"0")+IFERROR(Y202/H202,"0")+IFERROR(Y203/H203,"0")</f>
        <v>41.000000000000007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0.36982000000000004</v>
      </c>
      <c r="AA204" s="572"/>
      <c r="AB204" s="572"/>
      <c r="AC204" s="572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4"/>
      <c r="P205" s="584" t="s">
        <v>72</v>
      </c>
      <c r="Q205" s="578"/>
      <c r="R205" s="578"/>
      <c r="S205" s="578"/>
      <c r="T205" s="578"/>
      <c r="U205" s="578"/>
      <c r="V205" s="579"/>
      <c r="W205" s="37" t="s">
        <v>70</v>
      </c>
      <c r="X205" s="571">
        <f>IFERROR(SUM(X196:X203),"0")</f>
        <v>207</v>
      </c>
      <c r="Y205" s="571">
        <f>IFERROR(SUM(Y196:Y203),"0")</f>
        <v>221.40000000000003</v>
      </c>
      <c r="Z205" s="37"/>
      <c r="AA205" s="572"/>
      <c r="AB205" s="572"/>
      <c r="AC205" s="572"/>
    </row>
    <row r="206" spans="1:68" ht="14.25" hidden="1" customHeight="1" x14ac:dyDescent="0.25">
      <c r="A206" s="592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80">
        <v>4680115881594</v>
      </c>
      <c r="E207" s="581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80">
        <v>4680115881617</v>
      </c>
      <c r="E208" s="581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80">
        <v>4680115880573</v>
      </c>
      <c r="E209" s="581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8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80">
        <v>4680115882195</v>
      </c>
      <c r="E210" s="581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80">
        <v>4680115882607</v>
      </c>
      <c r="E211" s="581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80">
        <v>4680115880092</v>
      </c>
      <c r="E212" s="581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80">
        <v>4680115880221</v>
      </c>
      <c r="E213" s="581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80">
        <v>4680115880504</v>
      </c>
      <c r="E214" s="581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80">
        <v>4680115882164</v>
      </c>
      <c r="E215" s="581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93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594"/>
      <c r="P216" s="584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4"/>
      <c r="P217" s="584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hidden="1" customHeight="1" x14ac:dyDescent="0.25">
      <c r="A218" s="592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80">
        <v>4680115880818</v>
      </c>
      <c r="E219" s="581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80">
        <v>4680115880801</v>
      </c>
      <c r="E220" s="581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8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594"/>
      <c r="P221" s="584" t="s">
        <v>72</v>
      </c>
      <c r="Q221" s="578"/>
      <c r="R221" s="578"/>
      <c r="S221" s="578"/>
      <c r="T221" s="578"/>
      <c r="U221" s="578"/>
      <c r="V221" s="579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4"/>
      <c r="P222" s="584" t="s">
        <v>72</v>
      </c>
      <c r="Q222" s="578"/>
      <c r="R222" s="578"/>
      <c r="S222" s="578"/>
      <c r="T222" s="578"/>
      <c r="U222" s="578"/>
      <c r="V222" s="579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95" t="s">
        <v>363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4"/>
      <c r="AB223" s="564"/>
      <c r="AC223" s="564"/>
    </row>
    <row r="224" spans="1:68" ht="14.25" hidden="1" customHeight="1" x14ac:dyDescent="0.25">
      <c r="A224" s="592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80">
        <v>4680115884137</v>
      </c>
      <c r="E225" s="581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80">
        <v>4680115884236</v>
      </c>
      <c r="E226" s="581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80">
        <v>4680115884175</v>
      </c>
      <c r="E227" s="581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80">
        <v>4680115884144</v>
      </c>
      <c r="E228" s="581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80">
        <v>4680115886551</v>
      </c>
      <c r="E229" s="581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80">
        <v>4680115884182</v>
      </c>
      <c r="E230" s="581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80">
        <v>4680115884205</v>
      </c>
      <c r="E231" s="581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594"/>
      <c r="P232" s="584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4"/>
      <c r="P233" s="584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92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80">
        <v>4680115885721</v>
      </c>
      <c r="E235" s="581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80">
        <v>4680115885981</v>
      </c>
      <c r="E236" s="581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594"/>
      <c r="P237" s="584" t="s">
        <v>72</v>
      </c>
      <c r="Q237" s="578"/>
      <c r="R237" s="578"/>
      <c r="S237" s="578"/>
      <c r="T237" s="578"/>
      <c r="U237" s="578"/>
      <c r="V237" s="579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4"/>
      <c r="P238" s="584" t="s">
        <v>72</v>
      </c>
      <c r="Q238" s="578"/>
      <c r="R238" s="578"/>
      <c r="S238" s="578"/>
      <c r="T238" s="578"/>
      <c r="U238" s="578"/>
      <c r="V238" s="579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92" t="s">
        <v>386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80">
        <v>4680115886803</v>
      </c>
      <c r="E240" s="581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860" t="s">
        <v>389</v>
      </c>
      <c r="Q240" s="586"/>
      <c r="R240" s="586"/>
      <c r="S240" s="586"/>
      <c r="T240" s="587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594"/>
      <c r="P241" s="584" t="s">
        <v>72</v>
      </c>
      <c r="Q241" s="578"/>
      <c r="R241" s="578"/>
      <c r="S241" s="578"/>
      <c r="T241" s="578"/>
      <c r="U241" s="578"/>
      <c r="V241" s="579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4"/>
      <c r="P242" s="584" t="s">
        <v>72</v>
      </c>
      <c r="Q242" s="578"/>
      <c r="R242" s="578"/>
      <c r="S242" s="578"/>
      <c r="T242" s="578"/>
      <c r="U242" s="578"/>
      <c r="V242" s="579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92" t="s">
        <v>391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80">
        <v>4680115886704</v>
      </c>
      <c r="E244" s="581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80">
        <v>4680115886681</v>
      </c>
      <c r="E245" s="581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67" t="s">
        <v>397</v>
      </c>
      <c r="Q245" s="586"/>
      <c r="R245" s="586"/>
      <c r="S245" s="586"/>
      <c r="T245" s="587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80">
        <v>4680115886735</v>
      </c>
      <c r="E246" s="581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80">
        <v>4680115886728</v>
      </c>
      <c r="E247" s="581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80">
        <v>4680115886711</v>
      </c>
      <c r="E248" s="581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4"/>
      <c r="P249" s="584" t="s">
        <v>72</v>
      </c>
      <c r="Q249" s="578"/>
      <c r="R249" s="578"/>
      <c r="S249" s="578"/>
      <c r="T249" s="578"/>
      <c r="U249" s="578"/>
      <c r="V249" s="579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90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4"/>
      <c r="P250" s="584" t="s">
        <v>72</v>
      </c>
      <c r="Q250" s="578"/>
      <c r="R250" s="578"/>
      <c r="S250" s="578"/>
      <c r="T250" s="578"/>
      <c r="U250" s="578"/>
      <c r="V250" s="579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95" t="s">
        <v>404</v>
      </c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  <c r="V251" s="590"/>
      <c r="W251" s="590"/>
      <c r="X251" s="590"/>
      <c r="Y251" s="590"/>
      <c r="Z251" s="590"/>
      <c r="AA251" s="564"/>
      <c r="AB251" s="564"/>
      <c r="AC251" s="564"/>
    </row>
    <row r="252" spans="1:68" ht="14.25" hidden="1" customHeight="1" x14ac:dyDescent="0.25">
      <c r="A252" s="592" t="s">
        <v>103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80">
        <v>4680115885837</v>
      </c>
      <c r="E253" s="581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80">
        <v>4680115885806</v>
      </c>
      <c r="E254" s="581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80">
        <v>4680115885851</v>
      </c>
      <c r="E255" s="581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80">
        <v>4680115885844</v>
      </c>
      <c r="E256" s="581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80">
        <v>4680115885820</v>
      </c>
      <c r="E257" s="581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4"/>
      <c r="P258" s="584" t="s">
        <v>72</v>
      </c>
      <c r="Q258" s="578"/>
      <c r="R258" s="578"/>
      <c r="S258" s="578"/>
      <c r="T258" s="578"/>
      <c r="U258" s="578"/>
      <c r="V258" s="579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90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594"/>
      <c r="P259" s="584" t="s">
        <v>72</v>
      </c>
      <c r="Q259" s="578"/>
      <c r="R259" s="578"/>
      <c r="S259" s="578"/>
      <c r="T259" s="578"/>
      <c r="U259" s="578"/>
      <c r="V259" s="579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95" t="s">
        <v>420</v>
      </c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  <c r="V260" s="590"/>
      <c r="W260" s="590"/>
      <c r="X260" s="590"/>
      <c r="Y260" s="590"/>
      <c r="Z260" s="590"/>
      <c r="AA260" s="564"/>
      <c r="AB260" s="564"/>
      <c r="AC260" s="564"/>
    </row>
    <row r="261" spans="1:68" ht="14.25" hidden="1" customHeight="1" x14ac:dyDescent="0.25">
      <c r="A261" s="592" t="s">
        <v>103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80">
        <v>4607091383423</v>
      </c>
      <c r="E262" s="581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80">
        <v>4680115885691</v>
      </c>
      <c r="E263" s="581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80">
        <v>4680115885660</v>
      </c>
      <c r="E264" s="581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80">
        <v>4680115886773</v>
      </c>
      <c r="E265" s="581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872" t="s">
        <v>431</v>
      </c>
      <c r="Q265" s="586"/>
      <c r="R265" s="586"/>
      <c r="S265" s="586"/>
      <c r="T265" s="587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4"/>
      <c r="P266" s="584" t="s">
        <v>72</v>
      </c>
      <c r="Q266" s="578"/>
      <c r="R266" s="578"/>
      <c r="S266" s="578"/>
      <c r="T266" s="578"/>
      <c r="U266" s="578"/>
      <c r="V266" s="579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90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594"/>
      <c r="P267" s="584" t="s">
        <v>72</v>
      </c>
      <c r="Q267" s="578"/>
      <c r="R267" s="578"/>
      <c r="S267" s="578"/>
      <c r="T267" s="578"/>
      <c r="U267" s="578"/>
      <c r="V267" s="579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95" t="s">
        <v>433</v>
      </c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  <c r="V268" s="590"/>
      <c r="W268" s="590"/>
      <c r="X268" s="590"/>
      <c r="Y268" s="590"/>
      <c r="Z268" s="590"/>
      <c r="AA268" s="564"/>
      <c r="AB268" s="564"/>
      <c r="AC268" s="564"/>
    </row>
    <row r="269" spans="1:68" ht="14.25" hidden="1" customHeight="1" x14ac:dyDescent="0.25">
      <c r="A269" s="592" t="s">
        <v>74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80">
        <v>4680115886186</v>
      </c>
      <c r="E270" s="581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80">
        <v>4680115881228</v>
      </c>
      <c r="E271" s="581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8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80">
        <v>4680115881211</v>
      </c>
      <c r="E272" s="581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4"/>
      <c r="P273" s="584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90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594"/>
      <c r="P274" s="584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95" t="s">
        <v>443</v>
      </c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  <c r="V275" s="590"/>
      <c r="W275" s="590"/>
      <c r="X275" s="590"/>
      <c r="Y275" s="590"/>
      <c r="Z275" s="590"/>
      <c r="AA275" s="564"/>
      <c r="AB275" s="564"/>
      <c r="AC275" s="564"/>
    </row>
    <row r="276" spans="1:68" ht="14.25" hidden="1" customHeight="1" x14ac:dyDescent="0.25">
      <c r="A276" s="592" t="s">
        <v>64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80">
        <v>4680115880344</v>
      </c>
      <c r="E277" s="581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4"/>
      <c r="P278" s="584" t="s">
        <v>72</v>
      </c>
      <c r="Q278" s="578"/>
      <c r="R278" s="578"/>
      <c r="S278" s="578"/>
      <c r="T278" s="578"/>
      <c r="U278" s="578"/>
      <c r="V278" s="579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90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4"/>
      <c r="P279" s="584" t="s">
        <v>72</v>
      </c>
      <c r="Q279" s="578"/>
      <c r="R279" s="578"/>
      <c r="S279" s="578"/>
      <c r="T279" s="578"/>
      <c r="U279" s="578"/>
      <c r="V279" s="579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92" t="s">
        <v>74</v>
      </c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590"/>
      <c r="P280" s="590"/>
      <c r="Q280" s="590"/>
      <c r="R280" s="590"/>
      <c r="S280" s="590"/>
      <c r="T280" s="590"/>
      <c r="U280" s="590"/>
      <c r="V280" s="590"/>
      <c r="W280" s="590"/>
      <c r="X280" s="590"/>
      <c r="Y280" s="590"/>
      <c r="Z280" s="590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80">
        <v>4680115884618</v>
      </c>
      <c r="E281" s="581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4"/>
      <c r="P282" s="584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90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4"/>
      <c r="P283" s="584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95" t="s">
        <v>450</v>
      </c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  <c r="V284" s="590"/>
      <c r="W284" s="590"/>
      <c r="X284" s="590"/>
      <c r="Y284" s="590"/>
      <c r="Z284" s="590"/>
      <c r="AA284" s="564"/>
      <c r="AB284" s="564"/>
      <c r="AC284" s="564"/>
    </row>
    <row r="285" spans="1:68" ht="14.25" hidden="1" customHeight="1" x14ac:dyDescent="0.25">
      <c r="A285" s="592" t="s">
        <v>103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80">
        <v>4680115883703</v>
      </c>
      <c r="E286" s="581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8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4"/>
      <c r="P287" s="584" t="s">
        <v>72</v>
      </c>
      <c r="Q287" s="578"/>
      <c r="R287" s="578"/>
      <c r="S287" s="578"/>
      <c r="T287" s="578"/>
      <c r="U287" s="578"/>
      <c r="V287" s="579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90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4"/>
      <c r="P288" s="584" t="s">
        <v>72</v>
      </c>
      <c r="Q288" s="578"/>
      <c r="R288" s="578"/>
      <c r="S288" s="578"/>
      <c r="T288" s="578"/>
      <c r="U288" s="578"/>
      <c r="V288" s="579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95" t="s">
        <v>455</v>
      </c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  <c r="V289" s="590"/>
      <c r="W289" s="590"/>
      <c r="X289" s="590"/>
      <c r="Y289" s="590"/>
      <c r="Z289" s="590"/>
      <c r="AA289" s="564"/>
      <c r="AB289" s="564"/>
      <c r="AC289" s="564"/>
    </row>
    <row r="290" spans="1:68" ht="14.25" hidden="1" customHeight="1" x14ac:dyDescent="0.25">
      <c r="A290" s="592" t="s">
        <v>103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80">
        <v>4607091386004</v>
      </c>
      <c r="E291" s="581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80">
        <v>4680115885615</v>
      </c>
      <c r="E292" s="581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80">
        <v>4680115885554</v>
      </c>
      <c r="E293" s="581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80">
        <v>4680115885554</v>
      </c>
      <c r="E294" s="581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80">
        <v>4680115885646</v>
      </c>
      <c r="E295" s="581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6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80">
        <v>4680115885622</v>
      </c>
      <c r="E296" s="581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80">
        <v>4680115885608</v>
      </c>
      <c r="E297" s="581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idden="1" x14ac:dyDescent="0.2">
      <c r="A298" s="593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594"/>
      <c r="P298" s="584" t="s">
        <v>72</v>
      </c>
      <c r="Q298" s="578"/>
      <c r="R298" s="578"/>
      <c r="S298" s="578"/>
      <c r="T298" s="578"/>
      <c r="U298" s="578"/>
      <c r="V298" s="579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hidden="1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594"/>
      <c r="P299" s="584" t="s">
        <v>72</v>
      </c>
      <c r="Q299" s="578"/>
      <c r="R299" s="578"/>
      <c r="S299" s="578"/>
      <c r="T299" s="578"/>
      <c r="U299" s="578"/>
      <c r="V299" s="579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hidden="1" customHeight="1" x14ac:dyDescent="0.25">
      <c r="A300" s="592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80">
        <v>4607091387193</v>
      </c>
      <c r="E301" s="581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6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0">
        <v>4607091387230</v>
      </c>
      <c r="E302" s="581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4"/>
      <c r="V302" s="34"/>
      <c r="W302" s="35" t="s">
        <v>70</v>
      </c>
      <c r="X302" s="569">
        <v>20</v>
      </c>
      <c r="Y302" s="570">
        <f t="shared" si="47"/>
        <v>21</v>
      </c>
      <c r="Z302" s="36">
        <f>IFERROR(IF(Y302=0,"",ROUNDUP(Y302/H302,0)*0.00902),"")</f>
        <v>4.5100000000000001E-2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21.285714285714281</v>
      </c>
      <c r="BN302" s="64">
        <f t="shared" si="49"/>
        <v>22.349999999999998</v>
      </c>
      <c r="BO302" s="64">
        <f t="shared" si="50"/>
        <v>3.6075036075036072E-2</v>
      </c>
      <c r="BP302" s="64">
        <f t="shared" si="51"/>
        <v>3.787878787878788E-2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80">
        <v>4607091387292</v>
      </c>
      <c r="E303" s="581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0">
        <v>4607091387285</v>
      </c>
      <c r="E304" s="581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4"/>
      <c r="V304" s="34"/>
      <c r="W304" s="35" t="s">
        <v>70</v>
      </c>
      <c r="X304" s="569">
        <v>21</v>
      </c>
      <c r="Y304" s="570">
        <f t="shared" si="47"/>
        <v>21</v>
      </c>
      <c r="Z304" s="36">
        <f>IFERROR(IF(Y304=0,"",ROUNDUP(Y304/H304,0)*0.00502),"")</f>
        <v>5.0200000000000002E-2</v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22.299999999999997</v>
      </c>
      <c r="BN304" s="64">
        <f t="shared" si="49"/>
        <v>22.299999999999997</v>
      </c>
      <c r="BO304" s="64">
        <f t="shared" si="50"/>
        <v>4.2735042735042736E-2</v>
      </c>
      <c r="BP304" s="64">
        <f t="shared" si="51"/>
        <v>4.2735042735042736E-2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0">
        <v>4607091389845</v>
      </c>
      <c r="E305" s="581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4"/>
      <c r="V305" s="34"/>
      <c r="W305" s="35" t="s">
        <v>70</v>
      </c>
      <c r="X305" s="569">
        <v>28</v>
      </c>
      <c r="Y305" s="570">
        <f t="shared" si="47"/>
        <v>29.400000000000002</v>
      </c>
      <c r="Z305" s="36">
        <f>IFERROR(IF(Y305=0,"",ROUNDUP(Y305/H305,0)*0.00502),"")</f>
        <v>7.0280000000000009E-2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29.333333333333336</v>
      </c>
      <c r="BN305" s="64">
        <f t="shared" si="49"/>
        <v>30.8</v>
      </c>
      <c r="BO305" s="64">
        <f t="shared" si="50"/>
        <v>5.6980056980056981E-2</v>
      </c>
      <c r="BP305" s="64">
        <f t="shared" si="51"/>
        <v>5.9829059829059839E-2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80">
        <v>4680115882881</v>
      </c>
      <c r="E306" s="581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80">
        <v>4607091383836</v>
      </c>
      <c r="E307" s="581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3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594"/>
      <c r="P308" s="584" t="s">
        <v>72</v>
      </c>
      <c r="Q308" s="578"/>
      <c r="R308" s="578"/>
      <c r="S308" s="578"/>
      <c r="T308" s="578"/>
      <c r="U308" s="578"/>
      <c r="V308" s="579"/>
      <c r="W308" s="37" t="s">
        <v>73</v>
      </c>
      <c r="X308" s="571">
        <f>IFERROR(X301/H301,"0")+IFERROR(X302/H302,"0")+IFERROR(X303/H303,"0")+IFERROR(X304/H304,"0")+IFERROR(X305/H305,"0")+IFERROR(X306/H306,"0")+IFERROR(X307/H307,"0")</f>
        <v>28.095238095238095</v>
      </c>
      <c r="Y308" s="571">
        <f>IFERROR(Y301/H301,"0")+IFERROR(Y302/H302,"0")+IFERROR(Y303/H303,"0")+IFERROR(Y304/H304,"0")+IFERROR(Y305/H305,"0")+IFERROR(Y306/H306,"0")+IFERROR(Y307/H307,"0")</f>
        <v>29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0.16558</v>
      </c>
      <c r="AA308" s="572"/>
      <c r="AB308" s="572"/>
      <c r="AC308" s="572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594"/>
      <c r="P309" s="584" t="s">
        <v>72</v>
      </c>
      <c r="Q309" s="578"/>
      <c r="R309" s="578"/>
      <c r="S309" s="578"/>
      <c r="T309" s="578"/>
      <c r="U309" s="578"/>
      <c r="V309" s="579"/>
      <c r="W309" s="37" t="s">
        <v>70</v>
      </c>
      <c r="X309" s="571">
        <f>IFERROR(SUM(X301:X307),"0")</f>
        <v>69</v>
      </c>
      <c r="Y309" s="571">
        <f>IFERROR(SUM(Y301:Y307),"0")</f>
        <v>71.400000000000006</v>
      </c>
      <c r="Z309" s="37"/>
      <c r="AA309" s="572"/>
      <c r="AB309" s="572"/>
      <c r="AC309" s="572"/>
    </row>
    <row r="310" spans="1:68" ht="14.25" hidden="1" customHeight="1" x14ac:dyDescent="0.25">
      <c r="A310" s="592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0">
        <v>4607091387766</v>
      </c>
      <c r="E311" s="581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4"/>
      <c r="V311" s="34"/>
      <c r="W311" s="35" t="s">
        <v>70</v>
      </c>
      <c r="X311" s="569">
        <v>350</v>
      </c>
      <c r="Y311" s="570">
        <f>IFERROR(IF(X311="",0,CEILING((X311/$H311),1)*$H311),"")</f>
        <v>351</v>
      </c>
      <c r="Z311" s="36">
        <f>IFERROR(IF(Y311=0,"",ROUNDUP(Y311/H311,0)*0.01898),"")</f>
        <v>0.85409999999999997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373.01923076923077</v>
      </c>
      <c r="BN311" s="64">
        <f>IFERROR(Y311*I311/H311,"0")</f>
        <v>374.08500000000004</v>
      </c>
      <c r="BO311" s="64">
        <f>IFERROR(1/J311*(X311/H311),"0")</f>
        <v>0.70112179487179493</v>
      </c>
      <c r="BP311" s="64">
        <f>IFERROR(1/J311*(Y311/H311),"0")</f>
        <v>0.703125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80">
        <v>4607091387957</v>
      </c>
      <c r="E312" s="581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80">
        <v>4607091387964</v>
      </c>
      <c r="E313" s="581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80">
        <v>4680115884588</v>
      </c>
      <c r="E314" s="581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80">
        <v>4607091387513</v>
      </c>
      <c r="E315" s="581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9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3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594"/>
      <c r="P316" s="584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71">
        <f>IFERROR(X311/H311,"0")+IFERROR(X312/H312,"0")+IFERROR(X313/H313,"0")+IFERROR(X314/H314,"0")+IFERROR(X315/H315,"0")</f>
        <v>44.871794871794876</v>
      </c>
      <c r="Y316" s="571">
        <f>IFERROR(Y311/H311,"0")+IFERROR(Y312/H312,"0")+IFERROR(Y313/H313,"0")+IFERROR(Y314/H314,"0")+IFERROR(Y315/H315,"0")</f>
        <v>45</v>
      </c>
      <c r="Z316" s="571">
        <f>IFERROR(IF(Z311="",0,Z311),"0")+IFERROR(IF(Z312="",0,Z312),"0")+IFERROR(IF(Z313="",0,Z313),"0")+IFERROR(IF(Z314="",0,Z314),"0")+IFERROR(IF(Z315="",0,Z315),"0")</f>
        <v>0.85409999999999997</v>
      </c>
      <c r="AA316" s="572"/>
      <c r="AB316" s="572"/>
      <c r="AC316" s="572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594"/>
      <c r="P317" s="584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71">
        <f>IFERROR(SUM(X311:X315),"0")</f>
        <v>350</v>
      </c>
      <c r="Y317" s="571">
        <f>IFERROR(SUM(Y311:Y315),"0")</f>
        <v>351</v>
      </c>
      <c r="Z317" s="37"/>
      <c r="AA317" s="572"/>
      <c r="AB317" s="572"/>
      <c r="AC317" s="572"/>
    </row>
    <row r="318" spans="1:68" ht="14.25" hidden="1" customHeight="1" x14ac:dyDescent="0.25">
      <c r="A318" s="592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80">
        <v>4607091380880</v>
      </c>
      <c r="E319" s="581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6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513</v>
      </c>
      <c r="B320" s="54" t="s">
        <v>514</v>
      </c>
      <c r="C320" s="31">
        <v>4301060406</v>
      </c>
      <c r="D320" s="580">
        <v>4607091384482</v>
      </c>
      <c r="E320" s="581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80">
        <v>4607091380897</v>
      </c>
      <c r="E321" s="581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6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93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594"/>
      <c r="P322" s="584" t="s">
        <v>72</v>
      </c>
      <c r="Q322" s="578"/>
      <c r="R322" s="578"/>
      <c r="S322" s="578"/>
      <c r="T322" s="578"/>
      <c r="U322" s="578"/>
      <c r="V322" s="579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hidden="1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594"/>
      <c r="P323" s="584" t="s">
        <v>72</v>
      </c>
      <c r="Q323" s="578"/>
      <c r="R323" s="578"/>
      <c r="S323" s="578"/>
      <c r="T323" s="578"/>
      <c r="U323" s="578"/>
      <c r="V323" s="579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hidden="1" customHeight="1" x14ac:dyDescent="0.25">
      <c r="A324" s="592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80">
        <v>4607091388381</v>
      </c>
      <c r="E325" s="581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47" t="s">
        <v>521</v>
      </c>
      <c r="Q325" s="586"/>
      <c r="R325" s="586"/>
      <c r="S325" s="586"/>
      <c r="T325" s="587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80">
        <v>4607091388374</v>
      </c>
      <c r="E326" s="581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88" t="s">
        <v>525</v>
      </c>
      <c r="Q326" s="586"/>
      <c r="R326" s="586"/>
      <c r="S326" s="586"/>
      <c r="T326" s="587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80">
        <v>4607091383102</v>
      </c>
      <c r="E327" s="581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3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80">
        <v>4607091388404</v>
      </c>
      <c r="E328" s="581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8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3"/>
      <c r="B329" s="590"/>
      <c r="C329" s="590"/>
      <c r="D329" s="590"/>
      <c r="E329" s="590"/>
      <c r="F329" s="590"/>
      <c r="G329" s="590"/>
      <c r="H329" s="590"/>
      <c r="I329" s="590"/>
      <c r="J329" s="590"/>
      <c r="K329" s="590"/>
      <c r="L329" s="590"/>
      <c r="M329" s="590"/>
      <c r="N329" s="590"/>
      <c r="O329" s="594"/>
      <c r="P329" s="584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90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594"/>
      <c r="P330" s="584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92" t="s">
        <v>531</v>
      </c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590"/>
      <c r="P331" s="590"/>
      <c r="Q331" s="590"/>
      <c r="R331" s="590"/>
      <c r="S331" s="590"/>
      <c r="T331" s="590"/>
      <c r="U331" s="590"/>
      <c r="V331" s="590"/>
      <c r="W331" s="590"/>
      <c r="X331" s="590"/>
      <c r="Y331" s="590"/>
      <c r="Z331" s="590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80">
        <v>4680115881808</v>
      </c>
      <c r="E332" s="581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80">
        <v>4680115881822</v>
      </c>
      <c r="E333" s="581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7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80">
        <v>4680115880016</v>
      </c>
      <c r="E334" s="581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8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93"/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4"/>
      <c r="P335" s="584" t="s">
        <v>72</v>
      </c>
      <c r="Q335" s="578"/>
      <c r="R335" s="578"/>
      <c r="S335" s="578"/>
      <c r="T335" s="578"/>
      <c r="U335" s="578"/>
      <c r="V335" s="579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90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4"/>
      <c r="P336" s="584" t="s">
        <v>72</v>
      </c>
      <c r="Q336" s="578"/>
      <c r="R336" s="578"/>
      <c r="S336" s="578"/>
      <c r="T336" s="578"/>
      <c r="U336" s="578"/>
      <c r="V336" s="579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95" t="s">
        <v>540</v>
      </c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590"/>
      <c r="P337" s="590"/>
      <c r="Q337" s="590"/>
      <c r="R337" s="590"/>
      <c r="S337" s="590"/>
      <c r="T337" s="590"/>
      <c r="U337" s="590"/>
      <c r="V337" s="590"/>
      <c r="W337" s="590"/>
      <c r="X337" s="590"/>
      <c r="Y337" s="590"/>
      <c r="Z337" s="590"/>
      <c r="AA337" s="564"/>
      <c r="AB337" s="564"/>
      <c r="AC337" s="564"/>
    </row>
    <row r="338" spans="1:68" ht="14.25" hidden="1" customHeight="1" x14ac:dyDescent="0.25">
      <c r="A338" s="592" t="s">
        <v>74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80">
        <v>4607091387919</v>
      </c>
      <c r="E339" s="581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80">
        <v>4680115883604</v>
      </c>
      <c r="E340" s="581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0">
        <v>4680115883567</v>
      </c>
      <c r="E341" s="581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4"/>
      <c r="V341" s="34"/>
      <c r="W341" s="35" t="s">
        <v>70</v>
      </c>
      <c r="X341" s="569">
        <v>14</v>
      </c>
      <c r="Y341" s="570">
        <f>IFERROR(IF(X341="",0,CEILING((X341/$H341),1)*$H341),"")</f>
        <v>14.700000000000001</v>
      </c>
      <c r="Z341" s="36">
        <f>IFERROR(IF(Y341=0,"",ROUNDUP(Y341/H341,0)*0.00651),"")</f>
        <v>4.5569999999999999E-2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15.599999999999998</v>
      </c>
      <c r="BN341" s="64">
        <f>IFERROR(Y341*I341/H341,"0")</f>
        <v>16.380000000000003</v>
      </c>
      <c r="BO341" s="64">
        <f>IFERROR(1/J341*(X341/H341),"0")</f>
        <v>3.6630036630036632E-2</v>
      </c>
      <c r="BP341" s="64">
        <f>IFERROR(1/J341*(Y341/H341),"0")</f>
        <v>3.8461538461538464E-2</v>
      </c>
    </row>
    <row r="342" spans="1:68" x14ac:dyDescent="0.2">
      <c r="A342" s="593"/>
      <c r="B342" s="590"/>
      <c r="C342" s="590"/>
      <c r="D342" s="590"/>
      <c r="E342" s="590"/>
      <c r="F342" s="590"/>
      <c r="G342" s="590"/>
      <c r="H342" s="590"/>
      <c r="I342" s="590"/>
      <c r="J342" s="590"/>
      <c r="K342" s="590"/>
      <c r="L342" s="590"/>
      <c r="M342" s="590"/>
      <c r="N342" s="590"/>
      <c r="O342" s="594"/>
      <c r="P342" s="584" t="s">
        <v>72</v>
      </c>
      <c r="Q342" s="578"/>
      <c r="R342" s="578"/>
      <c r="S342" s="578"/>
      <c r="T342" s="578"/>
      <c r="U342" s="578"/>
      <c r="V342" s="579"/>
      <c r="W342" s="37" t="s">
        <v>73</v>
      </c>
      <c r="X342" s="571">
        <f>IFERROR(X339/H339,"0")+IFERROR(X340/H340,"0")+IFERROR(X341/H341,"0")</f>
        <v>6.6666666666666661</v>
      </c>
      <c r="Y342" s="571">
        <f>IFERROR(Y339/H339,"0")+IFERROR(Y340/H340,"0")+IFERROR(Y341/H341,"0")</f>
        <v>7</v>
      </c>
      <c r="Z342" s="571">
        <f>IFERROR(IF(Z339="",0,Z339),"0")+IFERROR(IF(Z340="",0,Z340),"0")+IFERROR(IF(Z341="",0,Z341),"0")</f>
        <v>4.5569999999999999E-2</v>
      </c>
      <c r="AA342" s="572"/>
      <c r="AB342" s="572"/>
      <c r="AC342" s="572"/>
    </row>
    <row r="343" spans="1:68" x14ac:dyDescent="0.2">
      <c r="A343" s="590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4"/>
      <c r="P343" s="584" t="s">
        <v>72</v>
      </c>
      <c r="Q343" s="578"/>
      <c r="R343" s="578"/>
      <c r="S343" s="578"/>
      <c r="T343" s="578"/>
      <c r="U343" s="578"/>
      <c r="V343" s="579"/>
      <c r="W343" s="37" t="s">
        <v>70</v>
      </c>
      <c r="X343" s="571">
        <f>IFERROR(SUM(X339:X341),"0")</f>
        <v>14</v>
      </c>
      <c r="Y343" s="571">
        <f>IFERROR(SUM(Y339:Y341),"0")</f>
        <v>14.700000000000001</v>
      </c>
      <c r="Z343" s="37"/>
      <c r="AA343" s="572"/>
      <c r="AB343" s="572"/>
      <c r="AC343" s="572"/>
    </row>
    <row r="344" spans="1:68" ht="27.75" hidden="1" customHeight="1" x14ac:dyDescent="0.2">
      <c r="A344" s="663" t="s">
        <v>550</v>
      </c>
      <c r="B344" s="664"/>
      <c r="C344" s="664"/>
      <c r="D344" s="664"/>
      <c r="E344" s="664"/>
      <c r="F344" s="664"/>
      <c r="G344" s="664"/>
      <c r="H344" s="664"/>
      <c r="I344" s="664"/>
      <c r="J344" s="664"/>
      <c r="K344" s="664"/>
      <c r="L344" s="664"/>
      <c r="M344" s="664"/>
      <c r="N344" s="664"/>
      <c r="O344" s="664"/>
      <c r="P344" s="664"/>
      <c r="Q344" s="664"/>
      <c r="R344" s="664"/>
      <c r="S344" s="664"/>
      <c r="T344" s="664"/>
      <c r="U344" s="664"/>
      <c r="V344" s="664"/>
      <c r="W344" s="664"/>
      <c r="X344" s="664"/>
      <c r="Y344" s="664"/>
      <c r="Z344" s="664"/>
      <c r="AA344" s="48"/>
      <c r="AB344" s="48"/>
      <c r="AC344" s="48"/>
    </row>
    <row r="345" spans="1:68" ht="16.5" hidden="1" customHeight="1" x14ac:dyDescent="0.25">
      <c r="A345" s="595" t="s">
        <v>551</v>
      </c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0"/>
      <c r="P345" s="590"/>
      <c r="Q345" s="590"/>
      <c r="R345" s="590"/>
      <c r="S345" s="590"/>
      <c r="T345" s="590"/>
      <c r="U345" s="590"/>
      <c r="V345" s="590"/>
      <c r="W345" s="590"/>
      <c r="X345" s="590"/>
      <c r="Y345" s="590"/>
      <c r="Z345" s="590"/>
      <c r="AA345" s="564"/>
      <c r="AB345" s="564"/>
      <c r="AC345" s="564"/>
    </row>
    <row r="346" spans="1:68" ht="14.25" hidden="1" customHeight="1" x14ac:dyDescent="0.25">
      <c r="A346" s="592" t="s">
        <v>103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0">
        <v>4680115884847</v>
      </c>
      <c r="E347" s="581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4"/>
      <c r="V347" s="34"/>
      <c r="W347" s="35" t="s">
        <v>70</v>
      </c>
      <c r="X347" s="569">
        <v>400</v>
      </c>
      <c r="Y347" s="570">
        <f t="shared" ref="Y347:Y353" si="52">IFERROR(IF(X347="",0,CEILING((X347/$H347),1)*$H347),"")</f>
        <v>405</v>
      </c>
      <c r="Z347" s="36">
        <f>IFERROR(IF(Y347=0,"",ROUNDUP(Y347/H347,0)*0.02175),"")</f>
        <v>0.58724999999999994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412.8</v>
      </c>
      <c r="BN347" s="64">
        <f t="shared" ref="BN347:BN353" si="54">IFERROR(Y347*I347/H347,"0")</f>
        <v>417.96000000000004</v>
      </c>
      <c r="BO347" s="64">
        <f t="shared" ref="BO347:BO353" si="55">IFERROR(1/J347*(X347/H347),"0")</f>
        <v>0.55555555555555558</v>
      </c>
      <c r="BP347" s="64">
        <f t="shared" ref="BP347:BP353" si="56">IFERROR(1/J347*(Y347/H347),"0")</f>
        <v>0.5625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0">
        <v>4680115884854</v>
      </c>
      <c r="E348" s="581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4"/>
      <c r="V348" s="34"/>
      <c r="W348" s="35" t="s">
        <v>70</v>
      </c>
      <c r="X348" s="569">
        <v>500</v>
      </c>
      <c r="Y348" s="570">
        <f t="shared" si="52"/>
        <v>510</v>
      </c>
      <c r="Z348" s="36">
        <f>IFERROR(IF(Y348=0,"",ROUNDUP(Y348/H348,0)*0.02175),"")</f>
        <v>0.73949999999999994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516</v>
      </c>
      <c r="BN348" s="64">
        <f t="shared" si="54"/>
        <v>526.32000000000005</v>
      </c>
      <c r="BO348" s="64">
        <f t="shared" si="55"/>
        <v>0.69444444444444442</v>
      </c>
      <c r="BP348" s="64">
        <f t="shared" si="56"/>
        <v>0.70833333333333326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4301011832</v>
      </c>
      <c r="D349" s="580">
        <v>4607091383997</v>
      </c>
      <c r="E349" s="581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4"/>
      <c r="V350" s="34"/>
      <c r="W350" s="35" t="s">
        <v>70</v>
      </c>
      <c r="X350" s="569">
        <v>800</v>
      </c>
      <c r="Y350" s="570">
        <f t="shared" si="52"/>
        <v>810</v>
      </c>
      <c r="Z350" s="36">
        <f>IFERROR(IF(Y350=0,"",ROUNDUP(Y350/H350,0)*0.02175),"")</f>
        <v>1.1744999999999999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825.6</v>
      </c>
      <c r="BN350" s="64">
        <f t="shared" si="54"/>
        <v>835.92000000000007</v>
      </c>
      <c r="BO350" s="64">
        <f t="shared" si="55"/>
        <v>1.1111111111111112</v>
      </c>
      <c r="BP350" s="64">
        <f t="shared" si="56"/>
        <v>1.125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80">
        <v>4680115882638</v>
      </c>
      <c r="E351" s="581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80">
        <v>4680115884922</v>
      </c>
      <c r="E352" s="581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80">
        <v>4680115884861</v>
      </c>
      <c r="E353" s="581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3"/>
      <c r="B354" s="590"/>
      <c r="C354" s="590"/>
      <c r="D354" s="590"/>
      <c r="E354" s="590"/>
      <c r="F354" s="590"/>
      <c r="G354" s="590"/>
      <c r="H354" s="590"/>
      <c r="I354" s="590"/>
      <c r="J354" s="590"/>
      <c r="K354" s="590"/>
      <c r="L354" s="590"/>
      <c r="M354" s="590"/>
      <c r="N354" s="590"/>
      <c r="O354" s="594"/>
      <c r="P354" s="584" t="s">
        <v>72</v>
      </c>
      <c r="Q354" s="578"/>
      <c r="R354" s="578"/>
      <c r="S354" s="578"/>
      <c r="T354" s="578"/>
      <c r="U354" s="578"/>
      <c r="V354" s="579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113.33333333333334</v>
      </c>
      <c r="Y354" s="571">
        <f>IFERROR(Y347/H347,"0")+IFERROR(Y348/H348,"0")+IFERROR(Y349/H349,"0")+IFERROR(Y350/H350,"0")+IFERROR(Y351/H351,"0")+IFERROR(Y352/H352,"0")+IFERROR(Y353/H353,"0")</f>
        <v>115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2.5012499999999998</v>
      </c>
      <c r="AA354" s="572"/>
      <c r="AB354" s="572"/>
      <c r="AC354" s="572"/>
    </row>
    <row r="355" spans="1:68" x14ac:dyDescent="0.2">
      <c r="A355" s="590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594"/>
      <c r="P355" s="584" t="s">
        <v>72</v>
      </c>
      <c r="Q355" s="578"/>
      <c r="R355" s="578"/>
      <c r="S355" s="578"/>
      <c r="T355" s="578"/>
      <c r="U355" s="578"/>
      <c r="V355" s="579"/>
      <c r="W355" s="37" t="s">
        <v>70</v>
      </c>
      <c r="X355" s="571">
        <f>IFERROR(SUM(X347:X353),"0")</f>
        <v>1700</v>
      </c>
      <c r="Y355" s="571">
        <f>IFERROR(SUM(Y347:Y353),"0")</f>
        <v>1725</v>
      </c>
      <c r="Z355" s="37"/>
      <c r="AA355" s="572"/>
      <c r="AB355" s="572"/>
      <c r="AC355" s="572"/>
    </row>
    <row r="356" spans="1:68" ht="14.25" hidden="1" customHeight="1" x14ac:dyDescent="0.25">
      <c r="A356" s="592" t="s">
        <v>139</v>
      </c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590"/>
      <c r="P356" s="590"/>
      <c r="Q356" s="590"/>
      <c r="R356" s="590"/>
      <c r="S356" s="590"/>
      <c r="T356" s="590"/>
      <c r="U356" s="590"/>
      <c r="V356" s="590"/>
      <c r="W356" s="590"/>
      <c r="X356" s="590"/>
      <c r="Y356" s="590"/>
      <c r="Z356" s="590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0">
        <v>4607091383980</v>
      </c>
      <c r="E357" s="581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4"/>
      <c r="V357" s="34"/>
      <c r="W357" s="35" t="s">
        <v>70</v>
      </c>
      <c r="X357" s="569">
        <v>300</v>
      </c>
      <c r="Y357" s="570">
        <f>IFERROR(IF(X357="",0,CEILING((X357/$H357),1)*$H357),"")</f>
        <v>300</v>
      </c>
      <c r="Z357" s="36">
        <f>IFERROR(IF(Y357=0,"",ROUNDUP(Y357/H357,0)*0.02175),"")</f>
        <v>0.43499999999999994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309.60000000000002</v>
      </c>
      <c r="BN357" s="64">
        <f>IFERROR(Y357*I357/H357,"0")</f>
        <v>309.60000000000002</v>
      </c>
      <c r="BO357" s="64">
        <f>IFERROR(1/J357*(X357/H357),"0")</f>
        <v>0.41666666666666663</v>
      </c>
      <c r="BP357" s="64">
        <f>IFERROR(1/J357*(Y357/H357),"0")</f>
        <v>0.41666666666666663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80">
        <v>4607091384178</v>
      </c>
      <c r="E358" s="581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8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3"/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4"/>
      <c r="P359" s="584" t="s">
        <v>72</v>
      </c>
      <c r="Q359" s="578"/>
      <c r="R359" s="578"/>
      <c r="S359" s="578"/>
      <c r="T359" s="578"/>
      <c r="U359" s="578"/>
      <c r="V359" s="579"/>
      <c r="W359" s="37" t="s">
        <v>73</v>
      </c>
      <c r="X359" s="571">
        <f>IFERROR(X357/H357,"0")+IFERROR(X358/H358,"0")</f>
        <v>20</v>
      </c>
      <c r="Y359" s="571">
        <f>IFERROR(Y357/H357,"0")+IFERROR(Y358/H358,"0")</f>
        <v>20</v>
      </c>
      <c r="Z359" s="571">
        <f>IFERROR(IF(Z357="",0,Z357),"0")+IFERROR(IF(Z358="",0,Z358),"0")</f>
        <v>0.43499999999999994</v>
      </c>
      <c r="AA359" s="572"/>
      <c r="AB359" s="572"/>
      <c r="AC359" s="572"/>
    </row>
    <row r="360" spans="1:68" x14ac:dyDescent="0.2">
      <c r="A360" s="590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594"/>
      <c r="P360" s="584" t="s">
        <v>72</v>
      </c>
      <c r="Q360" s="578"/>
      <c r="R360" s="578"/>
      <c r="S360" s="578"/>
      <c r="T360" s="578"/>
      <c r="U360" s="578"/>
      <c r="V360" s="579"/>
      <c r="W360" s="37" t="s">
        <v>70</v>
      </c>
      <c r="X360" s="571">
        <f>IFERROR(SUM(X357:X358),"0")</f>
        <v>300</v>
      </c>
      <c r="Y360" s="571">
        <f>IFERROR(SUM(Y357:Y358),"0")</f>
        <v>300</v>
      </c>
      <c r="Z360" s="37"/>
      <c r="AA360" s="572"/>
      <c r="AB360" s="572"/>
      <c r="AC360" s="572"/>
    </row>
    <row r="361" spans="1:68" ht="14.25" hidden="1" customHeight="1" x14ac:dyDescent="0.25">
      <c r="A361" s="592" t="s">
        <v>74</v>
      </c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590"/>
      <c r="P361" s="590"/>
      <c r="Q361" s="590"/>
      <c r="R361" s="590"/>
      <c r="S361" s="590"/>
      <c r="T361" s="590"/>
      <c r="U361" s="590"/>
      <c r="V361" s="590"/>
      <c r="W361" s="590"/>
      <c r="X361" s="590"/>
      <c r="Y361" s="590"/>
      <c r="Z361" s="590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80">
        <v>4607091383928</v>
      </c>
      <c r="E362" s="581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65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80">
        <v>4607091384260</v>
      </c>
      <c r="E363" s="581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6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93"/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4"/>
      <c r="P364" s="584" t="s">
        <v>72</v>
      </c>
      <c r="Q364" s="578"/>
      <c r="R364" s="578"/>
      <c r="S364" s="578"/>
      <c r="T364" s="578"/>
      <c r="U364" s="578"/>
      <c r="V364" s="579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90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594"/>
      <c r="P365" s="584" t="s">
        <v>72</v>
      </c>
      <c r="Q365" s="578"/>
      <c r="R365" s="578"/>
      <c r="S365" s="578"/>
      <c r="T365" s="578"/>
      <c r="U365" s="578"/>
      <c r="V365" s="579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92" t="s">
        <v>174</v>
      </c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590"/>
      <c r="P366" s="590"/>
      <c r="Q366" s="590"/>
      <c r="R366" s="590"/>
      <c r="S366" s="590"/>
      <c r="T366" s="590"/>
      <c r="U366" s="590"/>
      <c r="V366" s="590"/>
      <c r="W366" s="590"/>
      <c r="X366" s="590"/>
      <c r="Y366" s="590"/>
      <c r="Z366" s="590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80">
        <v>4607091384673</v>
      </c>
      <c r="E367" s="581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6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93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4"/>
      <c r="P368" s="584" t="s">
        <v>72</v>
      </c>
      <c r="Q368" s="578"/>
      <c r="R368" s="578"/>
      <c r="S368" s="578"/>
      <c r="T368" s="578"/>
      <c r="U368" s="578"/>
      <c r="V368" s="579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90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4"/>
      <c r="P369" s="584" t="s">
        <v>72</v>
      </c>
      <c r="Q369" s="578"/>
      <c r="R369" s="578"/>
      <c r="S369" s="578"/>
      <c r="T369" s="578"/>
      <c r="U369" s="578"/>
      <c r="V369" s="579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95" t="s">
        <v>585</v>
      </c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590"/>
      <c r="P370" s="590"/>
      <c r="Q370" s="590"/>
      <c r="R370" s="590"/>
      <c r="S370" s="590"/>
      <c r="T370" s="590"/>
      <c r="U370" s="590"/>
      <c r="V370" s="590"/>
      <c r="W370" s="590"/>
      <c r="X370" s="590"/>
      <c r="Y370" s="590"/>
      <c r="Z370" s="590"/>
      <c r="AA370" s="564"/>
      <c r="AB370" s="564"/>
      <c r="AC370" s="564"/>
    </row>
    <row r="371" spans="1:68" ht="14.25" hidden="1" customHeight="1" x14ac:dyDescent="0.25">
      <c r="A371" s="592" t="s">
        <v>103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80">
        <v>4680115881907</v>
      </c>
      <c r="E372" s="581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0">
        <v>4680115884892</v>
      </c>
      <c r="E373" s="581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6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4"/>
      <c r="V373" s="34"/>
      <c r="W373" s="35" t="s">
        <v>70</v>
      </c>
      <c r="X373" s="569">
        <v>100</v>
      </c>
      <c r="Y373" s="570">
        <f>IFERROR(IF(X373="",0,CEILING((X373/$H373),1)*$H373),"")</f>
        <v>108</v>
      </c>
      <c r="Z373" s="36">
        <f>IFERROR(IF(Y373=0,"",ROUNDUP(Y373/H373,0)*0.01898),"")</f>
        <v>0.1898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104.02777777777777</v>
      </c>
      <c r="BN373" s="64">
        <f>IFERROR(Y373*I373/H373,"0")</f>
        <v>112.34999999999998</v>
      </c>
      <c r="BO373" s="64">
        <f>IFERROR(1/J373*(X373/H373),"0")</f>
        <v>0.14467592592592593</v>
      </c>
      <c r="BP373" s="64">
        <f>IFERROR(1/J373*(Y373/H373),"0")</f>
        <v>0.15625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0">
        <v>4680115884885</v>
      </c>
      <c r="E374" s="581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4"/>
      <c r="V374" s="34"/>
      <c r="W374" s="35" t="s">
        <v>70</v>
      </c>
      <c r="X374" s="569">
        <v>700</v>
      </c>
      <c r="Y374" s="570">
        <f>IFERROR(IF(X374="",0,CEILING((X374/$H374),1)*$H374),"")</f>
        <v>708</v>
      </c>
      <c r="Z374" s="36">
        <f>IFERROR(IF(Y374=0,"",ROUNDUP(Y374/H374,0)*0.01898),"")</f>
        <v>1.11982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725.375</v>
      </c>
      <c r="BN374" s="64">
        <f>IFERROR(Y374*I374/H374,"0")</f>
        <v>733.66499999999996</v>
      </c>
      <c r="BO374" s="64">
        <f>IFERROR(1/J374*(X374/H374),"0")</f>
        <v>0.91145833333333337</v>
      </c>
      <c r="BP374" s="64">
        <f>IFERROR(1/J374*(Y374/H374),"0")</f>
        <v>0.921875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0">
        <v>4680115884908</v>
      </c>
      <c r="E375" s="581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4"/>
      <c r="V375" s="34"/>
      <c r="W375" s="35" t="s">
        <v>70</v>
      </c>
      <c r="X375" s="569">
        <v>120</v>
      </c>
      <c r="Y375" s="570">
        <f>IFERROR(IF(X375="",0,CEILING((X375/$H375),1)*$H375),"")</f>
        <v>120</v>
      </c>
      <c r="Z375" s="36">
        <f>IFERROR(IF(Y375=0,"",ROUNDUP(Y375/H375,0)*0.00902),"")</f>
        <v>0.27060000000000001</v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126.3</v>
      </c>
      <c r="BN375" s="64">
        <f>IFERROR(Y375*I375/H375,"0")</f>
        <v>126.3</v>
      </c>
      <c r="BO375" s="64">
        <f>IFERROR(1/J375*(X375/H375),"0")</f>
        <v>0.22727272727272729</v>
      </c>
      <c r="BP375" s="64">
        <f>IFERROR(1/J375*(Y375/H375),"0")</f>
        <v>0.22727272727272729</v>
      </c>
    </row>
    <row r="376" spans="1:68" x14ac:dyDescent="0.2">
      <c r="A376" s="593"/>
      <c r="B376" s="590"/>
      <c r="C376" s="590"/>
      <c r="D376" s="590"/>
      <c r="E376" s="590"/>
      <c r="F376" s="590"/>
      <c r="G376" s="590"/>
      <c r="H376" s="590"/>
      <c r="I376" s="590"/>
      <c r="J376" s="590"/>
      <c r="K376" s="590"/>
      <c r="L376" s="590"/>
      <c r="M376" s="590"/>
      <c r="N376" s="590"/>
      <c r="O376" s="594"/>
      <c r="P376" s="584" t="s">
        <v>72</v>
      </c>
      <c r="Q376" s="578"/>
      <c r="R376" s="578"/>
      <c r="S376" s="578"/>
      <c r="T376" s="578"/>
      <c r="U376" s="578"/>
      <c r="V376" s="579"/>
      <c r="W376" s="37" t="s">
        <v>73</v>
      </c>
      <c r="X376" s="571">
        <f>IFERROR(X372/H372,"0")+IFERROR(X373/H373,"0")+IFERROR(X374/H374,"0")+IFERROR(X375/H375,"0")</f>
        <v>97.592592592592595</v>
      </c>
      <c r="Y376" s="571">
        <f>IFERROR(Y372/H372,"0")+IFERROR(Y373/H373,"0")+IFERROR(Y374/H374,"0")+IFERROR(Y375/H375,"0")</f>
        <v>99</v>
      </c>
      <c r="Z376" s="571">
        <f>IFERROR(IF(Z372="",0,Z372),"0")+IFERROR(IF(Z373="",0,Z373),"0")+IFERROR(IF(Z374="",0,Z374),"0")+IFERROR(IF(Z375="",0,Z375),"0")</f>
        <v>1.58022</v>
      </c>
      <c r="AA376" s="572"/>
      <c r="AB376" s="572"/>
      <c r="AC376" s="572"/>
    </row>
    <row r="377" spans="1:68" x14ac:dyDescent="0.2">
      <c r="A377" s="590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4"/>
      <c r="P377" s="584" t="s">
        <v>72</v>
      </c>
      <c r="Q377" s="578"/>
      <c r="R377" s="578"/>
      <c r="S377" s="578"/>
      <c r="T377" s="578"/>
      <c r="U377" s="578"/>
      <c r="V377" s="579"/>
      <c r="W377" s="37" t="s">
        <v>70</v>
      </c>
      <c r="X377" s="571">
        <f>IFERROR(SUM(X372:X375),"0")</f>
        <v>920</v>
      </c>
      <c r="Y377" s="571">
        <f>IFERROR(SUM(Y372:Y375),"0")</f>
        <v>936</v>
      </c>
      <c r="Z377" s="37"/>
      <c r="AA377" s="572"/>
      <c r="AB377" s="572"/>
      <c r="AC377" s="572"/>
    </row>
    <row r="378" spans="1:68" ht="14.25" hidden="1" customHeight="1" x14ac:dyDescent="0.25">
      <c r="A378" s="592" t="s">
        <v>64</v>
      </c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590"/>
      <c r="P378" s="590"/>
      <c r="Q378" s="590"/>
      <c r="R378" s="590"/>
      <c r="S378" s="590"/>
      <c r="T378" s="590"/>
      <c r="U378" s="590"/>
      <c r="V378" s="590"/>
      <c r="W378" s="590"/>
      <c r="X378" s="590"/>
      <c r="Y378" s="590"/>
      <c r="Z378" s="590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0">
        <v>4607091384802</v>
      </c>
      <c r="E379" s="581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4"/>
      <c r="V379" s="34"/>
      <c r="W379" s="35" t="s">
        <v>70</v>
      </c>
      <c r="X379" s="569">
        <v>30</v>
      </c>
      <c r="Y379" s="570">
        <f>IFERROR(IF(X379="",0,CEILING((X379/$H379),1)*$H379),"")</f>
        <v>30.66</v>
      </c>
      <c r="Z379" s="36">
        <f>IFERROR(IF(Y379=0,"",ROUNDUP(Y379/H379,0)*0.00902),"")</f>
        <v>6.3140000000000002E-2</v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31.849315068493151</v>
      </c>
      <c r="BN379" s="64">
        <f>IFERROR(Y379*I379/H379,"0")</f>
        <v>32.550000000000004</v>
      </c>
      <c r="BO379" s="64">
        <f>IFERROR(1/J379*(X379/H379),"0")</f>
        <v>5.1888750518887507E-2</v>
      </c>
      <c r="BP379" s="64">
        <f>IFERROR(1/J379*(Y379/H379),"0")</f>
        <v>5.3030303030303032E-2</v>
      </c>
    </row>
    <row r="380" spans="1:68" x14ac:dyDescent="0.2">
      <c r="A380" s="593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4"/>
      <c r="P380" s="584" t="s">
        <v>72</v>
      </c>
      <c r="Q380" s="578"/>
      <c r="R380" s="578"/>
      <c r="S380" s="578"/>
      <c r="T380" s="578"/>
      <c r="U380" s="578"/>
      <c r="V380" s="579"/>
      <c r="W380" s="37" t="s">
        <v>73</v>
      </c>
      <c r="X380" s="571">
        <f>IFERROR(X379/H379,"0")</f>
        <v>6.8493150684931505</v>
      </c>
      <c r="Y380" s="571">
        <f>IFERROR(Y379/H379,"0")</f>
        <v>7</v>
      </c>
      <c r="Z380" s="571">
        <f>IFERROR(IF(Z379="",0,Z379),"0")</f>
        <v>6.3140000000000002E-2</v>
      </c>
      <c r="AA380" s="572"/>
      <c r="AB380" s="572"/>
      <c r="AC380" s="572"/>
    </row>
    <row r="381" spans="1:68" x14ac:dyDescent="0.2">
      <c r="A381" s="590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4"/>
      <c r="P381" s="584" t="s">
        <v>72</v>
      </c>
      <c r="Q381" s="578"/>
      <c r="R381" s="578"/>
      <c r="S381" s="578"/>
      <c r="T381" s="578"/>
      <c r="U381" s="578"/>
      <c r="V381" s="579"/>
      <c r="W381" s="37" t="s">
        <v>70</v>
      </c>
      <c r="X381" s="571">
        <f>IFERROR(SUM(X379:X379),"0")</f>
        <v>30</v>
      </c>
      <c r="Y381" s="571">
        <f>IFERROR(SUM(Y379:Y379),"0")</f>
        <v>30.66</v>
      </c>
      <c r="Z381" s="37"/>
      <c r="AA381" s="572"/>
      <c r="AB381" s="572"/>
      <c r="AC381" s="572"/>
    </row>
    <row r="382" spans="1:68" ht="14.25" hidden="1" customHeight="1" x14ac:dyDescent="0.25">
      <c r="A382" s="592" t="s">
        <v>74</v>
      </c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590"/>
      <c r="P382" s="590"/>
      <c r="Q382" s="590"/>
      <c r="R382" s="590"/>
      <c r="S382" s="590"/>
      <c r="T382" s="590"/>
      <c r="U382" s="590"/>
      <c r="V382" s="590"/>
      <c r="W382" s="590"/>
      <c r="X382" s="590"/>
      <c r="Y382" s="590"/>
      <c r="Z382" s="590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0">
        <v>4607091384246</v>
      </c>
      <c r="E383" s="581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6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4"/>
      <c r="V383" s="34"/>
      <c r="W383" s="35" t="s">
        <v>70</v>
      </c>
      <c r="X383" s="569">
        <v>800</v>
      </c>
      <c r="Y383" s="570">
        <f>IFERROR(IF(X383="",0,CEILING((X383/$H383),1)*$H383),"")</f>
        <v>801</v>
      </c>
      <c r="Z383" s="36">
        <f>IFERROR(IF(Y383=0,"",ROUNDUP(Y383/H383,0)*0.01898),"")</f>
        <v>1.6892199999999999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846.13333333333333</v>
      </c>
      <c r="BN383" s="64">
        <f>IFERROR(Y383*I383/H383,"0")</f>
        <v>847.19100000000003</v>
      </c>
      <c r="BO383" s="64">
        <f>IFERROR(1/J383*(X383/H383),"0")</f>
        <v>1.3888888888888888</v>
      </c>
      <c r="BP383" s="64">
        <f>IFERROR(1/J383*(Y383/H383),"0")</f>
        <v>1.390625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0">
        <v>4607091384253</v>
      </c>
      <c r="E384" s="581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4"/>
      <c r="V384" s="34"/>
      <c r="W384" s="35" t="s">
        <v>70</v>
      </c>
      <c r="X384" s="569">
        <v>100</v>
      </c>
      <c r="Y384" s="570">
        <f>IFERROR(IF(X384="",0,CEILING((X384/$H384),1)*$H384),"")</f>
        <v>100.8</v>
      </c>
      <c r="Z384" s="36">
        <f>IFERROR(IF(Y384=0,"",ROUNDUP(Y384/H384,0)*0.00651),"")</f>
        <v>0.27342</v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111.00000000000001</v>
      </c>
      <c r="BN384" s="64">
        <f>IFERROR(Y384*I384/H384,"0")</f>
        <v>111.88800000000001</v>
      </c>
      <c r="BO384" s="64">
        <f>IFERROR(1/J384*(X384/H384),"0")</f>
        <v>0.22893772893772898</v>
      </c>
      <c r="BP384" s="64">
        <f>IFERROR(1/J384*(Y384/H384),"0")</f>
        <v>0.23076923076923078</v>
      </c>
    </row>
    <row r="385" spans="1:68" x14ac:dyDescent="0.2">
      <c r="A385" s="593"/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4"/>
      <c r="P385" s="584" t="s">
        <v>72</v>
      </c>
      <c r="Q385" s="578"/>
      <c r="R385" s="578"/>
      <c r="S385" s="578"/>
      <c r="T385" s="578"/>
      <c r="U385" s="578"/>
      <c r="V385" s="579"/>
      <c r="W385" s="37" t="s">
        <v>73</v>
      </c>
      <c r="X385" s="571">
        <f>IFERROR(X383/H383,"0")+IFERROR(X384/H384,"0")</f>
        <v>130.55555555555554</v>
      </c>
      <c r="Y385" s="571">
        <f>IFERROR(Y383/H383,"0")+IFERROR(Y384/H384,"0")</f>
        <v>131</v>
      </c>
      <c r="Z385" s="571">
        <f>IFERROR(IF(Z383="",0,Z383),"0")+IFERROR(IF(Z384="",0,Z384),"0")</f>
        <v>1.9626399999999999</v>
      </c>
      <c r="AA385" s="572"/>
      <c r="AB385" s="572"/>
      <c r="AC385" s="572"/>
    </row>
    <row r="386" spans="1:68" x14ac:dyDescent="0.2">
      <c r="A386" s="590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4"/>
      <c r="P386" s="584" t="s">
        <v>72</v>
      </c>
      <c r="Q386" s="578"/>
      <c r="R386" s="578"/>
      <c r="S386" s="578"/>
      <c r="T386" s="578"/>
      <c r="U386" s="578"/>
      <c r="V386" s="579"/>
      <c r="W386" s="37" t="s">
        <v>70</v>
      </c>
      <c r="X386" s="571">
        <f>IFERROR(SUM(X383:X384),"0")</f>
        <v>900</v>
      </c>
      <c r="Y386" s="571">
        <f>IFERROR(SUM(Y383:Y384),"0")</f>
        <v>901.8</v>
      </c>
      <c r="Z386" s="37"/>
      <c r="AA386" s="572"/>
      <c r="AB386" s="572"/>
      <c r="AC386" s="572"/>
    </row>
    <row r="387" spans="1:68" ht="14.25" hidden="1" customHeight="1" x14ac:dyDescent="0.25">
      <c r="A387" s="592" t="s">
        <v>174</v>
      </c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  <c r="V387" s="590"/>
      <c r="W387" s="590"/>
      <c r="X387" s="590"/>
      <c r="Y387" s="590"/>
      <c r="Z387" s="590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80">
        <v>4607091389357</v>
      </c>
      <c r="E388" s="581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4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93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4"/>
      <c r="P389" s="584" t="s">
        <v>72</v>
      </c>
      <c r="Q389" s="578"/>
      <c r="R389" s="578"/>
      <c r="S389" s="578"/>
      <c r="T389" s="578"/>
      <c r="U389" s="578"/>
      <c r="V389" s="579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90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4"/>
      <c r="P390" s="584" t="s">
        <v>72</v>
      </c>
      <c r="Q390" s="578"/>
      <c r="R390" s="578"/>
      <c r="S390" s="578"/>
      <c r="T390" s="578"/>
      <c r="U390" s="578"/>
      <c r="V390" s="579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63" t="s">
        <v>607</v>
      </c>
      <c r="B391" s="664"/>
      <c r="C391" s="664"/>
      <c r="D391" s="664"/>
      <c r="E391" s="664"/>
      <c r="F391" s="664"/>
      <c r="G391" s="664"/>
      <c r="H391" s="664"/>
      <c r="I391" s="664"/>
      <c r="J391" s="664"/>
      <c r="K391" s="664"/>
      <c r="L391" s="664"/>
      <c r="M391" s="664"/>
      <c r="N391" s="664"/>
      <c r="O391" s="664"/>
      <c r="P391" s="664"/>
      <c r="Q391" s="664"/>
      <c r="R391" s="664"/>
      <c r="S391" s="664"/>
      <c r="T391" s="664"/>
      <c r="U391" s="664"/>
      <c r="V391" s="664"/>
      <c r="W391" s="664"/>
      <c r="X391" s="664"/>
      <c r="Y391" s="664"/>
      <c r="Z391" s="664"/>
      <c r="AA391" s="48"/>
      <c r="AB391" s="48"/>
      <c r="AC391" s="48"/>
    </row>
    <row r="392" spans="1:68" ht="16.5" hidden="1" customHeight="1" x14ac:dyDescent="0.25">
      <c r="A392" s="595" t="s">
        <v>608</v>
      </c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0"/>
      <c r="P392" s="590"/>
      <c r="Q392" s="590"/>
      <c r="R392" s="590"/>
      <c r="S392" s="590"/>
      <c r="T392" s="590"/>
      <c r="U392" s="590"/>
      <c r="V392" s="590"/>
      <c r="W392" s="590"/>
      <c r="X392" s="590"/>
      <c r="Y392" s="590"/>
      <c r="Z392" s="590"/>
      <c r="AA392" s="564"/>
      <c r="AB392" s="564"/>
      <c r="AC392" s="564"/>
    </row>
    <row r="393" spans="1:68" ht="14.25" hidden="1" customHeight="1" x14ac:dyDescent="0.25">
      <c r="A393" s="592" t="s">
        <v>64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80">
        <v>4680115886100</v>
      </c>
      <c r="E394" s="581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80">
        <v>4680115886117</v>
      </c>
      <c r="E395" s="581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80">
        <v>4680115886117</v>
      </c>
      <c r="E396" s="581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80">
        <v>4680115886124</v>
      </c>
      <c r="E397" s="581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80">
        <v>4680115883147</v>
      </c>
      <c r="E398" s="581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0">
        <v>4607091384338</v>
      </c>
      <c r="E399" s="581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4"/>
      <c r="V399" s="34"/>
      <c r="W399" s="35" t="s">
        <v>70</v>
      </c>
      <c r="X399" s="569">
        <v>21</v>
      </c>
      <c r="Y399" s="570">
        <f t="shared" si="57"/>
        <v>21</v>
      </c>
      <c r="Z399" s="36">
        <f t="shared" si="62"/>
        <v>5.0200000000000002E-2</v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22.299999999999997</v>
      </c>
      <c r="BN399" s="64">
        <f t="shared" si="59"/>
        <v>22.299999999999997</v>
      </c>
      <c r="BO399" s="64">
        <f t="shared" si="60"/>
        <v>4.2735042735042736E-2</v>
      </c>
      <c r="BP399" s="64">
        <f t="shared" si="61"/>
        <v>4.2735042735042736E-2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80">
        <v>4607091389524</v>
      </c>
      <c r="E400" s="581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80">
        <v>4680115883161</v>
      </c>
      <c r="E401" s="581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80">
        <v>4607091389531</v>
      </c>
      <c r="E402" s="581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80">
        <v>4607091384345</v>
      </c>
      <c r="E403" s="581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3"/>
      <c r="B404" s="590"/>
      <c r="C404" s="590"/>
      <c r="D404" s="590"/>
      <c r="E404" s="590"/>
      <c r="F404" s="590"/>
      <c r="G404" s="590"/>
      <c r="H404" s="590"/>
      <c r="I404" s="590"/>
      <c r="J404" s="590"/>
      <c r="K404" s="590"/>
      <c r="L404" s="590"/>
      <c r="M404" s="590"/>
      <c r="N404" s="590"/>
      <c r="O404" s="594"/>
      <c r="P404" s="584" t="s">
        <v>72</v>
      </c>
      <c r="Q404" s="578"/>
      <c r="R404" s="578"/>
      <c r="S404" s="578"/>
      <c r="T404" s="578"/>
      <c r="U404" s="578"/>
      <c r="V404" s="579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10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10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5.0200000000000002E-2</v>
      </c>
      <c r="AA404" s="572"/>
      <c r="AB404" s="572"/>
      <c r="AC404" s="572"/>
    </row>
    <row r="405" spans="1:68" x14ac:dyDescent="0.2">
      <c r="A405" s="590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594"/>
      <c r="P405" s="584" t="s">
        <v>72</v>
      </c>
      <c r="Q405" s="578"/>
      <c r="R405" s="578"/>
      <c r="S405" s="578"/>
      <c r="T405" s="578"/>
      <c r="U405" s="578"/>
      <c r="V405" s="579"/>
      <c r="W405" s="37" t="s">
        <v>70</v>
      </c>
      <c r="X405" s="571">
        <f>IFERROR(SUM(X394:X403),"0")</f>
        <v>21</v>
      </c>
      <c r="Y405" s="571">
        <f>IFERROR(SUM(Y394:Y403),"0")</f>
        <v>21</v>
      </c>
      <c r="Z405" s="37"/>
      <c r="AA405" s="572"/>
      <c r="AB405" s="572"/>
      <c r="AC405" s="572"/>
    </row>
    <row r="406" spans="1:68" ht="14.25" hidden="1" customHeight="1" x14ac:dyDescent="0.25">
      <c r="A406" s="592" t="s">
        <v>74</v>
      </c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590"/>
      <c r="P406" s="590"/>
      <c r="Q406" s="590"/>
      <c r="R406" s="590"/>
      <c r="S406" s="590"/>
      <c r="T406" s="590"/>
      <c r="U406" s="590"/>
      <c r="V406" s="590"/>
      <c r="W406" s="590"/>
      <c r="X406" s="590"/>
      <c r="Y406" s="590"/>
      <c r="Z406" s="590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80">
        <v>4607091384352</v>
      </c>
      <c r="E407" s="581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8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80">
        <v>4607091389654</v>
      </c>
      <c r="E408" s="581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93"/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4"/>
      <c r="P409" s="584" t="s">
        <v>72</v>
      </c>
      <c r="Q409" s="578"/>
      <c r="R409" s="578"/>
      <c r="S409" s="578"/>
      <c r="T409" s="578"/>
      <c r="U409" s="578"/>
      <c r="V409" s="579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90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4"/>
      <c r="P410" s="584" t="s">
        <v>72</v>
      </c>
      <c r="Q410" s="578"/>
      <c r="R410" s="578"/>
      <c r="S410" s="578"/>
      <c r="T410" s="578"/>
      <c r="U410" s="578"/>
      <c r="V410" s="579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95" t="s">
        <v>640</v>
      </c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590"/>
      <c r="P411" s="590"/>
      <c r="Q411" s="590"/>
      <c r="R411" s="590"/>
      <c r="S411" s="590"/>
      <c r="T411" s="590"/>
      <c r="U411" s="590"/>
      <c r="V411" s="590"/>
      <c r="W411" s="590"/>
      <c r="X411" s="590"/>
      <c r="Y411" s="590"/>
      <c r="Z411" s="590"/>
      <c r="AA411" s="564"/>
      <c r="AB411" s="564"/>
      <c r="AC411" s="564"/>
    </row>
    <row r="412" spans="1:68" ht="14.25" hidden="1" customHeight="1" x14ac:dyDescent="0.25">
      <c r="A412" s="592" t="s">
        <v>139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80">
        <v>4680115885240</v>
      </c>
      <c r="E413" s="581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85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93"/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4"/>
      <c r="P414" s="584" t="s">
        <v>72</v>
      </c>
      <c r="Q414" s="578"/>
      <c r="R414" s="578"/>
      <c r="S414" s="578"/>
      <c r="T414" s="578"/>
      <c r="U414" s="578"/>
      <c r="V414" s="579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90"/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4"/>
      <c r="P415" s="584" t="s">
        <v>72</v>
      </c>
      <c r="Q415" s="578"/>
      <c r="R415" s="578"/>
      <c r="S415" s="578"/>
      <c r="T415" s="578"/>
      <c r="U415" s="578"/>
      <c r="V415" s="579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92" t="s">
        <v>64</v>
      </c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590"/>
      <c r="P416" s="590"/>
      <c r="Q416" s="590"/>
      <c r="R416" s="590"/>
      <c r="S416" s="590"/>
      <c r="T416" s="590"/>
      <c r="U416" s="590"/>
      <c r="V416" s="590"/>
      <c r="W416" s="590"/>
      <c r="X416" s="590"/>
      <c r="Y416" s="590"/>
      <c r="Z416" s="590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80">
        <v>4680115886094</v>
      </c>
      <c r="E417" s="581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6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80">
        <v>4607091389425</v>
      </c>
      <c r="E418" s="581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80">
        <v>4680115880771</v>
      </c>
      <c r="E419" s="581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80">
        <v>4607091389500</v>
      </c>
      <c r="E420" s="581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93"/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4"/>
      <c r="P421" s="584" t="s">
        <v>72</v>
      </c>
      <c r="Q421" s="578"/>
      <c r="R421" s="578"/>
      <c r="S421" s="578"/>
      <c r="T421" s="578"/>
      <c r="U421" s="578"/>
      <c r="V421" s="579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90"/>
      <c r="B422" s="590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4"/>
      <c r="P422" s="584" t="s">
        <v>72</v>
      </c>
      <c r="Q422" s="578"/>
      <c r="R422" s="578"/>
      <c r="S422" s="578"/>
      <c r="T422" s="578"/>
      <c r="U422" s="578"/>
      <c r="V422" s="579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95" t="s">
        <v>655</v>
      </c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590"/>
      <c r="R423" s="590"/>
      <c r="S423" s="590"/>
      <c r="T423" s="590"/>
      <c r="U423" s="590"/>
      <c r="V423" s="590"/>
      <c r="W423" s="590"/>
      <c r="X423" s="590"/>
      <c r="Y423" s="590"/>
      <c r="Z423" s="590"/>
      <c r="AA423" s="564"/>
      <c r="AB423" s="564"/>
      <c r="AC423" s="564"/>
    </row>
    <row r="424" spans="1:68" ht="14.25" hidden="1" customHeight="1" x14ac:dyDescent="0.25">
      <c r="A424" s="592" t="s">
        <v>64</v>
      </c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590"/>
      <c r="P424" s="590"/>
      <c r="Q424" s="590"/>
      <c r="R424" s="590"/>
      <c r="S424" s="590"/>
      <c r="T424" s="590"/>
      <c r="U424" s="590"/>
      <c r="V424" s="590"/>
      <c r="W424" s="590"/>
      <c r="X424" s="590"/>
      <c r="Y424" s="590"/>
      <c r="Z424" s="590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80">
        <v>4680115885110</v>
      </c>
      <c r="E425" s="581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93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4"/>
      <c r="P426" s="584" t="s">
        <v>72</v>
      </c>
      <c r="Q426" s="578"/>
      <c r="R426" s="578"/>
      <c r="S426" s="578"/>
      <c r="T426" s="578"/>
      <c r="U426" s="578"/>
      <c r="V426" s="579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90"/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4"/>
      <c r="P427" s="584" t="s">
        <v>72</v>
      </c>
      <c r="Q427" s="578"/>
      <c r="R427" s="578"/>
      <c r="S427" s="578"/>
      <c r="T427" s="578"/>
      <c r="U427" s="578"/>
      <c r="V427" s="579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95" t="s">
        <v>659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64"/>
      <c r="AB428" s="564"/>
      <c r="AC428" s="564"/>
    </row>
    <row r="429" spans="1:68" ht="14.25" hidden="1" customHeight="1" x14ac:dyDescent="0.25">
      <c r="A429" s="592" t="s">
        <v>64</v>
      </c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  <c r="V429" s="590"/>
      <c r="W429" s="590"/>
      <c r="X429" s="590"/>
      <c r="Y429" s="590"/>
      <c r="Z429" s="590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80">
        <v>4680115885103</v>
      </c>
      <c r="E430" s="581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6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93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4"/>
      <c r="P431" s="584" t="s">
        <v>72</v>
      </c>
      <c r="Q431" s="578"/>
      <c r="R431" s="578"/>
      <c r="S431" s="578"/>
      <c r="T431" s="578"/>
      <c r="U431" s="578"/>
      <c r="V431" s="579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90"/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4"/>
      <c r="P432" s="584" t="s">
        <v>72</v>
      </c>
      <c r="Q432" s="578"/>
      <c r="R432" s="578"/>
      <c r="S432" s="578"/>
      <c r="T432" s="578"/>
      <c r="U432" s="578"/>
      <c r="V432" s="579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63" t="s">
        <v>663</v>
      </c>
      <c r="B433" s="664"/>
      <c r="C433" s="664"/>
      <c r="D433" s="664"/>
      <c r="E433" s="664"/>
      <c r="F433" s="664"/>
      <c r="G433" s="664"/>
      <c r="H433" s="664"/>
      <c r="I433" s="664"/>
      <c r="J433" s="664"/>
      <c r="K433" s="664"/>
      <c r="L433" s="664"/>
      <c r="M433" s="664"/>
      <c r="N433" s="664"/>
      <c r="O433" s="664"/>
      <c r="P433" s="664"/>
      <c r="Q433" s="664"/>
      <c r="R433" s="664"/>
      <c r="S433" s="664"/>
      <c r="T433" s="664"/>
      <c r="U433" s="664"/>
      <c r="V433" s="664"/>
      <c r="W433" s="664"/>
      <c r="X433" s="664"/>
      <c r="Y433" s="664"/>
      <c r="Z433" s="664"/>
      <c r="AA433" s="48"/>
      <c r="AB433" s="48"/>
      <c r="AC433" s="48"/>
    </row>
    <row r="434" spans="1:68" ht="16.5" hidden="1" customHeight="1" x14ac:dyDescent="0.25">
      <c r="A434" s="595" t="s">
        <v>663</v>
      </c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590"/>
      <c r="P434" s="590"/>
      <c r="Q434" s="590"/>
      <c r="R434" s="590"/>
      <c r="S434" s="590"/>
      <c r="T434" s="590"/>
      <c r="U434" s="590"/>
      <c r="V434" s="590"/>
      <c r="W434" s="590"/>
      <c r="X434" s="590"/>
      <c r="Y434" s="590"/>
      <c r="Z434" s="590"/>
      <c r="AA434" s="564"/>
      <c r="AB434" s="564"/>
      <c r="AC434" s="564"/>
    </row>
    <row r="435" spans="1:68" ht="14.25" hidden="1" customHeight="1" x14ac:dyDescent="0.25">
      <c r="A435" s="592" t="s">
        <v>103</v>
      </c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0"/>
      <c r="P435" s="590"/>
      <c r="Q435" s="590"/>
      <c r="R435" s="590"/>
      <c r="S435" s="590"/>
      <c r="T435" s="590"/>
      <c r="U435" s="590"/>
      <c r="V435" s="590"/>
      <c r="W435" s="590"/>
      <c r="X435" s="590"/>
      <c r="Y435" s="590"/>
      <c r="Z435" s="590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0">
        <v>4607091389067</v>
      </c>
      <c r="E436" s="581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4"/>
      <c r="V436" s="34"/>
      <c r="W436" s="35" t="s">
        <v>70</v>
      </c>
      <c r="X436" s="569">
        <v>20</v>
      </c>
      <c r="Y436" s="570">
        <f t="shared" ref="Y436:Y450" si="63">IFERROR(IF(X436="",0,CEILING((X436/$H436),1)*$H436),"")</f>
        <v>21.12</v>
      </c>
      <c r="Z436" s="36">
        <f t="shared" ref="Z436:Z442" si="64">IFERROR(IF(Y436=0,"",ROUNDUP(Y436/H436,0)*0.01196),"")</f>
        <v>4.7840000000000001E-2</v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21.363636363636363</v>
      </c>
      <c r="BN436" s="64">
        <f t="shared" ref="BN436:BN450" si="66">IFERROR(Y436*I436/H436,"0")</f>
        <v>22.56</v>
      </c>
      <c r="BO436" s="64">
        <f t="shared" ref="BO436:BO450" si="67">IFERROR(1/J436*(X436/H436),"0")</f>
        <v>3.6421911421911424E-2</v>
      </c>
      <c r="BP436" s="64">
        <f t="shared" ref="BP436:BP450" si="68">IFERROR(1/J436*(Y436/H436),"0")</f>
        <v>3.8461538461538464E-2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80">
        <v>4680115885271</v>
      </c>
      <c r="E437" s="581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80">
        <v>4680115885226</v>
      </c>
      <c r="E438" s="581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80">
        <v>4607091383522</v>
      </c>
      <c r="E439" s="581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0" t="s">
        <v>675</v>
      </c>
      <c r="Q439" s="586"/>
      <c r="R439" s="586"/>
      <c r="S439" s="586"/>
      <c r="T439" s="587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80">
        <v>4680115884502</v>
      </c>
      <c r="E440" s="581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4301011771</v>
      </c>
      <c r="D441" s="580">
        <v>4607091389104</v>
      </c>
      <c r="E441" s="581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80">
        <v>4680115884519</v>
      </c>
      <c r="E442" s="581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80">
        <v>4680115886391</v>
      </c>
      <c r="E443" s="581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80">
        <v>4680115880603</v>
      </c>
      <c r="E444" s="581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80">
        <v>4680115880603</v>
      </c>
      <c r="E445" s="581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80">
        <v>4607091389999</v>
      </c>
      <c r="E446" s="581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7" t="s">
        <v>693</v>
      </c>
      <c r="Q446" s="586"/>
      <c r="R446" s="586"/>
      <c r="S446" s="586"/>
      <c r="T446" s="587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80">
        <v>4680115882782</v>
      </c>
      <c r="E447" s="581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80">
        <v>4680115885479</v>
      </c>
      <c r="E448" s="581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5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80">
        <v>4607091389982</v>
      </c>
      <c r="E449" s="581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5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80">
        <v>4607091389982</v>
      </c>
      <c r="E450" s="581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3"/>
      <c r="B451" s="590"/>
      <c r="C451" s="590"/>
      <c r="D451" s="590"/>
      <c r="E451" s="590"/>
      <c r="F451" s="590"/>
      <c r="G451" s="590"/>
      <c r="H451" s="590"/>
      <c r="I451" s="590"/>
      <c r="J451" s="590"/>
      <c r="K451" s="590"/>
      <c r="L451" s="590"/>
      <c r="M451" s="590"/>
      <c r="N451" s="590"/>
      <c r="O451" s="594"/>
      <c r="P451" s="584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3.7878787878787876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4.7840000000000001E-2</v>
      </c>
      <c r="AA451" s="572"/>
      <c r="AB451" s="572"/>
      <c r="AC451" s="572"/>
    </row>
    <row r="452" spans="1:68" x14ac:dyDescent="0.2">
      <c r="A452" s="590"/>
      <c r="B452" s="590"/>
      <c r="C452" s="590"/>
      <c r="D452" s="590"/>
      <c r="E452" s="590"/>
      <c r="F452" s="590"/>
      <c r="G452" s="590"/>
      <c r="H452" s="590"/>
      <c r="I452" s="590"/>
      <c r="J452" s="590"/>
      <c r="K452" s="590"/>
      <c r="L452" s="590"/>
      <c r="M452" s="590"/>
      <c r="N452" s="590"/>
      <c r="O452" s="594"/>
      <c r="P452" s="584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71">
        <f>IFERROR(SUM(X436:X450),"0")</f>
        <v>20</v>
      </c>
      <c r="Y452" s="571">
        <f>IFERROR(SUM(Y436:Y450),"0")</f>
        <v>21.12</v>
      </c>
      <c r="Z452" s="37"/>
      <c r="AA452" s="572"/>
      <c r="AB452" s="572"/>
      <c r="AC452" s="572"/>
    </row>
    <row r="453" spans="1:68" ht="14.25" hidden="1" customHeight="1" x14ac:dyDescent="0.25">
      <c r="A453" s="592" t="s">
        <v>139</v>
      </c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0"/>
      <c r="P453" s="590"/>
      <c r="Q453" s="590"/>
      <c r="R453" s="590"/>
      <c r="S453" s="590"/>
      <c r="T453" s="590"/>
      <c r="U453" s="590"/>
      <c r="V453" s="590"/>
      <c r="W453" s="590"/>
      <c r="X453" s="590"/>
      <c r="Y453" s="590"/>
      <c r="Z453" s="590"/>
      <c r="AA453" s="565"/>
      <c r="AB453" s="565"/>
      <c r="AC453" s="565"/>
    </row>
    <row r="454" spans="1:68" ht="16.5" hidden="1" customHeight="1" x14ac:dyDescent="0.25">
      <c r="A454" s="54" t="s">
        <v>701</v>
      </c>
      <c r="B454" s="54" t="s">
        <v>702</v>
      </c>
      <c r="C454" s="31">
        <v>4301020334</v>
      </c>
      <c r="D454" s="580">
        <v>4607091388930</v>
      </c>
      <c r="E454" s="581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89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80">
        <v>4680115886407</v>
      </c>
      <c r="E455" s="581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80">
        <v>4680115880054</v>
      </c>
      <c r="E456" s="581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593"/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4"/>
      <c r="P457" s="584" t="s">
        <v>72</v>
      </c>
      <c r="Q457" s="578"/>
      <c r="R457" s="578"/>
      <c r="S457" s="578"/>
      <c r="T457" s="578"/>
      <c r="U457" s="578"/>
      <c r="V457" s="579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hidden="1" x14ac:dyDescent="0.2">
      <c r="A458" s="590"/>
      <c r="B458" s="590"/>
      <c r="C458" s="590"/>
      <c r="D458" s="590"/>
      <c r="E458" s="590"/>
      <c r="F458" s="590"/>
      <c r="G458" s="590"/>
      <c r="H458" s="590"/>
      <c r="I458" s="590"/>
      <c r="J458" s="590"/>
      <c r="K458" s="590"/>
      <c r="L458" s="590"/>
      <c r="M458" s="590"/>
      <c r="N458" s="590"/>
      <c r="O458" s="594"/>
      <c r="P458" s="584" t="s">
        <v>72</v>
      </c>
      <c r="Q458" s="578"/>
      <c r="R458" s="578"/>
      <c r="S458" s="578"/>
      <c r="T458" s="578"/>
      <c r="U458" s="578"/>
      <c r="V458" s="579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hidden="1" customHeight="1" x14ac:dyDescent="0.25">
      <c r="A459" s="592" t="s">
        <v>64</v>
      </c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0"/>
      <c r="P459" s="590"/>
      <c r="Q459" s="590"/>
      <c r="R459" s="590"/>
      <c r="S459" s="590"/>
      <c r="T459" s="590"/>
      <c r="U459" s="590"/>
      <c r="V459" s="590"/>
      <c r="W459" s="590"/>
      <c r="X459" s="590"/>
      <c r="Y459" s="590"/>
      <c r="Z459" s="590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80">
        <v>4680115883116</v>
      </c>
      <c r="E460" s="581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80">
        <v>4680115883093</v>
      </c>
      <c r="E461" s="581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0">
        <v>4680115883109</v>
      </c>
      <c r="E462" s="581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1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4"/>
      <c r="V462" s="34"/>
      <c r="W462" s="35" t="s">
        <v>70</v>
      </c>
      <c r="X462" s="569">
        <v>20</v>
      </c>
      <c r="Y462" s="570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80">
        <v>4680115882072</v>
      </c>
      <c r="E463" s="581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80">
        <v>4680115882072</v>
      </c>
      <c r="E464" s="581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9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80">
        <v>4680115882102</v>
      </c>
      <c r="E465" s="581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80">
        <v>4680115882096</v>
      </c>
      <c r="E466" s="581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3"/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4"/>
      <c r="P467" s="584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3.7878787878787876</v>
      </c>
      <c r="Y467" s="571">
        <f>IFERROR(Y460/H460,"0")+IFERROR(Y461/H461,"0")+IFERROR(Y462/H462,"0")+IFERROR(Y463/H463,"0")+IFERROR(Y464/H464,"0")+IFERROR(Y465/H465,"0")+IFERROR(Y466/H466,"0")</f>
        <v>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4.7840000000000001E-2</v>
      </c>
      <c r="AA467" s="572"/>
      <c r="AB467" s="572"/>
      <c r="AC467" s="572"/>
    </row>
    <row r="468" spans="1:68" x14ac:dyDescent="0.2">
      <c r="A468" s="590"/>
      <c r="B468" s="590"/>
      <c r="C468" s="590"/>
      <c r="D468" s="590"/>
      <c r="E468" s="590"/>
      <c r="F468" s="590"/>
      <c r="G468" s="590"/>
      <c r="H468" s="590"/>
      <c r="I468" s="590"/>
      <c r="J468" s="590"/>
      <c r="K468" s="590"/>
      <c r="L468" s="590"/>
      <c r="M468" s="590"/>
      <c r="N468" s="590"/>
      <c r="O468" s="594"/>
      <c r="P468" s="584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71">
        <f>IFERROR(SUM(X460:X466),"0")</f>
        <v>20</v>
      </c>
      <c r="Y468" s="571">
        <f>IFERROR(SUM(Y460:Y466),"0")</f>
        <v>21.12</v>
      </c>
      <c r="Z468" s="37"/>
      <c r="AA468" s="572"/>
      <c r="AB468" s="572"/>
      <c r="AC468" s="572"/>
    </row>
    <row r="469" spans="1:68" ht="14.25" hidden="1" customHeight="1" x14ac:dyDescent="0.25">
      <c r="A469" s="592" t="s">
        <v>74</v>
      </c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0"/>
      <c r="P469" s="590"/>
      <c r="Q469" s="590"/>
      <c r="R469" s="590"/>
      <c r="S469" s="590"/>
      <c r="T469" s="590"/>
      <c r="U469" s="590"/>
      <c r="V469" s="590"/>
      <c r="W469" s="590"/>
      <c r="X469" s="590"/>
      <c r="Y469" s="590"/>
      <c r="Z469" s="590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80">
        <v>4607091383409</v>
      </c>
      <c r="E470" s="581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66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80">
        <v>4607091383416</v>
      </c>
      <c r="E471" s="581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80">
        <v>4680115883536</v>
      </c>
      <c r="E472" s="581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93"/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4"/>
      <c r="P473" s="584" t="s">
        <v>72</v>
      </c>
      <c r="Q473" s="578"/>
      <c r="R473" s="578"/>
      <c r="S473" s="578"/>
      <c r="T473" s="578"/>
      <c r="U473" s="578"/>
      <c r="V473" s="579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90"/>
      <c r="B474" s="590"/>
      <c r="C474" s="590"/>
      <c r="D474" s="590"/>
      <c r="E474" s="590"/>
      <c r="F474" s="590"/>
      <c r="G474" s="590"/>
      <c r="H474" s="590"/>
      <c r="I474" s="590"/>
      <c r="J474" s="590"/>
      <c r="K474" s="590"/>
      <c r="L474" s="590"/>
      <c r="M474" s="590"/>
      <c r="N474" s="590"/>
      <c r="O474" s="594"/>
      <c r="P474" s="584" t="s">
        <v>72</v>
      </c>
      <c r="Q474" s="578"/>
      <c r="R474" s="578"/>
      <c r="S474" s="578"/>
      <c r="T474" s="578"/>
      <c r="U474" s="578"/>
      <c r="V474" s="579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63" t="s">
        <v>733</v>
      </c>
      <c r="B475" s="664"/>
      <c r="C475" s="664"/>
      <c r="D475" s="664"/>
      <c r="E475" s="664"/>
      <c r="F475" s="664"/>
      <c r="G475" s="664"/>
      <c r="H475" s="664"/>
      <c r="I475" s="664"/>
      <c r="J475" s="664"/>
      <c r="K475" s="664"/>
      <c r="L475" s="664"/>
      <c r="M475" s="664"/>
      <c r="N475" s="664"/>
      <c r="O475" s="664"/>
      <c r="P475" s="664"/>
      <c r="Q475" s="664"/>
      <c r="R475" s="664"/>
      <c r="S475" s="664"/>
      <c r="T475" s="664"/>
      <c r="U475" s="664"/>
      <c r="V475" s="664"/>
      <c r="W475" s="664"/>
      <c r="X475" s="664"/>
      <c r="Y475" s="664"/>
      <c r="Z475" s="664"/>
      <c r="AA475" s="48"/>
      <c r="AB475" s="48"/>
      <c r="AC475" s="48"/>
    </row>
    <row r="476" spans="1:68" ht="16.5" hidden="1" customHeight="1" x14ac:dyDescent="0.25">
      <c r="A476" s="595" t="s">
        <v>733</v>
      </c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0"/>
      <c r="P476" s="590"/>
      <c r="Q476" s="590"/>
      <c r="R476" s="590"/>
      <c r="S476" s="590"/>
      <c r="T476" s="590"/>
      <c r="U476" s="590"/>
      <c r="V476" s="590"/>
      <c r="W476" s="590"/>
      <c r="X476" s="590"/>
      <c r="Y476" s="590"/>
      <c r="Z476" s="590"/>
      <c r="AA476" s="564"/>
      <c r="AB476" s="564"/>
      <c r="AC476" s="564"/>
    </row>
    <row r="477" spans="1:68" ht="14.25" hidden="1" customHeight="1" x14ac:dyDescent="0.25">
      <c r="A477" s="592" t="s">
        <v>103</v>
      </c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0"/>
      <c r="P477" s="590"/>
      <c r="Q477" s="590"/>
      <c r="R477" s="590"/>
      <c r="S477" s="590"/>
      <c r="T477" s="590"/>
      <c r="U477" s="590"/>
      <c r="V477" s="590"/>
      <c r="W477" s="590"/>
      <c r="X477" s="590"/>
      <c r="Y477" s="590"/>
      <c r="Z477" s="590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80">
        <v>4640242181011</v>
      </c>
      <c r="E478" s="581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658" t="s">
        <v>736</v>
      </c>
      <c r="Q478" s="586"/>
      <c r="R478" s="586"/>
      <c r="S478" s="586"/>
      <c r="T478" s="587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80">
        <v>4640242180441</v>
      </c>
      <c r="E479" s="581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832" t="s">
        <v>740</v>
      </c>
      <c r="Q479" s="586"/>
      <c r="R479" s="586"/>
      <c r="S479" s="586"/>
      <c r="T479" s="587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80">
        <v>4640242180564</v>
      </c>
      <c r="E480" s="581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825" t="s">
        <v>744</v>
      </c>
      <c r="Q480" s="586"/>
      <c r="R480" s="586"/>
      <c r="S480" s="586"/>
      <c r="T480" s="587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80">
        <v>4640242181189</v>
      </c>
      <c r="E481" s="581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836" t="s">
        <v>748</v>
      </c>
      <c r="Q481" s="586"/>
      <c r="R481" s="586"/>
      <c r="S481" s="586"/>
      <c r="T481" s="587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93"/>
      <c r="B482" s="590"/>
      <c r="C482" s="590"/>
      <c r="D482" s="590"/>
      <c r="E482" s="590"/>
      <c r="F482" s="590"/>
      <c r="G482" s="590"/>
      <c r="H482" s="590"/>
      <c r="I482" s="590"/>
      <c r="J482" s="590"/>
      <c r="K482" s="590"/>
      <c r="L482" s="590"/>
      <c r="M482" s="590"/>
      <c r="N482" s="590"/>
      <c r="O482" s="594"/>
      <c r="P482" s="584" t="s">
        <v>72</v>
      </c>
      <c r="Q482" s="578"/>
      <c r="R482" s="578"/>
      <c r="S482" s="578"/>
      <c r="T482" s="578"/>
      <c r="U482" s="578"/>
      <c r="V482" s="579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4"/>
      <c r="P483" s="584" t="s">
        <v>72</v>
      </c>
      <c r="Q483" s="578"/>
      <c r="R483" s="578"/>
      <c r="S483" s="578"/>
      <c r="T483" s="578"/>
      <c r="U483" s="578"/>
      <c r="V483" s="579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92" t="s">
        <v>139</v>
      </c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0"/>
      <c r="P484" s="590"/>
      <c r="Q484" s="590"/>
      <c r="R484" s="590"/>
      <c r="S484" s="590"/>
      <c r="T484" s="590"/>
      <c r="U484" s="590"/>
      <c r="V484" s="590"/>
      <c r="W484" s="590"/>
      <c r="X484" s="590"/>
      <c r="Y484" s="590"/>
      <c r="Z484" s="590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80">
        <v>4640242180519</v>
      </c>
      <c r="E485" s="581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23" t="s">
        <v>751</v>
      </c>
      <c r="Q485" s="586"/>
      <c r="R485" s="586"/>
      <c r="S485" s="586"/>
      <c r="T485" s="587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80">
        <v>4640242180519</v>
      </c>
      <c r="E486" s="581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656" t="s">
        <v>754</v>
      </c>
      <c r="Q486" s="586"/>
      <c r="R486" s="586"/>
      <c r="S486" s="586"/>
      <c r="T486" s="587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80">
        <v>4640242180526</v>
      </c>
      <c r="E487" s="581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12" t="s">
        <v>758</v>
      </c>
      <c r="Q487" s="586"/>
      <c r="R487" s="586"/>
      <c r="S487" s="586"/>
      <c r="T487" s="587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80">
        <v>4640242181363</v>
      </c>
      <c r="E488" s="581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668" t="s">
        <v>761</v>
      </c>
      <c r="Q488" s="586"/>
      <c r="R488" s="586"/>
      <c r="S488" s="586"/>
      <c r="T488" s="587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93"/>
      <c r="B489" s="590"/>
      <c r="C489" s="590"/>
      <c r="D489" s="590"/>
      <c r="E489" s="590"/>
      <c r="F489" s="590"/>
      <c r="G489" s="590"/>
      <c r="H489" s="590"/>
      <c r="I489" s="590"/>
      <c r="J489" s="590"/>
      <c r="K489" s="590"/>
      <c r="L489" s="590"/>
      <c r="M489" s="590"/>
      <c r="N489" s="590"/>
      <c r="O489" s="594"/>
      <c r="P489" s="584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4"/>
      <c r="P490" s="584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92" t="s">
        <v>64</v>
      </c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0"/>
      <c r="P491" s="590"/>
      <c r="Q491" s="590"/>
      <c r="R491" s="590"/>
      <c r="S491" s="590"/>
      <c r="T491" s="590"/>
      <c r="U491" s="590"/>
      <c r="V491" s="590"/>
      <c r="W491" s="590"/>
      <c r="X491" s="590"/>
      <c r="Y491" s="590"/>
      <c r="Z491" s="590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80">
        <v>4640242180816</v>
      </c>
      <c r="E492" s="581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853" t="s">
        <v>765</v>
      </c>
      <c r="Q492" s="586"/>
      <c r="R492" s="586"/>
      <c r="S492" s="586"/>
      <c r="T492" s="587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80">
        <v>4640242180595</v>
      </c>
      <c r="E493" s="581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27" t="s">
        <v>769</v>
      </c>
      <c r="Q493" s="586"/>
      <c r="R493" s="586"/>
      <c r="S493" s="586"/>
      <c r="T493" s="587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93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4"/>
      <c r="P494" s="584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4"/>
      <c r="P495" s="584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92" t="s">
        <v>74</v>
      </c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0"/>
      <c r="P496" s="590"/>
      <c r="Q496" s="590"/>
      <c r="R496" s="590"/>
      <c r="S496" s="590"/>
      <c r="T496" s="590"/>
      <c r="U496" s="590"/>
      <c r="V496" s="590"/>
      <c r="W496" s="590"/>
      <c r="X496" s="590"/>
      <c r="Y496" s="590"/>
      <c r="Z496" s="590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80">
        <v>4640242180533</v>
      </c>
      <c r="E497" s="581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674" t="s">
        <v>773</v>
      </c>
      <c r="Q497" s="586"/>
      <c r="R497" s="586"/>
      <c r="S497" s="586"/>
      <c r="T497" s="587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80">
        <v>4640242181233</v>
      </c>
      <c r="E498" s="581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840" t="s">
        <v>777</v>
      </c>
      <c r="Q498" s="586"/>
      <c r="R498" s="586"/>
      <c r="S498" s="586"/>
      <c r="T498" s="587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93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4"/>
      <c r="P499" s="584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4"/>
      <c r="P500" s="584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92" t="s">
        <v>174</v>
      </c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0"/>
      <c r="P501" s="590"/>
      <c r="Q501" s="590"/>
      <c r="R501" s="590"/>
      <c r="S501" s="590"/>
      <c r="T501" s="590"/>
      <c r="U501" s="590"/>
      <c r="V501" s="590"/>
      <c r="W501" s="590"/>
      <c r="X501" s="590"/>
      <c r="Y501" s="590"/>
      <c r="Z501" s="590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80">
        <v>4640242180120</v>
      </c>
      <c r="E502" s="581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909" t="s">
        <v>780</v>
      </c>
      <c r="Q502" s="586"/>
      <c r="R502" s="586"/>
      <c r="S502" s="586"/>
      <c r="T502" s="587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80">
        <v>4640242180137</v>
      </c>
      <c r="E503" s="581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43" t="s">
        <v>784</v>
      </c>
      <c r="Q503" s="586"/>
      <c r="R503" s="586"/>
      <c r="S503" s="586"/>
      <c r="T503" s="587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3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4"/>
      <c r="P504" s="584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4"/>
      <c r="P505" s="584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95" t="s">
        <v>786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64"/>
      <c r="AB506" s="564"/>
      <c r="AC506" s="564"/>
    </row>
    <row r="507" spans="1:68" ht="14.25" hidden="1" customHeight="1" x14ac:dyDescent="0.25">
      <c r="A507" s="592" t="s">
        <v>139</v>
      </c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0"/>
      <c r="P507" s="590"/>
      <c r="Q507" s="590"/>
      <c r="R507" s="590"/>
      <c r="S507" s="590"/>
      <c r="T507" s="590"/>
      <c r="U507" s="590"/>
      <c r="V507" s="590"/>
      <c r="W507" s="590"/>
      <c r="X507" s="590"/>
      <c r="Y507" s="590"/>
      <c r="Z507" s="590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80">
        <v>4640242180090</v>
      </c>
      <c r="E508" s="581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904" t="s">
        <v>789</v>
      </c>
      <c r="Q508" s="586"/>
      <c r="R508" s="586"/>
      <c r="S508" s="586"/>
      <c r="T508" s="587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93"/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4"/>
      <c r="P509" s="584" t="s">
        <v>72</v>
      </c>
      <c r="Q509" s="578"/>
      <c r="R509" s="578"/>
      <c r="S509" s="578"/>
      <c r="T509" s="578"/>
      <c r="U509" s="578"/>
      <c r="V509" s="579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90"/>
      <c r="B510" s="590"/>
      <c r="C510" s="590"/>
      <c r="D510" s="590"/>
      <c r="E510" s="590"/>
      <c r="F510" s="590"/>
      <c r="G510" s="590"/>
      <c r="H510" s="590"/>
      <c r="I510" s="590"/>
      <c r="J510" s="590"/>
      <c r="K510" s="590"/>
      <c r="L510" s="590"/>
      <c r="M510" s="590"/>
      <c r="N510" s="590"/>
      <c r="O510" s="594"/>
      <c r="P510" s="584" t="s">
        <v>72</v>
      </c>
      <c r="Q510" s="578"/>
      <c r="R510" s="578"/>
      <c r="S510" s="578"/>
      <c r="T510" s="578"/>
      <c r="U510" s="578"/>
      <c r="V510" s="579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48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749"/>
      <c r="P511" s="666" t="s">
        <v>791</v>
      </c>
      <c r="Q511" s="667"/>
      <c r="R511" s="667"/>
      <c r="S511" s="667"/>
      <c r="T511" s="667"/>
      <c r="U511" s="667"/>
      <c r="V511" s="57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6146.1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6263.0199999999995</v>
      </c>
      <c r="Z511" s="37"/>
      <c r="AA511" s="572"/>
      <c r="AB511" s="572"/>
      <c r="AC511" s="572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749"/>
      <c r="P512" s="666" t="s">
        <v>792</v>
      </c>
      <c r="Q512" s="667"/>
      <c r="R512" s="667"/>
      <c r="S512" s="667"/>
      <c r="T512" s="667"/>
      <c r="U512" s="667"/>
      <c r="V512" s="576"/>
      <c r="W512" s="37" t="s">
        <v>70</v>
      </c>
      <c r="X512" s="571">
        <f>IFERROR(SUM(BM22:BM508),"0")</f>
        <v>6423.1109045438325</v>
      </c>
      <c r="Y512" s="571">
        <f>IFERROR(SUM(BN22:BN508),"0")</f>
        <v>6545.1570000000011</v>
      </c>
      <c r="Z512" s="37"/>
      <c r="AA512" s="572"/>
      <c r="AB512" s="572"/>
      <c r="AC512" s="572"/>
    </row>
    <row r="513" spans="1:32" x14ac:dyDescent="0.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9"/>
      <c r="P513" s="666" t="s">
        <v>793</v>
      </c>
      <c r="Q513" s="667"/>
      <c r="R513" s="667"/>
      <c r="S513" s="667"/>
      <c r="T513" s="667"/>
      <c r="U513" s="667"/>
      <c r="V513" s="576"/>
      <c r="W513" s="37" t="s">
        <v>794</v>
      </c>
      <c r="X513" s="38">
        <f>ROUNDUP(SUM(BO22:BO508),0)</f>
        <v>10</v>
      </c>
      <c r="Y513" s="38">
        <f>ROUNDUP(SUM(BP22:BP508),0)</f>
        <v>10</v>
      </c>
      <c r="Z513" s="37"/>
      <c r="AA513" s="572"/>
      <c r="AB513" s="572"/>
      <c r="AC513" s="572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9"/>
      <c r="P514" s="666" t="s">
        <v>795</v>
      </c>
      <c r="Q514" s="667"/>
      <c r="R514" s="667"/>
      <c r="S514" s="667"/>
      <c r="T514" s="667"/>
      <c r="U514" s="667"/>
      <c r="V514" s="576"/>
      <c r="W514" s="37" t="s">
        <v>70</v>
      </c>
      <c r="X514" s="571">
        <f>GrossWeightTotal+PalletQtyTotal*25</f>
        <v>6673.1109045438325</v>
      </c>
      <c r="Y514" s="571">
        <f>GrossWeightTotalR+PalletQtyTotalR*25</f>
        <v>6795.1570000000011</v>
      </c>
      <c r="Z514" s="37"/>
      <c r="AA514" s="572"/>
      <c r="AB514" s="572"/>
      <c r="AC514" s="572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9"/>
      <c r="P515" s="666" t="s">
        <v>796</v>
      </c>
      <c r="Q515" s="667"/>
      <c r="R515" s="667"/>
      <c r="S515" s="667"/>
      <c r="T515" s="667"/>
      <c r="U515" s="667"/>
      <c r="V515" s="57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710.25145305396438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725</v>
      </c>
      <c r="Z515" s="37"/>
      <c r="AA515" s="572"/>
      <c r="AB515" s="572"/>
      <c r="AC515" s="572"/>
    </row>
    <row r="516" spans="1:32" ht="14.25" hidden="1" customHeight="1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9"/>
      <c r="P516" s="666" t="s">
        <v>797</v>
      </c>
      <c r="Q516" s="667"/>
      <c r="R516" s="667"/>
      <c r="S516" s="667"/>
      <c r="T516" s="667"/>
      <c r="U516" s="667"/>
      <c r="V516" s="57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11.356030000000002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82" t="s">
        <v>101</v>
      </c>
      <c r="D518" s="718"/>
      <c r="E518" s="718"/>
      <c r="F518" s="718"/>
      <c r="G518" s="718"/>
      <c r="H518" s="719"/>
      <c r="I518" s="582" t="s">
        <v>261</v>
      </c>
      <c r="J518" s="718"/>
      <c r="K518" s="718"/>
      <c r="L518" s="718"/>
      <c r="M518" s="718"/>
      <c r="N518" s="718"/>
      <c r="O518" s="718"/>
      <c r="P518" s="718"/>
      <c r="Q518" s="718"/>
      <c r="R518" s="718"/>
      <c r="S518" s="719"/>
      <c r="T518" s="582" t="s">
        <v>550</v>
      </c>
      <c r="U518" s="719"/>
      <c r="V518" s="582" t="s">
        <v>607</v>
      </c>
      <c r="W518" s="718"/>
      <c r="X518" s="718"/>
      <c r="Y518" s="719"/>
      <c r="Z518" s="566" t="s">
        <v>663</v>
      </c>
      <c r="AA518" s="582" t="s">
        <v>733</v>
      </c>
      <c r="AB518" s="719"/>
      <c r="AC518" s="52"/>
      <c r="AF518" s="567"/>
    </row>
    <row r="519" spans="1:32" ht="14.25" customHeight="1" thickTop="1" x14ac:dyDescent="0.2">
      <c r="A519" s="829" t="s">
        <v>800</v>
      </c>
      <c r="B519" s="582" t="s">
        <v>63</v>
      </c>
      <c r="C519" s="582" t="s">
        <v>102</v>
      </c>
      <c r="D519" s="582" t="s">
        <v>119</v>
      </c>
      <c r="E519" s="582" t="s">
        <v>181</v>
      </c>
      <c r="F519" s="582" t="s">
        <v>204</v>
      </c>
      <c r="G519" s="582" t="s">
        <v>237</v>
      </c>
      <c r="H519" s="582" t="s">
        <v>101</v>
      </c>
      <c r="I519" s="582" t="s">
        <v>262</v>
      </c>
      <c r="J519" s="582" t="s">
        <v>302</v>
      </c>
      <c r="K519" s="582" t="s">
        <v>363</v>
      </c>
      <c r="L519" s="582" t="s">
        <v>404</v>
      </c>
      <c r="M519" s="582" t="s">
        <v>420</v>
      </c>
      <c r="N519" s="567"/>
      <c r="O519" s="582" t="s">
        <v>433</v>
      </c>
      <c r="P519" s="582" t="s">
        <v>443</v>
      </c>
      <c r="Q519" s="582" t="s">
        <v>450</v>
      </c>
      <c r="R519" s="582" t="s">
        <v>455</v>
      </c>
      <c r="S519" s="582" t="s">
        <v>540</v>
      </c>
      <c r="T519" s="582" t="s">
        <v>551</v>
      </c>
      <c r="U519" s="582" t="s">
        <v>585</v>
      </c>
      <c r="V519" s="582" t="s">
        <v>608</v>
      </c>
      <c r="W519" s="582" t="s">
        <v>640</v>
      </c>
      <c r="X519" s="582" t="s">
        <v>655</v>
      </c>
      <c r="Y519" s="582" t="s">
        <v>659</v>
      </c>
      <c r="Z519" s="582" t="s">
        <v>663</v>
      </c>
      <c r="AA519" s="582" t="s">
        <v>733</v>
      </c>
      <c r="AB519" s="582" t="s">
        <v>786</v>
      </c>
      <c r="AC519" s="52"/>
      <c r="AF519" s="567"/>
    </row>
    <row r="520" spans="1:32" ht="13.5" customHeight="1" thickBot="1" x14ac:dyDescent="0.25">
      <c r="A520" s="830"/>
      <c r="B520" s="583"/>
      <c r="C520" s="583"/>
      <c r="D520" s="583"/>
      <c r="E520" s="583"/>
      <c r="F520" s="583"/>
      <c r="G520" s="583"/>
      <c r="H520" s="583"/>
      <c r="I520" s="583"/>
      <c r="J520" s="583"/>
      <c r="K520" s="583"/>
      <c r="L520" s="583"/>
      <c r="M520" s="583"/>
      <c r="N520" s="567"/>
      <c r="O520" s="583"/>
      <c r="P520" s="583"/>
      <c r="Q520" s="583"/>
      <c r="R520" s="583"/>
      <c r="S520" s="583"/>
      <c r="T520" s="583"/>
      <c r="U520" s="583"/>
      <c r="V520" s="583"/>
      <c r="W520" s="583"/>
      <c r="X520" s="583"/>
      <c r="Y520" s="583"/>
      <c r="Z520" s="583"/>
      <c r="AA520" s="583"/>
      <c r="AB520" s="583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490.40000000000003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524.90000000000009</v>
      </c>
      <c r="E521" s="46">
        <f>IFERROR(Y89*1,"0")+IFERROR(Y90*1,"0")+IFERROR(Y91*1,"0")+IFERROR(Y95*1,"0")+IFERROR(Y96*1,"0")+IFERROR(Y97*1,"0")+IFERROR(Y98*1,"0")+IFERROR(Y99*1,"0")+IFERROR(Y100*1,"0")</f>
        <v>270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324</v>
      </c>
      <c r="G521" s="46">
        <f>IFERROR(Y131*1,"0")+IFERROR(Y132*1,"0")+IFERROR(Y136*1,"0")+IFERROR(Y137*1,"0")+IFERROR(Y141*1,"0")+IFERROR(Y142*1,"0")</f>
        <v>17.520000000000003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21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221.40000000000003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422.4</v>
      </c>
      <c r="S521" s="46">
        <f>IFERROR(Y339*1,"0")+IFERROR(Y340*1,"0")+IFERROR(Y341*1,"0")</f>
        <v>14.700000000000001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2025</v>
      </c>
      <c r="U521" s="46">
        <f>IFERROR(Y372*1,"0")+IFERROR(Y373*1,"0")+IFERROR(Y374*1,"0")+IFERROR(Y375*1,"0")+IFERROR(Y379*1,"0")+IFERROR(Y383*1,"0")+IFERROR(Y384*1,"0")+IFERROR(Y388*1,"0")</f>
        <v>1868.4599999999998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21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42.24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00,00"/>
        <filter val="10"/>
        <filter val="10,00"/>
        <filter val="100,00"/>
        <filter val="105,00"/>
        <filter val="113,33"/>
        <filter val="113,50"/>
        <filter val="12,96"/>
        <filter val="120,00"/>
        <filter val="13,50"/>
        <filter val="130,00"/>
        <filter val="130,56"/>
        <filter val="14,00"/>
        <filter val="14,26"/>
        <filter val="148,00"/>
        <filter val="18,00"/>
        <filter val="2,50"/>
        <filter val="20,00"/>
        <filter val="207,00"/>
        <filter val="21,00"/>
        <filter val="22,72"/>
        <filter val="25,00"/>
        <filter val="250,00"/>
        <filter val="268,00"/>
        <filter val="27,00"/>
        <filter val="28,00"/>
        <filter val="28,10"/>
        <filter val="3,79"/>
        <filter val="30,00"/>
        <filter val="300,00"/>
        <filter val="350,00"/>
        <filter val="37,53"/>
        <filter val="38,33"/>
        <filter val="395,00"/>
        <filter val="4,63"/>
        <filter val="400,00"/>
        <filter val="42,24"/>
        <filter val="44,87"/>
        <filter val="45,00"/>
        <filter val="480,00"/>
        <filter val="50,00"/>
        <filter val="500,00"/>
        <filter val="57,04"/>
        <filter val="6 146,10"/>
        <filter val="6 423,11"/>
        <filter val="6 673,11"/>
        <filter val="6,60"/>
        <filter val="6,67"/>
        <filter val="6,85"/>
        <filter val="60,00"/>
        <filter val="69,00"/>
        <filter val="700,00"/>
        <filter val="710,25"/>
        <filter val="8,00"/>
        <filter val="80,00"/>
        <filter val="800,00"/>
        <filter val="900,00"/>
        <filter val="920,00"/>
        <filter val="97,59"/>
      </filters>
    </filterColumn>
    <filterColumn colId="29" showButton="0"/>
    <filterColumn colId="30" showButton="0"/>
  </autoFilter>
  <mergeCells count="914">
    <mergeCell ref="A499:O500"/>
    <mergeCell ref="P495:V495"/>
    <mergeCell ref="A494:O495"/>
    <mergeCell ref="P439:T439"/>
    <mergeCell ref="A476:Z476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B17:B18"/>
    <mergeCell ref="P143:V143"/>
    <mergeCell ref="A73:Z73"/>
    <mergeCell ref="D131:E131"/>
    <mergeCell ref="A60:Z60"/>
    <mergeCell ref="A92:O93"/>
    <mergeCell ref="P56:T56"/>
    <mergeCell ref="A124:Z124"/>
    <mergeCell ref="P99:T99"/>
    <mergeCell ref="P170:T170"/>
    <mergeCell ref="D126:E126"/>
    <mergeCell ref="D197:E197"/>
    <mergeCell ref="D53:E53"/>
    <mergeCell ref="D47:E47"/>
    <mergeCell ref="P24:V24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260:Z260"/>
    <mergeCell ref="P379:T379"/>
    <mergeCell ref="P299:V299"/>
    <mergeCell ref="D253:E253"/>
    <mergeCell ref="P232:V232"/>
    <mergeCell ref="D351:E351"/>
    <mergeCell ref="P322:V322"/>
    <mergeCell ref="D281:E281"/>
    <mergeCell ref="P213:T213"/>
    <mergeCell ref="A378:Z378"/>
    <mergeCell ref="P377:V377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353:E353"/>
    <mergeCell ref="P407:T407"/>
    <mergeCell ref="D303:E303"/>
    <mergeCell ref="D417:E417"/>
    <mergeCell ref="P471:T471"/>
    <mergeCell ref="A392:Z392"/>
    <mergeCell ref="A278:O279"/>
    <mergeCell ref="D498:E498"/>
    <mergeCell ref="P240:T240"/>
    <mergeCell ref="A475:Z475"/>
    <mergeCell ref="A300:Z300"/>
    <mergeCell ref="P335:V335"/>
    <mergeCell ref="P217:V217"/>
    <mergeCell ref="A376:O377"/>
    <mergeCell ref="J519:J520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D479:E479"/>
    <mergeCell ref="D493:E493"/>
    <mergeCell ref="P443:T443"/>
    <mergeCell ref="D445:E445"/>
    <mergeCell ref="D472:E472"/>
    <mergeCell ref="P455:T455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P187:T187"/>
    <mergeCell ref="D375:E375"/>
    <mergeCell ref="D108:E108"/>
    <mergeCell ref="A182:O183"/>
    <mergeCell ref="P350:T350"/>
    <mergeCell ref="A239:Z239"/>
    <mergeCell ref="D55:E55"/>
    <mergeCell ref="A140:Z140"/>
    <mergeCell ref="D69:E69"/>
    <mergeCell ref="A109:O110"/>
    <mergeCell ref="P93:V93"/>
    <mergeCell ref="A50:Z50"/>
    <mergeCell ref="W17:W18"/>
    <mergeCell ref="P161:V161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D106:E106"/>
    <mergeCell ref="D264:E264"/>
    <mergeCell ref="P277:T277"/>
    <mergeCell ref="A133:O134"/>
    <mergeCell ref="D220:E220"/>
    <mergeCell ref="P72:V72"/>
    <mergeCell ref="A195:Z195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A511:O516"/>
    <mergeCell ref="F519:F520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421:V421"/>
    <mergeCell ref="P519:P520"/>
    <mergeCell ref="A457:O458"/>
    <mergeCell ref="P327:T327"/>
    <mergeCell ref="P468:V468"/>
    <mergeCell ref="P316:V316"/>
    <mergeCell ref="D449:E449"/>
    <mergeCell ref="P308:V308"/>
    <mergeCell ref="D301:E301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O519:O520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A224:Z224"/>
    <mergeCell ref="P254:T254"/>
    <mergeCell ref="A435:Z435"/>
    <mergeCell ref="P148:V148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P81:V81"/>
    <mergeCell ref="D196:E196"/>
    <mergeCell ref="A269:Z269"/>
    <mergeCell ref="P294:T294"/>
    <mergeCell ref="A130:Z130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D200:E200"/>
    <mergeCell ref="A178:O179"/>
    <mergeCell ref="P376:V376"/>
    <mergeCell ref="P205:V205"/>
    <mergeCell ref="D89:E89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P123:V123"/>
    <mergeCell ref="P91:T91"/>
    <mergeCell ref="A80:O81"/>
    <mergeCell ref="D151:E151"/>
    <mergeCell ref="D99:E99"/>
    <mergeCell ref="A138:O139"/>
    <mergeCell ref="D245:E245"/>
    <mergeCell ref="P166:T166"/>
    <mergeCell ref="D147:E147"/>
    <mergeCell ref="P231:T231"/>
    <mergeCell ref="P302:T302"/>
    <mergeCell ref="P194:V194"/>
    <mergeCell ref="D394:E394"/>
    <mergeCell ref="P96:T96"/>
    <mergeCell ref="A82:Z82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