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4788F061-9F9B-4F35-AEA0-063B57E0F89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BO474" i="1"/>
  <c r="BM474" i="1"/>
  <c r="Y474" i="1"/>
  <c r="X470" i="1"/>
  <c r="Y469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Y470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Y453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Y454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Z411" i="1" s="1"/>
  <c r="Y410" i="1"/>
  <c r="Y412" i="1" s="1"/>
  <c r="P410" i="1"/>
  <c r="X407" i="1"/>
  <c r="Y406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7" i="1"/>
  <c r="Y386" i="1"/>
  <c r="X386" i="1"/>
  <c r="BP385" i="1"/>
  <c r="BO385" i="1"/>
  <c r="BN385" i="1"/>
  <c r="BM385" i="1"/>
  <c r="Z385" i="1"/>
  <c r="Z386" i="1" s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Y357" i="1" s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S516" i="1" s="1"/>
  <c r="P337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X328" i="1"/>
  <c r="Y327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Y328" i="1" s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6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126" i="1" l="1"/>
  <c r="Z137" i="1"/>
  <c r="H9" i="1"/>
  <c r="A10" i="1"/>
  <c r="Y33" i="1"/>
  <c r="Y37" i="1"/>
  <c r="Y45" i="1"/>
  <c r="Y49" i="1"/>
  <c r="Y58" i="1"/>
  <c r="Y66" i="1"/>
  <c r="Y72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Y138" i="1"/>
  <c r="Y143" i="1"/>
  <c r="BP140" i="1"/>
  <c r="BN140" i="1"/>
  <c r="Z140" i="1"/>
  <c r="Z142" i="1" s="1"/>
  <c r="BP163" i="1"/>
  <c r="BN163" i="1"/>
  <c r="Z163" i="1"/>
  <c r="Z171" i="1" s="1"/>
  <c r="BP167" i="1"/>
  <c r="BN167" i="1"/>
  <c r="Z167" i="1"/>
  <c r="Y171" i="1"/>
  <c r="BP175" i="1"/>
  <c r="BN175" i="1"/>
  <c r="Z175" i="1"/>
  <c r="Z177" i="1" s="1"/>
  <c r="BP196" i="1"/>
  <c r="BN196" i="1"/>
  <c r="Z196" i="1"/>
  <c r="Z203" i="1" s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Z231" i="1" s="1"/>
  <c r="Y231" i="1"/>
  <c r="BP229" i="1"/>
  <c r="BN229" i="1"/>
  <c r="Z229" i="1"/>
  <c r="BP346" i="1"/>
  <c r="BN346" i="1"/>
  <c r="Z346" i="1"/>
  <c r="Z352" i="1" s="1"/>
  <c r="Y352" i="1"/>
  <c r="BP350" i="1"/>
  <c r="BN350" i="1"/>
  <c r="Z350" i="1"/>
  <c r="F516" i="1"/>
  <c r="F9" i="1"/>
  <c r="J9" i="1"/>
  <c r="B516" i="1"/>
  <c r="X507" i="1"/>
  <c r="X509" i="1" s="1"/>
  <c r="X508" i="1"/>
  <c r="X510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Y508" i="1" s="1"/>
  <c r="Z41" i="1"/>
  <c r="BN41" i="1"/>
  <c r="Y507" i="1" s="1"/>
  <c r="Y509" i="1" s="1"/>
  <c r="BP41" i="1"/>
  <c r="Z43" i="1"/>
  <c r="BN43" i="1"/>
  <c r="Y44" i="1"/>
  <c r="Y510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BP78" i="1"/>
  <c r="BN78" i="1"/>
  <c r="Z78" i="1"/>
  <c r="Y85" i="1"/>
  <c r="BP91" i="1"/>
  <c r="BN91" i="1"/>
  <c r="Z91" i="1"/>
  <c r="Y93" i="1"/>
  <c r="Z100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Y127" i="1"/>
  <c r="G516" i="1"/>
  <c r="Y133" i="1"/>
  <c r="BP130" i="1"/>
  <c r="BN130" i="1"/>
  <c r="Z130" i="1"/>
  <c r="Z132" i="1" s="1"/>
  <c r="Y137" i="1"/>
  <c r="Y142" i="1"/>
  <c r="Z153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Y203" i="1"/>
  <c r="BP198" i="1"/>
  <c r="BN198" i="1"/>
  <c r="Z198" i="1"/>
  <c r="BP202" i="1"/>
  <c r="BN202" i="1"/>
  <c r="Z202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43" i="1"/>
  <c r="BN243" i="1"/>
  <c r="Z243" i="1"/>
  <c r="Y247" i="1"/>
  <c r="BP252" i="1"/>
  <c r="BN252" i="1"/>
  <c r="Z252" i="1"/>
  <c r="Y256" i="1"/>
  <c r="BP262" i="1"/>
  <c r="BN262" i="1"/>
  <c r="Z262" i="1"/>
  <c r="Z264" i="1" s="1"/>
  <c r="Y265" i="1"/>
  <c r="BP270" i="1"/>
  <c r="BN270" i="1"/>
  <c r="Z270" i="1"/>
  <c r="Y272" i="1"/>
  <c r="P516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6" i="1"/>
  <c r="Y285" i="1"/>
  <c r="BP284" i="1"/>
  <c r="BN284" i="1"/>
  <c r="Z284" i="1"/>
  <c r="Z285" i="1" s="1"/>
  <c r="Y286" i="1"/>
  <c r="R516" i="1"/>
  <c r="Y296" i="1"/>
  <c r="BP289" i="1"/>
  <c r="BN289" i="1"/>
  <c r="Z289" i="1"/>
  <c r="Y297" i="1"/>
  <c r="BP293" i="1"/>
  <c r="BN293" i="1"/>
  <c r="Z293" i="1"/>
  <c r="BP301" i="1"/>
  <c r="BN301" i="1"/>
  <c r="Z301" i="1"/>
  <c r="BP305" i="1"/>
  <c r="BN305" i="1"/>
  <c r="Z305" i="1"/>
  <c r="Y307" i="1"/>
  <c r="Y314" i="1"/>
  <c r="BP309" i="1"/>
  <c r="BN309" i="1"/>
  <c r="Z309" i="1"/>
  <c r="Z314" i="1" s="1"/>
  <c r="BP313" i="1"/>
  <c r="BN313" i="1"/>
  <c r="Z313" i="1"/>
  <c r="Y315" i="1"/>
  <c r="Y320" i="1"/>
  <c r="BP317" i="1"/>
  <c r="BN317" i="1"/>
  <c r="Z317" i="1"/>
  <c r="Y321" i="1"/>
  <c r="Z333" i="1"/>
  <c r="BP331" i="1"/>
  <c r="BN331" i="1"/>
  <c r="Z331" i="1"/>
  <c r="Y333" i="1"/>
  <c r="BP371" i="1"/>
  <c r="BN371" i="1"/>
  <c r="Z371" i="1"/>
  <c r="Z373" i="1" s="1"/>
  <c r="Y374" i="1"/>
  <c r="BP394" i="1"/>
  <c r="BN394" i="1"/>
  <c r="Z394" i="1"/>
  <c r="BP398" i="1"/>
  <c r="BN398" i="1"/>
  <c r="Z398" i="1"/>
  <c r="Z418" i="1"/>
  <c r="BP415" i="1"/>
  <c r="BN415" i="1"/>
  <c r="Z415" i="1"/>
  <c r="Y419" i="1"/>
  <c r="BP435" i="1"/>
  <c r="BN435" i="1"/>
  <c r="Z435" i="1"/>
  <c r="BP438" i="1"/>
  <c r="BN438" i="1"/>
  <c r="Z438" i="1"/>
  <c r="BP457" i="1"/>
  <c r="BN457" i="1"/>
  <c r="Z457" i="1"/>
  <c r="Z463" i="1" s="1"/>
  <c r="Y463" i="1"/>
  <c r="BP461" i="1"/>
  <c r="BN461" i="1"/>
  <c r="Z461" i="1"/>
  <c r="BP482" i="1"/>
  <c r="BN482" i="1"/>
  <c r="Z482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Z256" i="1" s="1"/>
  <c r="BP263" i="1"/>
  <c r="BN263" i="1"/>
  <c r="Z263" i="1"/>
  <c r="Y271" i="1"/>
  <c r="BP268" i="1"/>
  <c r="BN268" i="1"/>
  <c r="Z268" i="1"/>
  <c r="BP291" i="1"/>
  <c r="BN291" i="1"/>
  <c r="Z291" i="1"/>
  <c r="BP295" i="1"/>
  <c r="BN295" i="1"/>
  <c r="Z295" i="1"/>
  <c r="Y306" i="1"/>
  <c r="BP299" i="1"/>
  <c r="BN299" i="1"/>
  <c r="Z299" i="1"/>
  <c r="BP303" i="1"/>
  <c r="BN303" i="1"/>
  <c r="Z303" i="1"/>
  <c r="BP311" i="1"/>
  <c r="BN311" i="1"/>
  <c r="Z311" i="1"/>
  <c r="BP319" i="1"/>
  <c r="BN319" i="1"/>
  <c r="Z319" i="1"/>
  <c r="BP325" i="1"/>
  <c r="BN325" i="1"/>
  <c r="Z325" i="1"/>
  <c r="Z327" i="1" s="1"/>
  <c r="Y334" i="1"/>
  <c r="Z340" i="1"/>
  <c r="BP338" i="1"/>
  <c r="BN338" i="1"/>
  <c r="Z338" i="1"/>
  <c r="BP348" i="1"/>
  <c r="BN348" i="1"/>
  <c r="Z348" i="1"/>
  <c r="BP356" i="1"/>
  <c r="BN356" i="1"/>
  <c r="Z356" i="1"/>
  <c r="Z357" i="1" s="1"/>
  <c r="Y358" i="1"/>
  <c r="Y363" i="1"/>
  <c r="BP360" i="1"/>
  <c r="BN360" i="1"/>
  <c r="Z360" i="1"/>
  <c r="Z362" i="1" s="1"/>
  <c r="Y377" i="1"/>
  <c r="BP376" i="1"/>
  <c r="BN376" i="1"/>
  <c r="Z376" i="1"/>
  <c r="Z377" i="1" s="1"/>
  <c r="Y378" i="1"/>
  <c r="Y383" i="1"/>
  <c r="BP380" i="1"/>
  <c r="BN380" i="1"/>
  <c r="Z380" i="1"/>
  <c r="Z382" i="1" s="1"/>
  <c r="Y382" i="1"/>
  <c r="O516" i="1"/>
  <c r="K516" i="1"/>
  <c r="Y232" i="1"/>
  <c r="L516" i="1"/>
  <c r="Y257" i="1"/>
  <c r="M516" i="1"/>
  <c r="Y264" i="1"/>
  <c r="Y341" i="1"/>
  <c r="T516" i="1"/>
  <c r="Y353" i="1"/>
  <c r="U516" i="1"/>
  <c r="Y373" i="1"/>
  <c r="BP392" i="1"/>
  <c r="BN392" i="1"/>
  <c r="Z392" i="1"/>
  <c r="Z401" i="1" s="1"/>
  <c r="BP396" i="1"/>
  <c r="BN396" i="1"/>
  <c r="Z396" i="1"/>
  <c r="BP400" i="1"/>
  <c r="BN400" i="1"/>
  <c r="Z400" i="1"/>
  <c r="Y402" i="1"/>
  <c r="Y407" i="1"/>
  <c r="BP404" i="1"/>
  <c r="BN404" i="1"/>
  <c r="Z404" i="1"/>
  <c r="Z406" i="1" s="1"/>
  <c r="Y418" i="1"/>
  <c r="BP417" i="1"/>
  <c r="BN417" i="1"/>
  <c r="Z417" i="1"/>
  <c r="X516" i="1"/>
  <c r="Y423" i="1"/>
  <c r="BP422" i="1"/>
  <c r="BN422" i="1"/>
  <c r="Z422" i="1"/>
  <c r="Z423" i="1" s="1"/>
  <c r="Y424" i="1"/>
  <c r="Y516" i="1"/>
  <c r="Y428" i="1"/>
  <c r="BP427" i="1"/>
  <c r="BN427" i="1"/>
  <c r="Z427" i="1"/>
  <c r="Z428" i="1" s="1"/>
  <c r="Y429" i="1"/>
  <c r="Z516" i="1"/>
  <c r="Y448" i="1"/>
  <c r="Y447" i="1"/>
  <c r="BP433" i="1"/>
  <c r="BN433" i="1"/>
  <c r="Z433" i="1"/>
  <c r="BP436" i="1"/>
  <c r="BN436" i="1"/>
  <c r="Z436" i="1"/>
  <c r="BP440" i="1"/>
  <c r="BN440" i="1"/>
  <c r="Z440" i="1"/>
  <c r="BP445" i="1"/>
  <c r="BN445" i="1"/>
  <c r="Z445" i="1"/>
  <c r="Y479" i="1"/>
  <c r="BP474" i="1"/>
  <c r="BN474" i="1"/>
  <c r="Z474" i="1"/>
  <c r="Y478" i="1"/>
  <c r="BP476" i="1"/>
  <c r="BN476" i="1"/>
  <c r="Z476" i="1"/>
  <c r="AA516" i="1"/>
  <c r="V516" i="1"/>
  <c r="Y401" i="1"/>
  <c r="BP443" i="1"/>
  <c r="BN443" i="1"/>
  <c r="Z443" i="1"/>
  <c r="BP451" i="1"/>
  <c r="BN451" i="1"/>
  <c r="Z451" i="1"/>
  <c r="Z453" i="1" s="1"/>
  <c r="Y464" i="1"/>
  <c r="BP459" i="1"/>
  <c r="BN459" i="1"/>
  <c r="Z459" i="1"/>
  <c r="BP467" i="1"/>
  <c r="BN467" i="1"/>
  <c r="Z467" i="1"/>
  <c r="Z469" i="1" s="1"/>
  <c r="BP475" i="1"/>
  <c r="BN475" i="1"/>
  <c r="Z475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320" i="1" l="1"/>
  <c r="Z215" i="1"/>
  <c r="Z494" i="1"/>
  <c r="Z484" i="1"/>
  <c r="Z447" i="1"/>
  <c r="Z306" i="1"/>
  <c r="Z271" i="1"/>
  <c r="Z296" i="1"/>
  <c r="Z121" i="1"/>
  <c r="Z108" i="1"/>
  <c r="Z80" i="1"/>
  <c r="Z44" i="1"/>
  <c r="Z511" i="1" s="1"/>
  <c r="Y506" i="1"/>
  <c r="Z114" i="1"/>
  <c r="Z478" i="1"/>
  <c r="Z92" i="1"/>
</calcChain>
</file>

<file path=xl/sharedStrings.xml><?xml version="1.0" encoding="utf-8"?>
<sst xmlns="http://schemas.openxmlformats.org/spreadsheetml/2006/main" count="2254" uniqueCount="811">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</sst>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0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5"/>
      <c r="E5" s="636"/>
      <c r="F5" s="848" t="s">
        <v>9</v>
      </c>
      <c r="G5" s="586"/>
      <c r="H5" s="635"/>
      <c r="I5" s="789"/>
      <c r="J5" s="789"/>
      <c r="K5" s="789"/>
      <c r="L5" s="789"/>
      <c r="M5" s="636"/>
      <c r="N5" s="58"/>
      <c r="P5" s="24" t="s">
        <v>10</v>
      </c>
      <c r="Q5" s="858">
        <v>45890</v>
      </c>
      <c r="R5" s="673"/>
      <c r="T5" s="718" t="s">
        <v>11</v>
      </c>
      <c r="U5" s="719"/>
      <c r="V5" s="721" t="s">
        <v>12</v>
      </c>
      <c r="W5" s="673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73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7" t="s">
        <v>16</v>
      </c>
      <c r="U6" s="719"/>
      <c r="V6" s="779" t="s">
        <v>17</v>
      </c>
      <c r="W6" s="608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19"/>
      <c r="V7" s="780"/>
      <c r="W7" s="781"/>
      <c r="AB7" s="51"/>
      <c r="AC7" s="51"/>
      <c r="AD7" s="51"/>
      <c r="AE7" s="51"/>
    </row>
    <row r="8" spans="1:32" s="553" customFormat="1" ht="25.5" customHeight="1" x14ac:dyDescent="0.2">
      <c r="A8" s="888" t="s">
        <v>18</v>
      </c>
      <c r="B8" s="577"/>
      <c r="C8" s="578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2">
        <v>0.41666666666666669</v>
      </c>
      <c r="R8" s="619"/>
      <c r="T8" s="572"/>
      <c r="U8" s="719"/>
      <c r="V8" s="780"/>
      <c r="W8" s="781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3"/>
      <c r="E9" s="575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1"/>
      <c r="P9" s="26" t="s">
        <v>21</v>
      </c>
      <c r="Q9" s="668"/>
      <c r="R9" s="669"/>
      <c r="T9" s="572"/>
      <c r="U9" s="719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3"/>
      <c r="E10" s="575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3" t="str">
        <f>IFERROR(VLOOKUP($D$10,Proxy,2,FALSE),"")</f>
        <v/>
      </c>
      <c r="I10" s="572"/>
      <c r="J10" s="572"/>
      <c r="K10" s="572"/>
      <c r="L10" s="572"/>
      <c r="M10" s="572"/>
      <c r="N10" s="552"/>
      <c r="P10" s="26" t="s">
        <v>22</v>
      </c>
      <c r="Q10" s="728"/>
      <c r="R10" s="729"/>
      <c r="U10" s="24" t="s">
        <v>23</v>
      </c>
      <c r="V10" s="607" t="s">
        <v>24</v>
      </c>
      <c r="W10" s="608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2"/>
      <c r="R11" s="673"/>
      <c r="U11" s="24" t="s">
        <v>27</v>
      </c>
      <c r="V11" s="819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2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2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3" customFormat="1" ht="23.25" customHeight="1" x14ac:dyDescent="0.2">
      <c r="A13" s="712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9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2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92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4" t="s">
        <v>54</v>
      </c>
      <c r="Z17" s="787" t="s">
        <v>55</v>
      </c>
      <c r="AA17" s="771" t="s">
        <v>56</v>
      </c>
      <c r="AB17" s="771" t="s">
        <v>57</v>
      </c>
      <c r="AC17" s="771" t="s">
        <v>58</v>
      </c>
      <c r="AD17" s="771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5"/>
      <c r="Z18" s="788"/>
      <c r="AA18" s="772"/>
      <c r="AB18" s="772"/>
      <c r="AC18" s="772"/>
      <c r="AD18" s="844"/>
      <c r="AE18" s="845"/>
      <c r="AF18" s="846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4"/>
      <c r="R22" s="564"/>
      <c r="S22" s="564"/>
      <c r="T22" s="565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1" t="s">
        <v>95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73" t="s">
        <v>102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70</v>
      </c>
      <c r="X41" s="559">
        <v>70</v>
      </c>
      <c r="Y41" s="560">
        <f>IFERROR(IF(X41="",0,CEILING((X41/$H41),1)*$H41),"")</f>
        <v>75.600000000000009</v>
      </c>
      <c r="Z41" s="36">
        <f>IFERROR(IF(Y41=0,"",ROUNDUP(Y41/H41,0)*0.01898),"")</f>
        <v>0.13286000000000001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72.819444444444429</v>
      </c>
      <c r="BN41" s="64">
        <f>IFERROR(Y41*I41/H41,"0")</f>
        <v>78.64500000000001</v>
      </c>
      <c r="BO41" s="64">
        <f>IFERROR(1/J41*(X41/H41),"0")</f>
        <v>0.10127314814814814</v>
      </c>
      <c r="BP41" s="64">
        <f>IFERROR(1/J41*(Y41/H41),"0")</f>
        <v>0.109375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70</v>
      </c>
      <c r="X42" s="559">
        <v>20</v>
      </c>
      <c r="Y42" s="560">
        <f>IFERROR(IF(X42="",0,CEILING((X42/$H42),1)*$H42),"")</f>
        <v>20</v>
      </c>
      <c r="Z42" s="36">
        <f>IFERROR(IF(Y42=0,"",ROUNDUP(Y42/H42,0)*0.00902),"")</f>
        <v>4.5100000000000001E-2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21.05</v>
      </c>
      <c r="BN42" s="64">
        <f>IFERROR(Y42*I42/H42,"0")</f>
        <v>21.05</v>
      </c>
      <c r="BO42" s="64">
        <f>IFERROR(1/J42*(X42/H42),"0")</f>
        <v>3.787878787878788E-2</v>
      </c>
      <c r="BP42" s="64">
        <f>IFERROR(1/J42*(Y42/H42),"0")</f>
        <v>3.787878787878788E-2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1">
        <f>IFERROR(X41/H41,"0")+IFERROR(X42/H42,"0")+IFERROR(X43/H43,"0")</f>
        <v>11.481481481481481</v>
      </c>
      <c r="Y44" s="561">
        <f>IFERROR(Y41/H41,"0")+IFERROR(Y42/H42,"0")+IFERROR(Y43/H43,"0")</f>
        <v>12</v>
      </c>
      <c r="Z44" s="561">
        <f>IFERROR(IF(Z41="",0,Z41),"0")+IFERROR(IF(Z42="",0,Z42),"0")+IFERROR(IF(Z43="",0,Z43),"0")</f>
        <v>0.17796000000000001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1">
        <f>IFERROR(SUM(X41:X43),"0")</f>
        <v>90</v>
      </c>
      <c r="Y45" s="561">
        <f>IFERROR(SUM(Y41:Y43),"0")</f>
        <v>95.600000000000009</v>
      </c>
      <c r="Z45" s="37"/>
      <c r="AA45" s="562"/>
      <c r="AB45" s="562"/>
      <c r="AC45" s="562"/>
    </row>
    <row r="46" spans="1:68" ht="14.25" customHeight="1" x14ac:dyDescent="0.25">
      <c r="A46" s="571" t="s">
        <v>74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3" t="s">
        <v>119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70</v>
      </c>
      <c r="X53" s="559">
        <v>740</v>
      </c>
      <c r="Y53" s="560">
        <f t="shared" si="6"/>
        <v>745.2</v>
      </c>
      <c r="Z53" s="36">
        <f>IFERROR(IF(Y53=0,"",ROUNDUP(Y53/H53,0)*0.01898),"")</f>
        <v>1.30962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769.80555555555543</v>
      </c>
      <c r="BN53" s="64">
        <f t="shared" si="8"/>
        <v>775.21499999999992</v>
      </c>
      <c r="BO53" s="64">
        <f t="shared" si="9"/>
        <v>1.0706018518518519</v>
      </c>
      <c r="BP53" s="64">
        <f t="shared" si="10"/>
        <v>1.078125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70</v>
      </c>
      <c r="X57" s="559">
        <v>229.5</v>
      </c>
      <c r="Y57" s="560">
        <f t="shared" si="6"/>
        <v>229.5</v>
      </c>
      <c r="Z57" s="36">
        <f>IFERROR(IF(Y57=0,"",ROUNDUP(Y57/H57,0)*0.00902),"")</f>
        <v>0.46001999999999998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240.20999999999998</v>
      </c>
      <c r="BN57" s="64">
        <f t="shared" si="8"/>
        <v>240.20999999999998</v>
      </c>
      <c r="BO57" s="64">
        <f t="shared" si="9"/>
        <v>0.38636363636363635</v>
      </c>
      <c r="BP57" s="64">
        <f t="shared" si="10"/>
        <v>0.38636363636363635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1">
        <f>IFERROR(X52/H52,"0")+IFERROR(X53/H53,"0")+IFERROR(X54/H54,"0")+IFERROR(X55/H55,"0")+IFERROR(X56/H56,"0")+IFERROR(X57/H57,"0")</f>
        <v>119.51851851851852</v>
      </c>
      <c r="Y58" s="561">
        <f>IFERROR(Y52/H52,"0")+IFERROR(Y53/H53,"0")+IFERROR(Y54/H54,"0")+IFERROR(Y55/H55,"0")+IFERROR(Y56/H56,"0")+IFERROR(Y57/H57,"0")</f>
        <v>120</v>
      </c>
      <c r="Z58" s="561">
        <f>IFERROR(IF(Z52="",0,Z52),"0")+IFERROR(IF(Z53="",0,Z53),"0")+IFERROR(IF(Z54="",0,Z54),"0")+IFERROR(IF(Z55="",0,Z55),"0")+IFERROR(IF(Z56="",0,Z56),"0")+IFERROR(IF(Z57="",0,Z57),"0")</f>
        <v>1.7696399999999999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1">
        <f>IFERROR(SUM(X52:X57),"0")</f>
        <v>969.5</v>
      </c>
      <c r="Y59" s="561">
        <f>IFERROR(SUM(Y52:Y57),"0")</f>
        <v>974.7</v>
      </c>
      <c r="Z59" s="37"/>
      <c r="AA59" s="562"/>
      <c r="AB59" s="562"/>
      <c r="AC59" s="562"/>
    </row>
    <row r="60" spans="1:68" ht="14.25" customHeight="1" x14ac:dyDescent="0.25">
      <c r="A60" s="571" t="s">
        <v>139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70</v>
      </c>
      <c r="X61" s="559">
        <v>550</v>
      </c>
      <c r="Y61" s="560">
        <f>IFERROR(IF(X61="",0,CEILING((X61/$H61),1)*$H61),"")</f>
        <v>550.80000000000007</v>
      </c>
      <c r="Z61" s="36">
        <f>IFERROR(IF(Y61=0,"",ROUNDUP(Y61/H61,0)*0.01898),"")</f>
        <v>0.96798000000000006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572.15277777777771</v>
      </c>
      <c r="BN61" s="64">
        <f>IFERROR(Y61*I61/H61,"0")</f>
        <v>572.98500000000001</v>
      </c>
      <c r="BO61" s="64">
        <f>IFERROR(1/J61*(X61/H61),"0")</f>
        <v>0.79571759259259256</v>
      </c>
      <c r="BP61" s="64">
        <f>IFERROR(1/J61*(Y61/H61),"0")</f>
        <v>0.796875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70</v>
      </c>
      <c r="X64" s="559">
        <v>121.5</v>
      </c>
      <c r="Y64" s="560">
        <f>IFERROR(IF(X64="",0,CEILING((X64/$H64),1)*$H64),"")</f>
        <v>121.50000000000001</v>
      </c>
      <c r="Z64" s="36">
        <f>IFERROR(IF(Y64=0,"",ROUNDUP(Y64/H64,0)*0.00651),"")</f>
        <v>0.29294999999999999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129.59999999999997</v>
      </c>
      <c r="BN64" s="64">
        <f>IFERROR(Y64*I64/H64,"0")</f>
        <v>129.6</v>
      </c>
      <c r="BO64" s="64">
        <f>IFERROR(1/J64*(X64/H64),"0")</f>
        <v>0.24725274725274726</v>
      </c>
      <c r="BP64" s="64">
        <f>IFERROR(1/J64*(Y64/H64),"0")</f>
        <v>0.24725274725274726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1">
        <f>IFERROR(X61/H61,"0")+IFERROR(X62/H62,"0")+IFERROR(X63/H63,"0")+IFERROR(X64/H64,"0")</f>
        <v>95.925925925925924</v>
      </c>
      <c r="Y65" s="561">
        <f>IFERROR(Y61/H61,"0")+IFERROR(Y62/H62,"0")+IFERROR(Y63/H63,"0")+IFERROR(Y64/H64,"0")</f>
        <v>96</v>
      </c>
      <c r="Z65" s="561">
        <f>IFERROR(IF(Z61="",0,Z61),"0")+IFERROR(IF(Z62="",0,Z62),"0")+IFERROR(IF(Z63="",0,Z63),"0")+IFERROR(IF(Z64="",0,Z64),"0")</f>
        <v>1.2609300000000001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1">
        <f>IFERROR(SUM(X61:X64),"0")</f>
        <v>671.5</v>
      </c>
      <c r="Y66" s="561">
        <f>IFERROR(SUM(Y61:Y64),"0")</f>
        <v>672.30000000000007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5"/>
      <c r="AB67" s="555"/>
      <c r="AC67" s="55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5"/>
      <c r="AB73" s="555"/>
      <c r="AC73" s="55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70</v>
      </c>
      <c r="X76" s="559">
        <v>15</v>
      </c>
      <c r="Y76" s="560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15.905357142857142</v>
      </c>
      <c r="BN76" s="64">
        <f t="shared" si="13"/>
        <v>17.814</v>
      </c>
      <c r="BO76" s="64">
        <f t="shared" si="14"/>
        <v>2.7901785714285712E-2</v>
      </c>
      <c r="BP76" s="64">
        <f t="shared" si="15"/>
        <v>3.125E-2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1">
        <f>IFERROR(X74/H74,"0")+IFERROR(X75/H75,"0")+IFERROR(X76/H76,"0")+IFERROR(X77/H77,"0")+IFERROR(X78/H78,"0")+IFERROR(X79/H79,"0")</f>
        <v>1.7857142857142856</v>
      </c>
      <c r="Y80" s="561">
        <f>IFERROR(Y74/H74,"0")+IFERROR(Y75/H75,"0")+IFERROR(Y76/H76,"0")+IFERROR(Y77/H77,"0")+IFERROR(Y78/H78,"0")+IFERROR(Y79/H79,"0")</f>
        <v>2</v>
      </c>
      <c r="Z80" s="561">
        <f>IFERROR(IF(Z74="",0,Z74),"0")+IFERROR(IF(Z75="",0,Z75),"0")+IFERROR(IF(Z76="",0,Z76),"0")+IFERROR(IF(Z77="",0,Z77),"0")+IFERROR(IF(Z78="",0,Z78),"0")+IFERROR(IF(Z79="",0,Z79),"0")</f>
        <v>3.7960000000000001E-2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1">
        <f>IFERROR(SUM(X74:X79),"0")</f>
        <v>15</v>
      </c>
      <c r="Y81" s="561">
        <f>IFERROR(SUM(Y74:Y79),"0")</f>
        <v>16.8</v>
      </c>
      <c r="Z81" s="37"/>
      <c r="AA81" s="562"/>
      <c r="AB81" s="562"/>
      <c r="AC81" s="562"/>
    </row>
    <row r="82" spans="1:68" ht="14.25" customHeight="1" x14ac:dyDescent="0.25">
      <c r="A82" s="571" t="s">
        <v>174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5"/>
      <c r="AB82" s="555"/>
      <c r="AC82" s="55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3" t="s">
        <v>181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70</v>
      </c>
      <c r="X89" s="559">
        <v>120</v>
      </c>
      <c r="Y89" s="560">
        <f>IFERROR(IF(X89="",0,CEILING((X89/$H89),1)*$H89),"")</f>
        <v>129.60000000000002</v>
      </c>
      <c r="Z89" s="36">
        <f>IFERROR(IF(Y89=0,"",ROUNDUP(Y89/H89,0)*0.01898),"")</f>
        <v>0.22776000000000002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124.83333333333331</v>
      </c>
      <c r="BN89" s="64">
        <f>IFERROR(Y89*I89/H89,"0")</f>
        <v>134.82000000000002</v>
      </c>
      <c r="BO89" s="64">
        <f>IFERROR(1/J89*(X89/H89),"0")</f>
        <v>0.1736111111111111</v>
      </c>
      <c r="BP89" s="64">
        <f>IFERROR(1/J89*(Y89/H89),"0")</f>
        <v>0.18750000000000003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70</v>
      </c>
      <c r="X91" s="559">
        <v>45</v>
      </c>
      <c r="Y91" s="560">
        <f>IFERROR(IF(X91="",0,CEILING((X91/$H91),1)*$H91),"")</f>
        <v>45</v>
      </c>
      <c r="Z91" s="36">
        <f>IFERROR(IF(Y91=0,"",ROUNDUP(Y91/H91,0)*0.00902),"")</f>
        <v>9.0200000000000002E-2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47.099999999999994</v>
      </c>
      <c r="BN91" s="64">
        <f>IFERROR(Y91*I91/H91,"0")</f>
        <v>47.099999999999994</v>
      </c>
      <c r="BO91" s="64">
        <f>IFERROR(1/J91*(X91/H91),"0")</f>
        <v>7.575757575757576E-2</v>
      </c>
      <c r="BP91" s="64">
        <f>IFERROR(1/J91*(Y91/H91),"0")</f>
        <v>7.575757575757576E-2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1">
        <f>IFERROR(X89/H89,"0")+IFERROR(X90/H90,"0")+IFERROR(X91/H91,"0")</f>
        <v>21.111111111111111</v>
      </c>
      <c r="Y92" s="561">
        <f>IFERROR(Y89/H89,"0")+IFERROR(Y90/H90,"0")+IFERROR(Y91/H91,"0")</f>
        <v>22</v>
      </c>
      <c r="Z92" s="561">
        <f>IFERROR(IF(Z89="",0,Z89),"0")+IFERROR(IF(Z90="",0,Z90),"0")+IFERROR(IF(Z91="",0,Z91),"0")</f>
        <v>0.31796000000000002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1">
        <f>IFERROR(SUM(X89:X91),"0")</f>
        <v>165</v>
      </c>
      <c r="Y93" s="561">
        <f>IFERROR(SUM(Y89:Y91),"0")</f>
        <v>174.60000000000002</v>
      </c>
      <c r="Z93" s="37"/>
      <c r="AA93" s="562"/>
      <c r="AB93" s="562"/>
      <c r="AC93" s="562"/>
    </row>
    <row r="94" spans="1:68" ht="14.25" customHeight="1" x14ac:dyDescent="0.25">
      <c r="A94" s="571" t="s">
        <v>74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64"/>
      <c r="R95" s="564"/>
      <c r="S95" s="564"/>
      <c r="T95" s="565"/>
      <c r="U95" s="34"/>
      <c r="V95" s="34"/>
      <c r="W95" s="35" t="s">
        <v>70</v>
      </c>
      <c r="X95" s="559">
        <v>78</v>
      </c>
      <c r="Y95" s="560">
        <f>IFERROR(IF(X95="",0,CEILING((X95/$H95),1)*$H95),"")</f>
        <v>81</v>
      </c>
      <c r="Z95" s="36">
        <f>IFERROR(IF(Y95=0,"",ROUNDUP(Y95/H95,0)*0.01898),"")</f>
        <v>0.1898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82.99777777777777</v>
      </c>
      <c r="BN95" s="64">
        <f>IFERROR(Y95*I95/H95,"0")</f>
        <v>86.190000000000012</v>
      </c>
      <c r="BO95" s="64">
        <f>IFERROR(1/J95*(X95/H95),"0")</f>
        <v>0.15046296296296297</v>
      </c>
      <c r="BP95" s="64">
        <f>IFERROR(1/J95*(Y95/H95),"0")</f>
        <v>0.15625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70</v>
      </c>
      <c r="X98" s="559">
        <v>18</v>
      </c>
      <c r="Y98" s="560">
        <f>IFERROR(IF(X98="",0,CEILING((X98/$H98),1)*$H98),"")</f>
        <v>18.900000000000002</v>
      </c>
      <c r="Z98" s="36">
        <f>IFERROR(IF(Y98=0,"",ROUNDUP(Y98/H98,0)*0.00651),"")</f>
        <v>4.5569999999999999E-2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19.679999999999996</v>
      </c>
      <c r="BN98" s="64">
        <f>IFERROR(Y98*I98/H98,"0")</f>
        <v>20.664000000000001</v>
      </c>
      <c r="BO98" s="64">
        <f>IFERROR(1/J98*(X98/H98),"0")</f>
        <v>3.6630036630036632E-2</v>
      </c>
      <c r="BP98" s="64">
        <f>IFERROR(1/J98*(Y98/H98),"0")</f>
        <v>3.8461538461538464E-2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72</v>
      </c>
      <c r="Q100" s="577"/>
      <c r="R100" s="577"/>
      <c r="S100" s="577"/>
      <c r="T100" s="577"/>
      <c r="U100" s="577"/>
      <c r="V100" s="578"/>
      <c r="W100" s="37" t="s">
        <v>73</v>
      </c>
      <c r="X100" s="561">
        <f>IFERROR(X95/H95,"0")+IFERROR(X96/H96,"0")+IFERROR(X97/H97,"0")+IFERROR(X98/H98,"0")+IFERROR(X99/H99,"0")</f>
        <v>16.296296296296298</v>
      </c>
      <c r="Y100" s="561">
        <f>IFERROR(Y95/H95,"0")+IFERROR(Y96/H96,"0")+IFERROR(Y97/H97,"0")+IFERROR(Y98/H98,"0")+IFERROR(Y99/H99,"0")</f>
        <v>17</v>
      </c>
      <c r="Z100" s="561">
        <f>IFERROR(IF(Z95="",0,Z95),"0")+IFERROR(IF(Z96="",0,Z96),"0")+IFERROR(IF(Z97="",0,Z97),"0")+IFERROR(IF(Z98="",0,Z98),"0")+IFERROR(IF(Z99="",0,Z99),"0")</f>
        <v>0.23537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72</v>
      </c>
      <c r="Q101" s="577"/>
      <c r="R101" s="577"/>
      <c r="S101" s="577"/>
      <c r="T101" s="577"/>
      <c r="U101" s="577"/>
      <c r="V101" s="578"/>
      <c r="W101" s="37" t="s">
        <v>70</v>
      </c>
      <c r="X101" s="561">
        <f>IFERROR(SUM(X95:X99),"0")</f>
        <v>96</v>
      </c>
      <c r="Y101" s="561">
        <f>IFERROR(SUM(Y95:Y99),"0")</f>
        <v>99.9</v>
      </c>
      <c r="Z101" s="37"/>
      <c r="AA101" s="562"/>
      <c r="AB101" s="562"/>
      <c r="AC101" s="562"/>
    </row>
    <row r="102" spans="1:68" ht="16.5" customHeight="1" x14ac:dyDescent="0.25">
      <c r="A102" s="573" t="s">
        <v>203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103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70</v>
      </c>
      <c r="X105" s="559">
        <v>11.25</v>
      </c>
      <c r="Y105" s="560">
        <f>IFERROR(IF(X105="",0,CEILING((X105/$H105),1)*$H105),"")</f>
        <v>11.25</v>
      </c>
      <c r="Z105" s="36">
        <f>IFERROR(IF(Y105=0,"",ROUNDUP(Y105/H105,0)*0.00902),"")</f>
        <v>2.7060000000000001E-2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11.879999999999999</v>
      </c>
      <c r="BN105" s="64">
        <f>IFERROR(Y105*I105/H105,"0")</f>
        <v>11.879999999999999</v>
      </c>
      <c r="BO105" s="64">
        <f>IFERROR(1/J105*(X105/H105),"0")</f>
        <v>2.2727272727272728E-2</v>
      </c>
      <c r="BP105" s="64">
        <f>IFERROR(1/J105*(Y105/H105),"0")</f>
        <v>2.2727272727272728E-2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72</v>
      </c>
      <c r="Q108" s="577"/>
      <c r="R108" s="577"/>
      <c r="S108" s="577"/>
      <c r="T108" s="577"/>
      <c r="U108" s="577"/>
      <c r="V108" s="578"/>
      <c r="W108" s="37" t="s">
        <v>73</v>
      </c>
      <c r="X108" s="561">
        <f>IFERROR(X104/H104,"0")+IFERROR(X105/H105,"0")+IFERROR(X106/H106,"0")+IFERROR(X107/H107,"0")</f>
        <v>3</v>
      </c>
      <c r="Y108" s="561">
        <f>IFERROR(Y104/H104,"0")+IFERROR(Y105/H105,"0")+IFERROR(Y106/H106,"0")+IFERROR(Y107/H107,"0")</f>
        <v>3</v>
      </c>
      <c r="Z108" s="561">
        <f>IFERROR(IF(Z104="",0,Z104),"0")+IFERROR(IF(Z105="",0,Z105),"0")+IFERROR(IF(Z106="",0,Z106),"0")+IFERROR(IF(Z107="",0,Z107),"0")</f>
        <v>2.7060000000000001E-2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72</v>
      </c>
      <c r="Q109" s="577"/>
      <c r="R109" s="577"/>
      <c r="S109" s="577"/>
      <c r="T109" s="577"/>
      <c r="U109" s="577"/>
      <c r="V109" s="578"/>
      <c r="W109" s="37" t="s">
        <v>70</v>
      </c>
      <c r="X109" s="561">
        <f>IFERROR(SUM(X104:X107),"0")</f>
        <v>11.25</v>
      </c>
      <c r="Y109" s="561">
        <f>IFERROR(SUM(Y104:Y107),"0")</f>
        <v>11.25</v>
      </c>
      <c r="Z109" s="37"/>
      <c r="AA109" s="562"/>
      <c r="AB109" s="562"/>
      <c r="AC109" s="562"/>
    </row>
    <row r="110" spans="1:68" ht="14.25" customHeight="1" x14ac:dyDescent="0.25">
      <c r="A110" s="571" t="s">
        <v>139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5"/>
      <c r="AB110" s="555"/>
      <c r="AC110" s="555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72</v>
      </c>
      <c r="Q114" s="577"/>
      <c r="R114" s="577"/>
      <c r="S114" s="577"/>
      <c r="T114" s="577"/>
      <c r="U114" s="577"/>
      <c r="V114" s="578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72</v>
      </c>
      <c r="Q115" s="577"/>
      <c r="R115" s="577"/>
      <c r="S115" s="577"/>
      <c r="T115" s="577"/>
      <c r="U115" s="577"/>
      <c r="V115" s="578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1" t="s">
        <v>74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70</v>
      </c>
      <c r="X117" s="559">
        <v>48</v>
      </c>
      <c r="Y117" s="560">
        <f>IFERROR(IF(X117="",0,CEILING((X117/$H117),1)*$H117),"")</f>
        <v>48.599999999999994</v>
      </c>
      <c r="Z117" s="36">
        <f>IFERROR(IF(Y117=0,"",ROUNDUP(Y117/H117,0)*0.01898),"")</f>
        <v>0.11388000000000001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51.04</v>
      </c>
      <c r="BN117" s="64">
        <f>IFERROR(Y117*I117/H117,"0")</f>
        <v>51.67799999999999</v>
      </c>
      <c r="BO117" s="64">
        <f>IFERROR(1/J117*(X117/H117),"0")</f>
        <v>9.2592592592592601E-2</v>
      </c>
      <c r="BP117" s="64">
        <f>IFERROR(1/J117*(Y117/H117),"0")</f>
        <v>9.375E-2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70</v>
      </c>
      <c r="X119" s="559">
        <v>18.899999999999999</v>
      </c>
      <c r="Y119" s="560">
        <f>IFERROR(IF(X119="",0,CEILING((X119/$H119),1)*$H119),"")</f>
        <v>18.900000000000002</v>
      </c>
      <c r="Z119" s="36">
        <f>IFERROR(IF(Y119=0,"",ROUNDUP(Y119/H119,0)*0.00651),"")</f>
        <v>4.5569999999999999E-2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20.663999999999994</v>
      </c>
      <c r="BN119" s="64">
        <f>IFERROR(Y119*I119/H119,"0")</f>
        <v>20.664000000000001</v>
      </c>
      <c r="BO119" s="64">
        <f>IFERROR(1/J119*(X119/H119),"0")</f>
        <v>3.8461538461538457E-2</v>
      </c>
      <c r="BP119" s="64">
        <f>IFERROR(1/J119*(Y119/H119),"0")</f>
        <v>3.8461538461538464E-2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72</v>
      </c>
      <c r="Q121" s="577"/>
      <c r="R121" s="577"/>
      <c r="S121" s="577"/>
      <c r="T121" s="577"/>
      <c r="U121" s="577"/>
      <c r="V121" s="578"/>
      <c r="W121" s="37" t="s">
        <v>73</v>
      </c>
      <c r="X121" s="561">
        <f>IFERROR(X117/H117,"0")+IFERROR(X118/H118,"0")+IFERROR(X119/H119,"0")+IFERROR(X120/H120,"0")</f>
        <v>12.925925925925926</v>
      </c>
      <c r="Y121" s="561">
        <f>IFERROR(Y117/H117,"0")+IFERROR(Y118/H118,"0")+IFERROR(Y119/H119,"0")+IFERROR(Y120/H120,"0")</f>
        <v>13</v>
      </c>
      <c r="Z121" s="561">
        <f>IFERROR(IF(Z117="",0,Z117),"0")+IFERROR(IF(Z118="",0,Z118),"0")+IFERROR(IF(Z119="",0,Z119),"0")+IFERROR(IF(Z120="",0,Z120),"0")</f>
        <v>0.15945000000000001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72</v>
      </c>
      <c r="Q122" s="577"/>
      <c r="R122" s="577"/>
      <c r="S122" s="577"/>
      <c r="T122" s="577"/>
      <c r="U122" s="577"/>
      <c r="V122" s="578"/>
      <c r="W122" s="37" t="s">
        <v>70</v>
      </c>
      <c r="X122" s="561">
        <f>IFERROR(SUM(X117:X120),"0")</f>
        <v>66.900000000000006</v>
      </c>
      <c r="Y122" s="561">
        <f>IFERROR(SUM(Y117:Y120),"0")</f>
        <v>67.5</v>
      </c>
      <c r="Z122" s="37"/>
      <c r="AA122" s="562"/>
      <c r="AB122" s="562"/>
      <c r="AC122" s="562"/>
    </row>
    <row r="123" spans="1:68" ht="14.25" customHeight="1" x14ac:dyDescent="0.25">
      <c r="A123" s="571" t="s">
        <v>174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5"/>
      <c r="AB123" s="555"/>
      <c r="AC123" s="555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72</v>
      </c>
      <c r="Q126" s="577"/>
      <c r="R126" s="577"/>
      <c r="S126" s="577"/>
      <c r="T126" s="577"/>
      <c r="U126" s="577"/>
      <c r="V126" s="578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72</v>
      </c>
      <c r="Q127" s="577"/>
      <c r="R127" s="577"/>
      <c r="S127" s="577"/>
      <c r="T127" s="577"/>
      <c r="U127" s="577"/>
      <c r="V127" s="578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236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103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4301011564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4301011562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70</v>
      </c>
      <c r="X131" s="559">
        <v>11.2</v>
      </c>
      <c r="Y131" s="560">
        <f>IFERROR(IF(X131="",0,CEILING((X131/$H131),1)*$H131),"")</f>
        <v>12.8</v>
      </c>
      <c r="Z131" s="36">
        <f>IFERROR(IF(Y131=0,"",ROUNDUP(Y131/H131,0)*0.00651),"")</f>
        <v>2.6040000000000001E-2</v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11.829999999999998</v>
      </c>
      <c r="BN131" s="64">
        <f>IFERROR(Y131*I131/H131,"0")</f>
        <v>13.52</v>
      </c>
      <c r="BO131" s="64">
        <f>IFERROR(1/J131*(X131/H131),"0")</f>
        <v>1.9230769230769228E-2</v>
      </c>
      <c r="BP131" s="64">
        <f>IFERROR(1/J131*(Y131/H131),"0")</f>
        <v>2.197802197802198E-2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72</v>
      </c>
      <c r="Q132" s="577"/>
      <c r="R132" s="577"/>
      <c r="S132" s="577"/>
      <c r="T132" s="577"/>
      <c r="U132" s="577"/>
      <c r="V132" s="578"/>
      <c r="W132" s="37" t="s">
        <v>73</v>
      </c>
      <c r="X132" s="561">
        <f>IFERROR(X130/H130,"0")+IFERROR(X131/H131,"0")</f>
        <v>3.4999999999999996</v>
      </c>
      <c r="Y132" s="561">
        <f>IFERROR(Y130/H130,"0")+IFERROR(Y131/H131,"0")</f>
        <v>4</v>
      </c>
      <c r="Z132" s="561">
        <f>IFERROR(IF(Z130="",0,Z130),"0")+IFERROR(IF(Z131="",0,Z131),"0")</f>
        <v>2.6040000000000001E-2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72</v>
      </c>
      <c r="Q133" s="577"/>
      <c r="R133" s="577"/>
      <c r="S133" s="577"/>
      <c r="T133" s="577"/>
      <c r="U133" s="577"/>
      <c r="V133" s="578"/>
      <c r="W133" s="37" t="s">
        <v>70</v>
      </c>
      <c r="X133" s="561">
        <f>IFERROR(SUM(X130:X131),"0")</f>
        <v>11.2</v>
      </c>
      <c r="Y133" s="561">
        <f>IFERROR(SUM(Y130:Y131),"0")</f>
        <v>12.8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5"/>
      <c r="AB134" s="555"/>
      <c r="AC134" s="555"/>
    </row>
    <row r="135" spans="1:68" ht="27" customHeight="1" x14ac:dyDescent="0.25">
      <c r="A135" s="54" t="s">
        <v>241</v>
      </c>
      <c r="B135" s="54" t="s">
        <v>242</v>
      </c>
      <c r="C135" s="31">
        <v>4301031234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70</v>
      </c>
      <c r="X135" s="559">
        <v>7</v>
      </c>
      <c r="Y135" s="560">
        <f>IFERROR(IF(X135="",0,CEILING((X135/$H135),1)*$H135),"")</f>
        <v>8.3999999999999986</v>
      </c>
      <c r="Z135" s="36">
        <f>IFERROR(IF(Y135=0,"",ROUNDUP(Y135/H135,0)*0.00651),"")</f>
        <v>1.9529999999999999E-2</v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7.67</v>
      </c>
      <c r="BN135" s="64">
        <f>IFERROR(Y135*I135/H135,"0")</f>
        <v>9.2039999999999988</v>
      </c>
      <c r="BO135" s="64">
        <f>IFERROR(1/J135*(X135/H135),"0")</f>
        <v>1.3736263736263738E-2</v>
      </c>
      <c r="BP135" s="64">
        <f>IFERROR(1/J135*(Y135/H135),"0")</f>
        <v>1.6483516483516484E-2</v>
      </c>
    </row>
    <row r="136" spans="1:68" ht="27" customHeight="1" x14ac:dyDescent="0.25">
      <c r="A136" s="54" t="s">
        <v>241</v>
      </c>
      <c r="B136" s="54" t="s">
        <v>244</v>
      </c>
      <c r="C136" s="31">
        <v>4301031235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72</v>
      </c>
      <c r="Q137" s="577"/>
      <c r="R137" s="577"/>
      <c r="S137" s="577"/>
      <c r="T137" s="577"/>
      <c r="U137" s="577"/>
      <c r="V137" s="578"/>
      <c r="W137" s="37" t="s">
        <v>73</v>
      </c>
      <c r="X137" s="561">
        <f>IFERROR(X135/H135,"0")+IFERROR(X136/H136,"0")</f>
        <v>2.5</v>
      </c>
      <c r="Y137" s="561">
        <f>IFERROR(Y135/H135,"0")+IFERROR(Y136/H136,"0")</f>
        <v>2.9999999999999996</v>
      </c>
      <c r="Z137" s="561">
        <f>IFERROR(IF(Z135="",0,Z135),"0")+IFERROR(IF(Z136="",0,Z136),"0")</f>
        <v>1.9529999999999999E-2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72</v>
      </c>
      <c r="Q138" s="577"/>
      <c r="R138" s="577"/>
      <c r="S138" s="577"/>
      <c r="T138" s="577"/>
      <c r="U138" s="577"/>
      <c r="V138" s="578"/>
      <c r="W138" s="37" t="s">
        <v>70</v>
      </c>
      <c r="X138" s="561">
        <f>IFERROR(SUM(X135:X136),"0")</f>
        <v>7</v>
      </c>
      <c r="Y138" s="561">
        <f>IFERROR(SUM(Y135:Y136),"0")</f>
        <v>8.3999999999999986</v>
      </c>
      <c r="Z138" s="37"/>
      <c r="AA138" s="562"/>
      <c r="AB138" s="562"/>
      <c r="AC138" s="562"/>
    </row>
    <row r="139" spans="1:68" ht="14.25" customHeight="1" x14ac:dyDescent="0.25">
      <c r="A139" s="571" t="s">
        <v>74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5"/>
      <c r="AB139" s="555"/>
      <c r="AC139" s="555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72</v>
      </c>
      <c r="Q142" s="577"/>
      <c r="R142" s="577"/>
      <c r="S142" s="577"/>
      <c r="T142" s="577"/>
      <c r="U142" s="577"/>
      <c r="V142" s="578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72</v>
      </c>
      <c r="Q143" s="577"/>
      <c r="R143" s="577"/>
      <c r="S143" s="577"/>
      <c r="T143" s="577"/>
      <c r="U143" s="577"/>
      <c r="V143" s="578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3" t="s">
        <v>101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103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72</v>
      </c>
      <c r="Q147" s="577"/>
      <c r="R147" s="577"/>
      <c r="S147" s="577"/>
      <c r="T147" s="577"/>
      <c r="U147" s="577"/>
      <c r="V147" s="578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72</v>
      </c>
      <c r="Q148" s="577"/>
      <c r="R148" s="577"/>
      <c r="S148" s="577"/>
      <c r="T148" s="577"/>
      <c r="U148" s="577"/>
      <c r="V148" s="578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70</v>
      </c>
      <c r="X150" s="559">
        <v>25</v>
      </c>
      <c r="Y150" s="560">
        <f>IFERROR(IF(X150="",0,CEILING((X150/$H150),1)*$H150),"")</f>
        <v>27</v>
      </c>
      <c r="Z150" s="36">
        <f>IFERROR(IF(Y150=0,"",ROUNDUP(Y150/H150,0)*0.01898),"")</f>
        <v>5.6940000000000004E-2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26.625000000000004</v>
      </c>
      <c r="BN150" s="64">
        <f>IFERROR(Y150*I150/H150,"0")</f>
        <v>28.755000000000003</v>
      </c>
      <c r="BO150" s="64">
        <f>IFERROR(1/J150*(X150/H150),"0")</f>
        <v>4.3402777777777776E-2</v>
      </c>
      <c r="BP150" s="64">
        <f>IFERROR(1/J150*(Y150/H150),"0")</f>
        <v>4.6875E-2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70</v>
      </c>
      <c r="X152" s="559">
        <v>20</v>
      </c>
      <c r="Y152" s="560">
        <f>IFERROR(IF(X152="",0,CEILING((X152/$H152),1)*$H152),"")</f>
        <v>27</v>
      </c>
      <c r="Z152" s="36">
        <f>IFERROR(IF(Y152=0,"",ROUNDUP(Y152/H152,0)*0.01898),"")</f>
        <v>5.6940000000000004E-2</v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21.3</v>
      </c>
      <c r="BN152" s="64">
        <f>IFERROR(Y152*I152/H152,"0")</f>
        <v>28.755000000000003</v>
      </c>
      <c r="BO152" s="64">
        <f>IFERROR(1/J152*(X152/H152),"0")</f>
        <v>3.4722222222222224E-2</v>
      </c>
      <c r="BP152" s="64">
        <f>IFERROR(1/J152*(Y152/H152),"0")</f>
        <v>4.6875E-2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72</v>
      </c>
      <c r="Q153" s="577"/>
      <c r="R153" s="577"/>
      <c r="S153" s="577"/>
      <c r="T153" s="577"/>
      <c r="U153" s="577"/>
      <c r="V153" s="578"/>
      <c r="W153" s="37" t="s">
        <v>73</v>
      </c>
      <c r="X153" s="561">
        <f>IFERROR(X150/H150,"0")+IFERROR(X151/H151,"0")+IFERROR(X152/H152,"0")</f>
        <v>5</v>
      </c>
      <c r="Y153" s="561">
        <f>IFERROR(Y150/H150,"0")+IFERROR(Y151/H151,"0")+IFERROR(Y152/H152,"0")</f>
        <v>6</v>
      </c>
      <c r="Z153" s="561">
        <f>IFERROR(IF(Z150="",0,Z150),"0")+IFERROR(IF(Z151="",0,Z151),"0")+IFERROR(IF(Z152="",0,Z152),"0")</f>
        <v>0.11388000000000001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72</v>
      </c>
      <c r="Q154" s="577"/>
      <c r="R154" s="577"/>
      <c r="S154" s="577"/>
      <c r="T154" s="577"/>
      <c r="U154" s="577"/>
      <c r="V154" s="578"/>
      <c r="W154" s="37" t="s">
        <v>70</v>
      </c>
      <c r="X154" s="561">
        <f>IFERROR(SUM(X150:X152),"0")</f>
        <v>45</v>
      </c>
      <c r="Y154" s="561">
        <f>IFERROR(SUM(Y150:Y152),"0")</f>
        <v>54</v>
      </c>
      <c r="Z154" s="37"/>
      <c r="AA154" s="562"/>
      <c r="AB154" s="562"/>
      <c r="AC154" s="562"/>
    </row>
    <row r="155" spans="1:68" ht="27.75" customHeight="1" x14ac:dyDescent="0.2">
      <c r="A155" s="650" t="s">
        <v>260</v>
      </c>
      <c r="B155" s="651"/>
      <c r="C155" s="651"/>
      <c r="D155" s="651"/>
      <c r="E155" s="651"/>
      <c r="F155" s="651"/>
      <c r="G155" s="651"/>
      <c r="H155" s="651"/>
      <c r="I155" s="651"/>
      <c r="J155" s="651"/>
      <c r="K155" s="651"/>
      <c r="L155" s="651"/>
      <c r="M155" s="651"/>
      <c r="N155" s="651"/>
      <c r="O155" s="651"/>
      <c r="P155" s="651"/>
      <c r="Q155" s="651"/>
      <c r="R155" s="651"/>
      <c r="S155" s="651"/>
      <c r="T155" s="651"/>
      <c r="U155" s="651"/>
      <c r="V155" s="651"/>
      <c r="W155" s="651"/>
      <c r="X155" s="651"/>
      <c r="Y155" s="651"/>
      <c r="Z155" s="651"/>
      <c r="AA155" s="48"/>
      <c r="AB155" s="48"/>
      <c r="AC155" s="48"/>
    </row>
    <row r="156" spans="1:68" ht="16.5" customHeight="1" x14ac:dyDescent="0.25">
      <c r="A156" s="573" t="s">
        <v>261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139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5"/>
      <c r="AB157" s="555"/>
      <c r="AC157" s="555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72</v>
      </c>
      <c r="Q159" s="577"/>
      <c r="R159" s="577"/>
      <c r="S159" s="577"/>
      <c r="T159" s="577"/>
      <c r="U159" s="577"/>
      <c r="V159" s="578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72</v>
      </c>
      <c r="Q160" s="577"/>
      <c r="R160" s="577"/>
      <c r="S160" s="577"/>
      <c r="T160" s="577"/>
      <c r="U160" s="577"/>
      <c r="V160" s="578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70</v>
      </c>
      <c r="X165" s="559">
        <v>4.1999999999999993</v>
      </c>
      <c r="Y165" s="560">
        <f t="shared" si="16"/>
        <v>4.2</v>
      </c>
      <c r="Z165" s="36">
        <f>IFERROR(IF(Y165=0,"",ROUNDUP(Y165/H165,0)*0.00502),"")</f>
        <v>1.004E-2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4.4599999999999991</v>
      </c>
      <c r="BN165" s="64">
        <f t="shared" si="18"/>
        <v>4.46</v>
      </c>
      <c r="BO165" s="64">
        <f t="shared" si="19"/>
        <v>8.5470085470085461E-3</v>
      </c>
      <c r="BP165" s="64">
        <f t="shared" si="20"/>
        <v>8.5470085470085479E-3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72</v>
      </c>
      <c r="Q171" s="577"/>
      <c r="R171" s="577"/>
      <c r="S171" s="577"/>
      <c r="T171" s="577"/>
      <c r="U171" s="577"/>
      <c r="V171" s="578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1.9999999999999996</v>
      </c>
      <c r="Y171" s="561">
        <f>IFERROR(Y162/H162,"0")+IFERROR(Y163/H163,"0")+IFERROR(Y164/H164,"0")+IFERROR(Y165/H165,"0")+IFERROR(Y166/H166,"0")+IFERROR(Y167/H167,"0")+IFERROR(Y168/H168,"0")+IFERROR(Y169/H169,"0")+IFERROR(Y170/H170,"0")</f>
        <v>2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1.004E-2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72</v>
      </c>
      <c r="Q172" s="577"/>
      <c r="R172" s="577"/>
      <c r="S172" s="577"/>
      <c r="T172" s="577"/>
      <c r="U172" s="577"/>
      <c r="V172" s="578"/>
      <c r="W172" s="37" t="s">
        <v>70</v>
      </c>
      <c r="X172" s="561">
        <f>IFERROR(SUM(X162:X170),"0")</f>
        <v>4.1999999999999993</v>
      </c>
      <c r="Y172" s="561">
        <f>IFERROR(SUM(Y162:Y170),"0")</f>
        <v>4.2</v>
      </c>
      <c r="Z172" s="37"/>
      <c r="AA172" s="562"/>
      <c r="AB172" s="562"/>
      <c r="AC172" s="562"/>
    </row>
    <row r="173" spans="1:68" ht="14.25" customHeight="1" x14ac:dyDescent="0.25">
      <c r="A173" s="571" t="s">
        <v>95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1" t="s">
        <v>298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5"/>
      <c r="AB179" s="555"/>
      <c r="AC179" s="555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72</v>
      </c>
      <c r="Q181" s="577"/>
      <c r="R181" s="577"/>
      <c r="S181" s="577"/>
      <c r="T181" s="577"/>
      <c r="U181" s="577"/>
      <c r="V181" s="578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72</v>
      </c>
      <c r="Q182" s="577"/>
      <c r="R182" s="577"/>
      <c r="S182" s="577"/>
      <c r="T182" s="577"/>
      <c r="U182" s="577"/>
      <c r="V182" s="578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3" t="s">
        <v>301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5"/>
      <c r="AB184" s="555"/>
      <c r="AC184" s="555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72</v>
      </c>
      <c r="Q187" s="577"/>
      <c r="R187" s="577"/>
      <c r="S187" s="577"/>
      <c r="T187" s="577"/>
      <c r="U187" s="577"/>
      <c r="V187" s="578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72</v>
      </c>
      <c r="Q188" s="577"/>
      <c r="R188" s="577"/>
      <c r="S188" s="577"/>
      <c r="T188" s="577"/>
      <c r="U188" s="577"/>
      <c r="V188" s="578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139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5"/>
      <c r="AB189" s="555"/>
      <c r="AC189" s="555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72</v>
      </c>
      <c r="Q192" s="577"/>
      <c r="R192" s="577"/>
      <c r="S192" s="577"/>
      <c r="T192" s="577"/>
      <c r="U192" s="577"/>
      <c r="V192" s="578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72</v>
      </c>
      <c r="Q193" s="577"/>
      <c r="R193" s="577"/>
      <c r="S193" s="577"/>
      <c r="T193" s="577"/>
      <c r="U193" s="577"/>
      <c r="V193" s="578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70</v>
      </c>
      <c r="X195" s="559">
        <v>35</v>
      </c>
      <c r="Y195" s="560">
        <f t="shared" ref="Y195:Y202" si="21">IFERROR(IF(X195="",0,CEILING((X195/$H195),1)*$H195),"")</f>
        <v>37.800000000000004</v>
      </c>
      <c r="Z195" s="36">
        <f>IFERROR(IF(Y195=0,"",ROUNDUP(Y195/H195,0)*0.00902),"")</f>
        <v>6.3140000000000002E-2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36.361111111111114</v>
      </c>
      <c r="BN195" s="64">
        <f t="shared" ref="BN195:BN202" si="23">IFERROR(Y195*I195/H195,"0")</f>
        <v>39.270000000000003</v>
      </c>
      <c r="BO195" s="64">
        <f t="shared" ref="BO195:BO202" si="24">IFERROR(1/J195*(X195/H195),"0")</f>
        <v>4.9102132435465767E-2</v>
      </c>
      <c r="BP195" s="64">
        <f t="shared" ref="BP195:BP202" si="25">IFERROR(1/J195*(Y195/H195),"0")</f>
        <v>5.3030303030303032E-2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70</v>
      </c>
      <c r="X196" s="559">
        <v>25</v>
      </c>
      <c r="Y196" s="560">
        <f t="shared" si="21"/>
        <v>27</v>
      </c>
      <c r="Z196" s="36">
        <f>IFERROR(IF(Y196=0,"",ROUNDUP(Y196/H196,0)*0.00902),"")</f>
        <v>4.5100000000000001E-2</v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25.972222222222221</v>
      </c>
      <c r="BN196" s="64">
        <f t="shared" si="23"/>
        <v>28.049999999999997</v>
      </c>
      <c r="BO196" s="64">
        <f t="shared" si="24"/>
        <v>3.5072951739618406E-2</v>
      </c>
      <c r="BP196" s="64">
        <f t="shared" si="25"/>
        <v>3.787878787878788E-2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70</v>
      </c>
      <c r="X197" s="559">
        <v>45</v>
      </c>
      <c r="Y197" s="560">
        <f t="shared" si="21"/>
        <v>48.6</v>
      </c>
      <c r="Z197" s="36">
        <f>IFERROR(IF(Y197=0,"",ROUNDUP(Y197/H197,0)*0.00902),"")</f>
        <v>8.1180000000000002E-2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46.75</v>
      </c>
      <c r="BN197" s="64">
        <f t="shared" si="23"/>
        <v>50.49</v>
      </c>
      <c r="BO197" s="64">
        <f t="shared" si="24"/>
        <v>6.3131313131313122E-2</v>
      </c>
      <c r="BP197" s="64">
        <f t="shared" si="25"/>
        <v>6.8181818181818177E-2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70</v>
      </c>
      <c r="X198" s="559">
        <v>25</v>
      </c>
      <c r="Y198" s="560">
        <f t="shared" si="21"/>
        <v>27</v>
      </c>
      <c r="Z198" s="36">
        <f>IFERROR(IF(Y198=0,"",ROUNDUP(Y198/H198,0)*0.00902),"")</f>
        <v>4.5100000000000001E-2</v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25.972222222222221</v>
      </c>
      <c r="BN198" s="64">
        <f t="shared" si="23"/>
        <v>28.049999999999997</v>
      </c>
      <c r="BO198" s="64">
        <f t="shared" si="24"/>
        <v>3.5072951739618406E-2</v>
      </c>
      <c r="BP198" s="64">
        <f t="shared" si="25"/>
        <v>3.787878787878788E-2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72</v>
      </c>
      <c r="Q203" s="577"/>
      <c r="R203" s="577"/>
      <c r="S203" s="577"/>
      <c r="T203" s="577"/>
      <c r="U203" s="577"/>
      <c r="V203" s="578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24.074074074074073</v>
      </c>
      <c r="Y203" s="561">
        <f>IFERROR(Y195/H195,"0")+IFERROR(Y196/H196,"0")+IFERROR(Y197/H197,"0")+IFERROR(Y198/H198,"0")+IFERROR(Y199/H199,"0")+IFERROR(Y200/H200,"0")+IFERROR(Y201/H201,"0")+IFERROR(Y202/H202,"0")</f>
        <v>26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0.23452000000000001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72</v>
      </c>
      <c r="Q204" s="577"/>
      <c r="R204" s="577"/>
      <c r="S204" s="577"/>
      <c r="T204" s="577"/>
      <c r="U204" s="577"/>
      <c r="V204" s="578"/>
      <c r="W204" s="37" t="s">
        <v>70</v>
      </c>
      <c r="X204" s="561">
        <f>IFERROR(SUM(X195:X202),"0")</f>
        <v>130</v>
      </c>
      <c r="Y204" s="561">
        <f>IFERROR(SUM(Y195:Y202),"0")</f>
        <v>140.4</v>
      </c>
      <c r="Z204" s="37"/>
      <c r="AA204" s="562"/>
      <c r="AB204" s="562"/>
      <c r="AC204" s="562"/>
    </row>
    <row r="205" spans="1:68" ht="14.25" customHeight="1" x14ac:dyDescent="0.25">
      <c r="A205" s="571" t="s">
        <v>74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5"/>
      <c r="AB205" s="555"/>
      <c r="AC205" s="55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70</v>
      </c>
      <c r="X209" s="559">
        <v>10</v>
      </c>
      <c r="Y209" s="560">
        <f t="shared" si="26"/>
        <v>12</v>
      </c>
      <c r="Z209" s="36">
        <f t="shared" ref="Z209:Z214" si="31">IFERROR(IF(Y209=0,"",ROUNDUP(Y209/H209,0)*0.00651),"")</f>
        <v>3.2550000000000003E-2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11.125</v>
      </c>
      <c r="BN209" s="64">
        <f t="shared" si="28"/>
        <v>13.35</v>
      </c>
      <c r="BO209" s="64">
        <f t="shared" si="29"/>
        <v>2.2893772893772896E-2</v>
      </c>
      <c r="BP209" s="64">
        <f t="shared" si="30"/>
        <v>2.7472527472527476E-2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70</v>
      </c>
      <c r="X211" s="559">
        <v>16.2</v>
      </c>
      <c r="Y211" s="560">
        <f t="shared" si="26"/>
        <v>16.8</v>
      </c>
      <c r="Z211" s="36">
        <f t="shared" si="31"/>
        <v>4.5569999999999999E-2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17.901000000000003</v>
      </c>
      <c r="BN211" s="64">
        <f t="shared" si="28"/>
        <v>18.564000000000004</v>
      </c>
      <c r="BO211" s="64">
        <f t="shared" si="29"/>
        <v>3.7087912087912088E-2</v>
      </c>
      <c r="BP211" s="64">
        <f t="shared" si="30"/>
        <v>3.8461538461538471E-2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70</v>
      </c>
      <c r="X212" s="559">
        <v>13.5</v>
      </c>
      <c r="Y212" s="560">
        <f t="shared" si="26"/>
        <v>14.399999999999999</v>
      </c>
      <c r="Z212" s="36">
        <f t="shared" si="31"/>
        <v>3.9059999999999997E-2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14.9175</v>
      </c>
      <c r="BN212" s="64">
        <f t="shared" si="28"/>
        <v>15.912000000000001</v>
      </c>
      <c r="BO212" s="64">
        <f t="shared" si="29"/>
        <v>3.0906593406593408E-2</v>
      </c>
      <c r="BP212" s="64">
        <f t="shared" si="30"/>
        <v>3.2967032967032968E-2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70</v>
      </c>
      <c r="X214" s="559">
        <v>12</v>
      </c>
      <c r="Y214" s="560">
        <f t="shared" si="26"/>
        <v>12</v>
      </c>
      <c r="Z214" s="36">
        <f t="shared" si="31"/>
        <v>3.2550000000000003E-2</v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13.290000000000001</v>
      </c>
      <c r="BN214" s="64">
        <f t="shared" si="28"/>
        <v>13.290000000000001</v>
      </c>
      <c r="BO214" s="64">
        <f t="shared" si="29"/>
        <v>2.7472527472527476E-2</v>
      </c>
      <c r="BP214" s="64">
        <f t="shared" si="30"/>
        <v>2.7472527472527476E-2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72</v>
      </c>
      <c r="Q215" s="577"/>
      <c r="R215" s="577"/>
      <c r="S215" s="577"/>
      <c r="T215" s="577"/>
      <c r="U215" s="577"/>
      <c r="V215" s="578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21.541666666666668</v>
      </c>
      <c r="Y215" s="561">
        <f>IFERROR(Y206/H206,"0")+IFERROR(Y207/H207,"0")+IFERROR(Y208/H208,"0")+IFERROR(Y209/H209,"0")+IFERROR(Y210/H210,"0")+IFERROR(Y211/H211,"0")+IFERROR(Y212/H212,"0")+IFERROR(Y213/H213,"0")+IFERROR(Y214/H214,"0")</f>
        <v>23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0.14973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72</v>
      </c>
      <c r="Q216" s="577"/>
      <c r="R216" s="577"/>
      <c r="S216" s="577"/>
      <c r="T216" s="577"/>
      <c r="U216" s="577"/>
      <c r="V216" s="578"/>
      <c r="W216" s="37" t="s">
        <v>70</v>
      </c>
      <c r="X216" s="561">
        <f>IFERROR(SUM(X206:X214),"0")</f>
        <v>51.7</v>
      </c>
      <c r="Y216" s="561">
        <f>IFERROR(SUM(Y206:Y214),"0")</f>
        <v>55.2</v>
      </c>
      <c r="Z216" s="37"/>
      <c r="AA216" s="562"/>
      <c r="AB216" s="562"/>
      <c r="AC216" s="562"/>
    </row>
    <row r="217" spans="1:68" ht="14.25" customHeight="1" x14ac:dyDescent="0.25">
      <c r="A217" s="571" t="s">
        <v>174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5"/>
      <c r="AB217" s="555"/>
      <c r="AC217" s="555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72</v>
      </c>
      <c r="Q220" s="577"/>
      <c r="R220" s="577"/>
      <c r="S220" s="577"/>
      <c r="T220" s="577"/>
      <c r="U220" s="577"/>
      <c r="V220" s="578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72</v>
      </c>
      <c r="Q221" s="577"/>
      <c r="R221" s="577"/>
      <c r="S221" s="577"/>
      <c r="T221" s="577"/>
      <c r="U221" s="577"/>
      <c r="V221" s="578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362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5"/>
      <c r="AB223" s="555"/>
      <c r="AC223" s="555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72</v>
      </c>
      <c r="Q231" s="577"/>
      <c r="R231" s="577"/>
      <c r="S231" s="577"/>
      <c r="T231" s="577"/>
      <c r="U231" s="577"/>
      <c r="V231" s="578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72</v>
      </c>
      <c r="Q232" s="577"/>
      <c r="R232" s="577"/>
      <c r="S232" s="577"/>
      <c r="T232" s="577"/>
      <c r="U232" s="577"/>
      <c r="V232" s="578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1" t="s">
        <v>139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5"/>
      <c r="AB233" s="555"/>
      <c r="AC233" s="555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72</v>
      </c>
      <c r="Q235" s="577"/>
      <c r="R235" s="577"/>
      <c r="S235" s="577"/>
      <c r="T235" s="577"/>
      <c r="U235" s="577"/>
      <c r="V235" s="578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72</v>
      </c>
      <c r="Q236" s="577"/>
      <c r="R236" s="577"/>
      <c r="S236" s="577"/>
      <c r="T236" s="577"/>
      <c r="U236" s="577"/>
      <c r="V236" s="578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384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5"/>
      <c r="AB237" s="555"/>
      <c r="AC237" s="555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3" t="s">
        <v>387</v>
      </c>
      <c r="Q238" s="564"/>
      <c r="R238" s="564"/>
      <c r="S238" s="564"/>
      <c r="T238" s="565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72</v>
      </c>
      <c r="Q239" s="577"/>
      <c r="R239" s="577"/>
      <c r="S239" s="577"/>
      <c r="T239" s="577"/>
      <c r="U239" s="577"/>
      <c r="V239" s="578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72</v>
      </c>
      <c r="Q240" s="577"/>
      <c r="R240" s="577"/>
      <c r="S240" s="577"/>
      <c r="T240" s="577"/>
      <c r="U240" s="577"/>
      <c r="V240" s="578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1" t="s">
        <v>389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3" t="s">
        <v>395</v>
      </c>
      <c r="Q243" s="564"/>
      <c r="R243" s="564"/>
      <c r="S243" s="564"/>
      <c r="T243" s="565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 t="s">
        <v>398</v>
      </c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399</v>
      </c>
      <c r="B245" s="54" t="s">
        <v>400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401</v>
      </c>
      <c r="B246" s="54" t="s">
        <v>402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72</v>
      </c>
      <c r="Q247" s="577"/>
      <c r="R247" s="577"/>
      <c r="S247" s="577"/>
      <c r="T247" s="577"/>
      <c r="U247" s="577"/>
      <c r="V247" s="578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72</v>
      </c>
      <c r="Q248" s="577"/>
      <c r="R248" s="577"/>
      <c r="S248" s="577"/>
      <c r="T248" s="577"/>
      <c r="U248" s="577"/>
      <c r="V248" s="578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3" t="s">
        <v>403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103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5"/>
      <c r="AB250" s="555"/>
      <c r="AC250" s="555"/>
    </row>
    <row r="251" spans="1:68" ht="27" customHeight="1" x14ac:dyDescent="0.25">
      <c r="A251" s="54" t="s">
        <v>404</v>
      </c>
      <c r="B251" s="54" t="s">
        <v>405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70</v>
      </c>
      <c r="X251" s="559">
        <v>40</v>
      </c>
      <c r="Y251" s="560">
        <f>IFERROR(IF(X251="",0,CEILING((X251/$H251),1)*$H251),"")</f>
        <v>43.2</v>
      </c>
      <c r="Z251" s="36">
        <f>IFERROR(IF(Y251=0,"",ROUNDUP(Y251/H251,0)*0.01898),"")</f>
        <v>7.5920000000000001E-2</v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41.611111111111107</v>
      </c>
      <c r="BN251" s="64">
        <f>IFERROR(Y251*I251/H251,"0")</f>
        <v>44.94</v>
      </c>
      <c r="BO251" s="64">
        <f>IFERROR(1/J251*(X251/H251),"0")</f>
        <v>5.7870370370370364E-2</v>
      </c>
      <c r="BP251" s="64">
        <f>IFERROR(1/J251*(Y251/H251),"0")</f>
        <v>6.25E-2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70</v>
      </c>
      <c r="X252" s="559">
        <v>80</v>
      </c>
      <c r="Y252" s="560">
        <f>IFERROR(IF(X252="",0,CEILING((X252/$H252),1)*$H252),"")</f>
        <v>86.4</v>
      </c>
      <c r="Z252" s="36">
        <f>IFERROR(IF(Y252=0,"",ROUNDUP(Y252/H252,0)*0.01898),"")</f>
        <v>0.15184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83.222222222222214</v>
      </c>
      <c r="BN252" s="64">
        <f>IFERROR(Y252*I252/H252,"0")</f>
        <v>89.88</v>
      </c>
      <c r="BO252" s="64">
        <f>IFERROR(1/J252*(X252/H252),"0")</f>
        <v>0.11574074074074073</v>
      </c>
      <c r="BP252" s="64">
        <f>IFERROR(1/J252*(Y252/H252),"0")</f>
        <v>0.125</v>
      </c>
    </row>
    <row r="253" spans="1:68" ht="37.5" customHeight="1" x14ac:dyDescent="0.25">
      <c r="A253" s="54" t="s">
        <v>410</v>
      </c>
      <c r="B253" s="54" t="s">
        <v>411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413</v>
      </c>
      <c r="B254" s="54" t="s">
        <v>414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70</v>
      </c>
      <c r="X254" s="559">
        <v>20</v>
      </c>
      <c r="Y254" s="560">
        <f>IFERROR(IF(X254="",0,CEILING((X254/$H254),1)*$H254),"")</f>
        <v>20</v>
      </c>
      <c r="Z254" s="36">
        <f>IFERROR(IF(Y254=0,"",ROUNDUP(Y254/H254,0)*0.00902),"")</f>
        <v>4.5100000000000001E-2</v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21.05</v>
      </c>
      <c r="BN254" s="64">
        <f>IFERROR(Y254*I254/H254,"0")</f>
        <v>21.05</v>
      </c>
      <c r="BO254" s="64">
        <f>IFERROR(1/J254*(X254/H254),"0")</f>
        <v>3.787878787878788E-2</v>
      </c>
      <c r="BP254" s="64">
        <f>IFERROR(1/J254*(Y254/H254),"0")</f>
        <v>3.787878787878788E-2</v>
      </c>
    </row>
    <row r="255" spans="1:68" ht="27" customHeight="1" x14ac:dyDescent="0.25">
      <c r="A255" s="54" t="s">
        <v>416</v>
      </c>
      <c r="B255" s="54" t="s">
        <v>417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70</v>
      </c>
      <c r="X255" s="559">
        <v>4</v>
      </c>
      <c r="Y255" s="560">
        <f>IFERROR(IF(X255="",0,CEILING((X255/$H255),1)*$H255),"")</f>
        <v>4</v>
      </c>
      <c r="Z255" s="36">
        <f>IFERROR(IF(Y255=0,"",ROUNDUP(Y255/H255,0)*0.00902),"")</f>
        <v>9.0200000000000002E-3</v>
      </c>
      <c r="AA255" s="56"/>
      <c r="AB255" s="57"/>
      <c r="AC255" s="307" t="s">
        <v>418</v>
      </c>
      <c r="AG255" s="64"/>
      <c r="AJ255" s="68"/>
      <c r="AK255" s="68">
        <v>0</v>
      </c>
      <c r="BB255" s="308" t="s">
        <v>1</v>
      </c>
      <c r="BM255" s="64">
        <f>IFERROR(X255*I255/H255,"0")</f>
        <v>4.21</v>
      </c>
      <c r="BN255" s="64">
        <f>IFERROR(Y255*I255/H255,"0")</f>
        <v>4.21</v>
      </c>
      <c r="BO255" s="64">
        <f>IFERROR(1/J255*(X255/H255),"0")</f>
        <v>7.575757575757576E-3</v>
      </c>
      <c r="BP255" s="64">
        <f>IFERROR(1/J255*(Y255/H255),"0")</f>
        <v>7.575757575757576E-3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72</v>
      </c>
      <c r="Q256" s="577"/>
      <c r="R256" s="577"/>
      <c r="S256" s="577"/>
      <c r="T256" s="577"/>
      <c r="U256" s="577"/>
      <c r="V256" s="578"/>
      <c r="W256" s="37" t="s">
        <v>73</v>
      </c>
      <c r="X256" s="561">
        <f>IFERROR(X251/H251,"0")+IFERROR(X252/H252,"0")+IFERROR(X253/H253,"0")+IFERROR(X254/H254,"0")+IFERROR(X255/H255,"0")</f>
        <v>17.111111111111111</v>
      </c>
      <c r="Y256" s="561">
        <f>IFERROR(Y251/H251,"0")+IFERROR(Y252/H252,"0")+IFERROR(Y253/H253,"0")+IFERROR(Y254/H254,"0")+IFERROR(Y255/H255,"0")</f>
        <v>18</v>
      </c>
      <c r="Z256" s="561">
        <f>IFERROR(IF(Z251="",0,Z251),"0")+IFERROR(IF(Z252="",0,Z252),"0")+IFERROR(IF(Z253="",0,Z253),"0")+IFERROR(IF(Z254="",0,Z254),"0")+IFERROR(IF(Z255="",0,Z255),"0")</f>
        <v>0.28188000000000002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72</v>
      </c>
      <c r="Q257" s="577"/>
      <c r="R257" s="577"/>
      <c r="S257" s="577"/>
      <c r="T257" s="577"/>
      <c r="U257" s="577"/>
      <c r="V257" s="578"/>
      <c r="W257" s="37" t="s">
        <v>70</v>
      </c>
      <c r="X257" s="561">
        <f>IFERROR(SUM(X251:X255),"0")</f>
        <v>144</v>
      </c>
      <c r="Y257" s="561">
        <f>IFERROR(SUM(Y251:Y255),"0")</f>
        <v>153.60000000000002</v>
      </c>
      <c r="Z257" s="37"/>
      <c r="AA257" s="562"/>
      <c r="AB257" s="562"/>
      <c r="AC257" s="562"/>
    </row>
    <row r="258" spans="1:68" ht="16.5" customHeight="1" x14ac:dyDescent="0.25">
      <c r="A258" s="573" t="s">
        <v>419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103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5"/>
      <c r="AB259" s="555"/>
      <c r="AC259" s="555"/>
    </row>
    <row r="260" spans="1:68" ht="27" customHeight="1" x14ac:dyDescent="0.25">
      <c r="A260" s="54" t="s">
        <v>420</v>
      </c>
      <c r="B260" s="54" t="s">
        <v>421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422</v>
      </c>
      <c r="B261" s="54" t="s">
        <v>423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424</v>
      </c>
      <c r="Q261" s="564"/>
      <c r="R261" s="564"/>
      <c r="S261" s="564"/>
      <c r="T261" s="565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426</v>
      </c>
      <c r="B262" s="54" t="s">
        <v>427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429</v>
      </c>
      <c r="B263" s="54" t="s">
        <v>430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7" t="s">
        <v>431</v>
      </c>
      <c r="Q263" s="564"/>
      <c r="R263" s="564"/>
      <c r="S263" s="564"/>
      <c r="T263" s="565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432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72</v>
      </c>
      <c r="Q264" s="577"/>
      <c r="R264" s="577"/>
      <c r="S264" s="577"/>
      <c r="T264" s="577"/>
      <c r="U264" s="577"/>
      <c r="V264" s="578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72</v>
      </c>
      <c r="Q265" s="577"/>
      <c r="R265" s="577"/>
      <c r="S265" s="577"/>
      <c r="T265" s="577"/>
      <c r="U265" s="577"/>
      <c r="V265" s="578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433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74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5"/>
      <c r="AB267" s="555"/>
      <c r="AC267" s="555"/>
    </row>
    <row r="268" spans="1:68" ht="27" customHeight="1" x14ac:dyDescent="0.25">
      <c r="A268" s="54" t="s">
        <v>434</v>
      </c>
      <c r="B268" s="54" t="s">
        <v>435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437</v>
      </c>
      <c r="B269" s="54" t="s">
        <v>438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440</v>
      </c>
      <c r="B270" s="54" t="s">
        <v>441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442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72</v>
      </c>
      <c r="Q271" s="577"/>
      <c r="R271" s="577"/>
      <c r="S271" s="577"/>
      <c r="T271" s="577"/>
      <c r="U271" s="577"/>
      <c r="V271" s="578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72</v>
      </c>
      <c r="Q272" s="577"/>
      <c r="R272" s="577"/>
      <c r="S272" s="577"/>
      <c r="T272" s="577"/>
      <c r="U272" s="577"/>
      <c r="V272" s="578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3" t="s">
        <v>443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5"/>
      <c r="AB274" s="555"/>
      <c r="AC274" s="555"/>
    </row>
    <row r="275" spans="1:68" ht="27" customHeight="1" x14ac:dyDescent="0.25">
      <c r="A275" s="54" t="s">
        <v>444</v>
      </c>
      <c r="B275" s="54" t="s">
        <v>445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446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72</v>
      </c>
      <c r="Q276" s="577"/>
      <c r="R276" s="577"/>
      <c r="S276" s="577"/>
      <c r="T276" s="577"/>
      <c r="U276" s="577"/>
      <c r="V276" s="578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72</v>
      </c>
      <c r="Q277" s="577"/>
      <c r="R277" s="577"/>
      <c r="S277" s="577"/>
      <c r="T277" s="577"/>
      <c r="U277" s="577"/>
      <c r="V277" s="578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5"/>
      <c r="AB278" s="555"/>
      <c r="AC278" s="555"/>
    </row>
    <row r="279" spans="1:68" ht="27" customHeight="1" x14ac:dyDescent="0.25">
      <c r="A279" s="54" t="s">
        <v>447</v>
      </c>
      <c r="B279" s="54" t="s">
        <v>448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449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72</v>
      </c>
      <c r="Q280" s="577"/>
      <c r="R280" s="577"/>
      <c r="S280" s="577"/>
      <c r="T280" s="577"/>
      <c r="U280" s="577"/>
      <c r="V280" s="578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72</v>
      </c>
      <c r="Q281" s="577"/>
      <c r="R281" s="577"/>
      <c r="S281" s="577"/>
      <c r="T281" s="577"/>
      <c r="U281" s="577"/>
      <c r="V281" s="578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450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103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5"/>
      <c r="AB283" s="555"/>
      <c r="AC283" s="555"/>
    </row>
    <row r="284" spans="1:68" ht="27" customHeight="1" x14ac:dyDescent="0.25">
      <c r="A284" s="54" t="s">
        <v>451</v>
      </c>
      <c r="B284" s="54" t="s">
        <v>452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453</v>
      </c>
      <c r="AB284" s="57"/>
      <c r="AC284" s="327" t="s">
        <v>454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72</v>
      </c>
      <c r="Q285" s="577"/>
      <c r="R285" s="577"/>
      <c r="S285" s="577"/>
      <c r="T285" s="577"/>
      <c r="U285" s="577"/>
      <c r="V285" s="578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72</v>
      </c>
      <c r="Q286" s="577"/>
      <c r="R286" s="577"/>
      <c r="S286" s="577"/>
      <c r="T286" s="577"/>
      <c r="U286" s="577"/>
      <c r="V286" s="578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455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103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5"/>
      <c r="AB288" s="555"/>
      <c r="AC288" s="555"/>
    </row>
    <row r="289" spans="1:68" ht="27" customHeight="1" x14ac:dyDescent="0.25">
      <c r="A289" s="54" t="s">
        <v>456</v>
      </c>
      <c r="B289" s="54" t="s">
        <v>457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459</v>
      </c>
      <c r="B290" s="54" t="s">
        <v>460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70</v>
      </c>
      <c r="X290" s="559">
        <v>260</v>
      </c>
      <c r="Y290" s="560">
        <f t="shared" si="37"/>
        <v>270</v>
      </c>
      <c r="Z290" s="36">
        <f>IFERROR(IF(Y290=0,"",ROUNDUP(Y290/H290,0)*0.01898),"")</f>
        <v>0.47450000000000003</v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270.47222222222217</v>
      </c>
      <c r="BN290" s="64">
        <f t="shared" si="39"/>
        <v>280.87499999999994</v>
      </c>
      <c r="BO290" s="64">
        <f t="shared" si="40"/>
        <v>0.37615740740740738</v>
      </c>
      <c r="BP290" s="64">
        <f t="shared" si="41"/>
        <v>0.390625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70</v>
      </c>
      <c r="X291" s="559">
        <v>1100</v>
      </c>
      <c r="Y291" s="560">
        <f t="shared" si="37"/>
        <v>1101.6000000000001</v>
      </c>
      <c r="Z291" s="36">
        <f>IFERROR(IF(Y291=0,"",ROUNDUP(Y291/H291,0)*0.01898),"")</f>
        <v>1.9359600000000001</v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1144.3055555555554</v>
      </c>
      <c r="BN291" s="64">
        <f t="shared" si="39"/>
        <v>1145.97</v>
      </c>
      <c r="BO291" s="64">
        <f t="shared" si="40"/>
        <v>1.5914351851851851</v>
      </c>
      <c r="BP291" s="64">
        <f t="shared" si="41"/>
        <v>1.59375</v>
      </c>
    </row>
    <row r="292" spans="1:68" ht="27" customHeight="1" x14ac:dyDescent="0.25">
      <c r="A292" s="54" t="s">
        <v>462</v>
      </c>
      <c r="B292" s="54" t="s">
        <v>465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466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468</v>
      </c>
      <c r="B293" s="54" t="s">
        <v>469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70</v>
      </c>
      <c r="X293" s="559">
        <v>220</v>
      </c>
      <c r="Y293" s="560">
        <f t="shared" si="37"/>
        <v>226.8</v>
      </c>
      <c r="Z293" s="36">
        <f>IFERROR(IF(Y293=0,"",ROUNDUP(Y293/H293,0)*0.01898),"")</f>
        <v>0.39857999999999999</v>
      </c>
      <c r="AA293" s="56"/>
      <c r="AB293" s="57"/>
      <c r="AC293" s="337" t="s">
        <v>470</v>
      </c>
      <c r="AG293" s="64"/>
      <c r="AJ293" s="68"/>
      <c r="AK293" s="68">
        <v>0</v>
      </c>
      <c r="BB293" s="338" t="s">
        <v>1</v>
      </c>
      <c r="BM293" s="64">
        <f t="shared" si="38"/>
        <v>228.86111111111109</v>
      </c>
      <c r="BN293" s="64">
        <f t="shared" si="39"/>
        <v>235.93499999999997</v>
      </c>
      <c r="BO293" s="64">
        <f t="shared" si="40"/>
        <v>0.31828703703703703</v>
      </c>
      <c r="BP293" s="64">
        <f t="shared" si="41"/>
        <v>0.328125</v>
      </c>
    </row>
    <row r="294" spans="1:68" ht="27" customHeight="1" x14ac:dyDescent="0.25">
      <c r="A294" s="54" t="s">
        <v>471</v>
      </c>
      <c r="B294" s="54" t="s">
        <v>472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70</v>
      </c>
      <c r="X294" s="559">
        <v>16</v>
      </c>
      <c r="Y294" s="560">
        <f t="shared" si="37"/>
        <v>16</v>
      </c>
      <c r="Z294" s="36">
        <f>IFERROR(IF(Y294=0,"",ROUNDUP(Y294/H294,0)*0.00902),"")</f>
        <v>3.6080000000000001E-2</v>
      </c>
      <c r="AA294" s="56"/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 t="shared" si="38"/>
        <v>16.84</v>
      </c>
      <c r="BN294" s="64">
        <f t="shared" si="39"/>
        <v>16.84</v>
      </c>
      <c r="BO294" s="64">
        <f t="shared" si="40"/>
        <v>3.0303030303030304E-2</v>
      </c>
      <c r="BP294" s="64">
        <f t="shared" si="41"/>
        <v>3.0303030303030304E-2</v>
      </c>
    </row>
    <row r="295" spans="1:68" ht="27" customHeight="1" x14ac:dyDescent="0.25">
      <c r="A295" s="54" t="s">
        <v>473</v>
      </c>
      <c r="B295" s="54" t="s">
        <v>474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70</v>
      </c>
      <c r="X295" s="559">
        <v>56</v>
      </c>
      <c r="Y295" s="560">
        <f t="shared" si="37"/>
        <v>56</v>
      </c>
      <c r="Z295" s="36">
        <f>IFERROR(IF(Y295=0,"",ROUNDUP(Y295/H295,0)*0.00902),"")</f>
        <v>0.12628</v>
      </c>
      <c r="AA295" s="56"/>
      <c r="AB295" s="57"/>
      <c r="AC295" s="341" t="s">
        <v>475</v>
      </c>
      <c r="AG295" s="64"/>
      <c r="AJ295" s="68"/>
      <c r="AK295" s="68">
        <v>0</v>
      </c>
      <c r="BB295" s="342" t="s">
        <v>1</v>
      </c>
      <c r="BM295" s="64">
        <f t="shared" si="38"/>
        <v>58.94</v>
      </c>
      <c r="BN295" s="64">
        <f t="shared" si="39"/>
        <v>58.94</v>
      </c>
      <c r="BO295" s="64">
        <f t="shared" si="40"/>
        <v>0.10606060606060606</v>
      </c>
      <c r="BP295" s="64">
        <f t="shared" si="41"/>
        <v>0.10606060606060606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72</v>
      </c>
      <c r="Q296" s="577"/>
      <c r="R296" s="577"/>
      <c r="S296" s="577"/>
      <c r="T296" s="577"/>
      <c r="U296" s="577"/>
      <c r="V296" s="578"/>
      <c r="W296" s="37" t="s">
        <v>73</v>
      </c>
      <c r="X296" s="561">
        <f>IFERROR(X289/H289,"0")+IFERROR(X290/H290,"0")+IFERROR(X291/H291,"0")+IFERROR(X292/H292,"0")+IFERROR(X293/H293,"0")+IFERROR(X294/H294,"0")+IFERROR(X295/H295,"0")</f>
        <v>164.2962962962963</v>
      </c>
      <c r="Y296" s="561">
        <f>IFERROR(Y289/H289,"0")+IFERROR(Y290/H290,"0")+IFERROR(Y291/H291,"0")+IFERROR(Y292/H292,"0")+IFERROR(Y293/H293,"0")+IFERROR(Y294/H294,"0")+IFERROR(Y295/H295,"0")</f>
        <v>166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2.9714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72</v>
      </c>
      <c r="Q297" s="577"/>
      <c r="R297" s="577"/>
      <c r="S297" s="577"/>
      <c r="T297" s="577"/>
      <c r="U297" s="577"/>
      <c r="V297" s="578"/>
      <c r="W297" s="37" t="s">
        <v>70</v>
      </c>
      <c r="X297" s="561">
        <f>IFERROR(SUM(X289:X295),"0")</f>
        <v>1652</v>
      </c>
      <c r="Y297" s="561">
        <f>IFERROR(SUM(Y289:Y295),"0")</f>
        <v>1670.4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5"/>
      <c r="AB298" s="555"/>
      <c r="AC298" s="555"/>
    </row>
    <row r="299" spans="1:68" ht="27" customHeight="1" x14ac:dyDescent="0.25">
      <c r="A299" s="54" t="s">
        <v>476</v>
      </c>
      <c r="B299" s="54" t="s">
        <v>477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70</v>
      </c>
      <c r="X299" s="559">
        <v>133</v>
      </c>
      <c r="Y299" s="560">
        <f t="shared" ref="Y299:Y305" si="42">IFERROR(IF(X299="",0,CEILING((X299/$H299),1)*$H299),"")</f>
        <v>134.4</v>
      </c>
      <c r="Z299" s="36">
        <f>IFERROR(IF(Y299=0,"",ROUNDUP(Y299/H299,0)*0.00902),"")</f>
        <v>0.28864000000000001</v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141.54999999999998</v>
      </c>
      <c r="BN299" s="64">
        <f t="shared" ref="BN299:BN305" si="44">IFERROR(Y299*I299/H299,"0")</f>
        <v>143.04</v>
      </c>
      <c r="BO299" s="64">
        <f t="shared" ref="BO299:BO305" si="45">IFERROR(1/J299*(X299/H299),"0")</f>
        <v>0.23989898989898989</v>
      </c>
      <c r="BP299" s="64">
        <f t="shared" ref="BP299:BP305" si="46">IFERROR(1/J299*(Y299/H299),"0")</f>
        <v>0.24242424242424243</v>
      </c>
    </row>
    <row r="300" spans="1:68" ht="27" customHeight="1" x14ac:dyDescent="0.25">
      <c r="A300" s="54" t="s">
        <v>479</v>
      </c>
      <c r="B300" s="54" t="s">
        <v>480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70</v>
      </c>
      <c r="X300" s="559">
        <v>178</v>
      </c>
      <c r="Y300" s="560">
        <f t="shared" si="42"/>
        <v>180.6</v>
      </c>
      <c r="Z300" s="36">
        <f>IFERROR(IF(Y300=0,"",ROUNDUP(Y300/H300,0)*0.00902),"")</f>
        <v>0.38785999999999998</v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189.44285714285712</v>
      </c>
      <c r="BN300" s="64">
        <f t="shared" si="44"/>
        <v>192.20999999999998</v>
      </c>
      <c r="BO300" s="64">
        <f t="shared" si="45"/>
        <v>0.32106782106782106</v>
      </c>
      <c r="BP300" s="64">
        <f t="shared" si="46"/>
        <v>0.32575757575757575</v>
      </c>
    </row>
    <row r="301" spans="1:68" ht="27" customHeight="1" x14ac:dyDescent="0.25">
      <c r="A301" s="54" t="s">
        <v>482</v>
      </c>
      <c r="B301" s="54" t="s">
        <v>483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484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485</v>
      </c>
      <c r="B302" s="54" t="s">
        <v>486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70</v>
      </c>
      <c r="X302" s="559">
        <v>28</v>
      </c>
      <c r="Y302" s="560">
        <f t="shared" si="42"/>
        <v>29.400000000000002</v>
      </c>
      <c r="Z302" s="36">
        <f>IFERROR(IF(Y302=0,"",ROUNDUP(Y302/H302,0)*0.00502),"")</f>
        <v>7.0280000000000009E-2</v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29.733333333333331</v>
      </c>
      <c r="BN302" s="64">
        <f t="shared" si="44"/>
        <v>31.22</v>
      </c>
      <c r="BO302" s="64">
        <f t="shared" si="45"/>
        <v>5.6980056980056981E-2</v>
      </c>
      <c r="BP302" s="64">
        <f t="shared" si="46"/>
        <v>5.9829059829059839E-2</v>
      </c>
    </row>
    <row r="303" spans="1:68" ht="27" customHeight="1" x14ac:dyDescent="0.25">
      <c r="A303" s="54" t="s">
        <v>487</v>
      </c>
      <c r="B303" s="54" t="s">
        <v>488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70</v>
      </c>
      <c r="X303" s="559">
        <v>4.1999999999999993</v>
      </c>
      <c r="Y303" s="560">
        <f t="shared" si="42"/>
        <v>4.2</v>
      </c>
      <c r="Z303" s="36">
        <f>IFERROR(IF(Y303=0,"",ROUNDUP(Y303/H303,0)*0.00502),"")</f>
        <v>1.004E-2</v>
      </c>
      <c r="AA303" s="56"/>
      <c r="AB303" s="57"/>
      <c r="AC303" s="351" t="s">
        <v>489</v>
      </c>
      <c r="AG303" s="64"/>
      <c r="AJ303" s="68"/>
      <c r="AK303" s="68">
        <v>0</v>
      </c>
      <c r="BB303" s="352" t="s">
        <v>1</v>
      </c>
      <c r="BM303" s="64">
        <f t="shared" si="43"/>
        <v>4.3999999999999995</v>
      </c>
      <c r="BN303" s="64">
        <f t="shared" si="44"/>
        <v>4.4000000000000004</v>
      </c>
      <c r="BO303" s="64">
        <f t="shared" si="45"/>
        <v>8.5470085470085461E-3</v>
      </c>
      <c r="BP303" s="64">
        <f t="shared" si="46"/>
        <v>8.5470085470085479E-3</v>
      </c>
    </row>
    <row r="304" spans="1:68" ht="27" customHeight="1" x14ac:dyDescent="0.25">
      <c r="A304" s="54" t="s">
        <v>490</v>
      </c>
      <c r="B304" s="54" t="s">
        <v>491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492</v>
      </c>
      <c r="B305" s="54" t="s">
        <v>493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494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72</v>
      </c>
      <c r="Q306" s="577"/>
      <c r="R306" s="577"/>
      <c r="S306" s="577"/>
      <c r="T306" s="577"/>
      <c r="U306" s="577"/>
      <c r="V306" s="578"/>
      <c r="W306" s="37" t="s">
        <v>73</v>
      </c>
      <c r="X306" s="561">
        <f>IFERROR(X299/H299,"0")+IFERROR(X300/H300,"0")+IFERROR(X301/H301,"0")+IFERROR(X302/H302,"0")+IFERROR(X303/H303,"0")+IFERROR(X304/H304,"0")+IFERROR(X305/H305,"0")</f>
        <v>89.380952380952365</v>
      </c>
      <c r="Y306" s="561">
        <f>IFERROR(Y299/H299,"0")+IFERROR(Y300/H300,"0")+IFERROR(Y301/H301,"0")+IFERROR(Y302/H302,"0")+IFERROR(Y303/H303,"0")+IFERROR(Y304/H304,"0")+IFERROR(Y305/H305,"0")</f>
        <v>91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0.75682000000000005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72</v>
      </c>
      <c r="Q307" s="577"/>
      <c r="R307" s="577"/>
      <c r="S307" s="577"/>
      <c r="T307" s="577"/>
      <c r="U307" s="577"/>
      <c r="V307" s="578"/>
      <c r="W307" s="37" t="s">
        <v>70</v>
      </c>
      <c r="X307" s="561">
        <f>IFERROR(SUM(X299:X305),"0")</f>
        <v>343.2</v>
      </c>
      <c r="Y307" s="561">
        <f>IFERROR(SUM(Y299:Y305),"0")</f>
        <v>348.59999999999997</v>
      </c>
      <c r="Z307" s="37"/>
      <c r="AA307" s="562"/>
      <c r="AB307" s="562"/>
      <c r="AC307" s="562"/>
    </row>
    <row r="308" spans="1:68" ht="14.25" customHeight="1" x14ac:dyDescent="0.25">
      <c r="A308" s="571" t="s">
        <v>74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5"/>
      <c r="AB308" s="555"/>
      <c r="AC308" s="555"/>
    </row>
    <row r="309" spans="1:68" ht="27" customHeight="1" x14ac:dyDescent="0.25">
      <c r="A309" s="54" t="s">
        <v>495</v>
      </c>
      <c r="B309" s="54" t="s">
        <v>496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70</v>
      </c>
      <c r="X309" s="559">
        <v>1890</v>
      </c>
      <c r="Y309" s="560">
        <f>IFERROR(IF(X309="",0,CEILING((X309/$H309),1)*$H309),"")</f>
        <v>1895.3999999999999</v>
      </c>
      <c r="Z309" s="36">
        <f>IFERROR(IF(Y309=0,"",ROUNDUP(Y309/H309,0)*0.01898),"")</f>
        <v>4.6121400000000001</v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2014.3038461538465</v>
      </c>
      <c r="BN309" s="64">
        <f>IFERROR(Y309*I309/H309,"0")</f>
        <v>2020.059</v>
      </c>
      <c r="BO309" s="64">
        <f>IFERROR(1/J309*(X309/H309),"0")</f>
        <v>3.7860576923076925</v>
      </c>
      <c r="BP309" s="64">
        <f>IFERROR(1/J309*(Y309/H309),"0")</f>
        <v>3.796875</v>
      </c>
    </row>
    <row r="310" spans="1:68" ht="27" customHeight="1" x14ac:dyDescent="0.25">
      <c r="A310" s="54" t="s">
        <v>498</v>
      </c>
      <c r="B310" s="54" t="s">
        <v>499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504</v>
      </c>
      <c r="B312" s="54" t="s">
        <v>505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70</v>
      </c>
      <c r="X312" s="559">
        <v>14.4</v>
      </c>
      <c r="Y312" s="560">
        <f>IFERROR(IF(X312="",0,CEILING((X312/$H312),1)*$H312),"")</f>
        <v>15</v>
      </c>
      <c r="Z312" s="36">
        <f>IFERROR(IF(Y312=0,"",ROUNDUP(Y312/H312,0)*0.00651),"")</f>
        <v>3.2550000000000003E-2</v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15.580800000000002</v>
      </c>
      <c r="BN312" s="64">
        <f>IFERROR(Y312*I312/H312,"0")</f>
        <v>16.23</v>
      </c>
      <c r="BO312" s="64">
        <f>IFERROR(1/J312*(X312/H312),"0")</f>
        <v>2.6373626373626374E-2</v>
      </c>
      <c r="BP312" s="64">
        <f>IFERROR(1/J312*(Y312/H312),"0")</f>
        <v>2.7472527472527476E-2</v>
      </c>
    </row>
    <row r="313" spans="1:68" ht="27" customHeight="1" x14ac:dyDescent="0.25">
      <c r="A313" s="54" t="s">
        <v>507</v>
      </c>
      <c r="B313" s="54" t="s">
        <v>508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509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72</v>
      </c>
      <c r="Q314" s="577"/>
      <c r="R314" s="577"/>
      <c r="S314" s="577"/>
      <c r="T314" s="577"/>
      <c r="U314" s="577"/>
      <c r="V314" s="578"/>
      <c r="W314" s="37" t="s">
        <v>73</v>
      </c>
      <c r="X314" s="561">
        <f>IFERROR(X309/H309,"0")+IFERROR(X310/H310,"0")+IFERROR(X311/H311,"0")+IFERROR(X312/H312,"0")+IFERROR(X313/H313,"0")</f>
        <v>247.10769230769233</v>
      </c>
      <c r="Y314" s="561">
        <f>IFERROR(Y309/H309,"0")+IFERROR(Y310/H310,"0")+IFERROR(Y311/H311,"0")+IFERROR(Y312/H312,"0")+IFERROR(Y313/H313,"0")</f>
        <v>248</v>
      </c>
      <c r="Z314" s="561">
        <f>IFERROR(IF(Z309="",0,Z309),"0")+IFERROR(IF(Z310="",0,Z310),"0")+IFERROR(IF(Z311="",0,Z311),"0")+IFERROR(IF(Z312="",0,Z312),"0")+IFERROR(IF(Z313="",0,Z313),"0")</f>
        <v>4.6446899999999998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72</v>
      </c>
      <c r="Q315" s="577"/>
      <c r="R315" s="577"/>
      <c r="S315" s="577"/>
      <c r="T315" s="577"/>
      <c r="U315" s="577"/>
      <c r="V315" s="578"/>
      <c r="W315" s="37" t="s">
        <v>70</v>
      </c>
      <c r="X315" s="561">
        <f>IFERROR(SUM(X309:X313),"0")</f>
        <v>1904.4</v>
      </c>
      <c r="Y315" s="561">
        <f>IFERROR(SUM(Y309:Y313),"0")</f>
        <v>1910.3999999999999</v>
      </c>
      <c r="Z315" s="37"/>
      <c r="AA315" s="562"/>
      <c r="AB315" s="562"/>
      <c r="AC315" s="562"/>
    </row>
    <row r="316" spans="1:68" ht="14.25" customHeight="1" x14ac:dyDescent="0.25">
      <c r="A316" s="571" t="s">
        <v>174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5"/>
      <c r="AB316" s="555"/>
      <c r="AC316" s="555"/>
    </row>
    <row r="317" spans="1:68" ht="27" customHeight="1" x14ac:dyDescent="0.25">
      <c r="A317" s="54" t="s">
        <v>510</v>
      </c>
      <c r="B317" s="54" t="s">
        <v>511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513</v>
      </c>
      <c r="B318" s="54" t="s">
        <v>514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70</v>
      </c>
      <c r="X318" s="559">
        <v>248</v>
      </c>
      <c r="Y318" s="560">
        <f>IFERROR(IF(X318="",0,CEILING((X318/$H318),1)*$H318),"")</f>
        <v>249.6</v>
      </c>
      <c r="Z318" s="36">
        <f>IFERROR(IF(Y318=0,"",ROUNDUP(Y318/H318,0)*0.01898),"")</f>
        <v>0.60736000000000001</v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264.50153846153847</v>
      </c>
      <c r="BN318" s="64">
        <f>IFERROR(Y318*I318/H318,"0")</f>
        <v>266.20800000000003</v>
      </c>
      <c r="BO318" s="64">
        <f>IFERROR(1/J318*(X318/H318),"0")</f>
        <v>0.49679487179487181</v>
      </c>
      <c r="BP318" s="64">
        <f>IFERROR(1/J318*(Y318/H318),"0")</f>
        <v>0.5</v>
      </c>
    </row>
    <row r="319" spans="1:68" ht="16.5" customHeight="1" x14ac:dyDescent="0.25">
      <c r="A319" s="54" t="s">
        <v>516</v>
      </c>
      <c r="B319" s="54" t="s">
        <v>517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70</v>
      </c>
      <c r="X319" s="559">
        <v>83</v>
      </c>
      <c r="Y319" s="560">
        <f>IFERROR(IF(X319="",0,CEILING((X319/$H319),1)*$H319),"")</f>
        <v>84</v>
      </c>
      <c r="Z319" s="36">
        <f>IFERROR(IF(Y319=0,"",ROUNDUP(Y319/H319,0)*0.01898),"")</f>
        <v>0.1898</v>
      </c>
      <c r="AA319" s="56"/>
      <c r="AB319" s="57"/>
      <c r="AC319" s="371" t="s">
        <v>518</v>
      </c>
      <c r="AG319" s="64"/>
      <c r="AJ319" s="68"/>
      <c r="AK319" s="68">
        <v>0</v>
      </c>
      <c r="BB319" s="372" t="s">
        <v>1</v>
      </c>
      <c r="BM319" s="64">
        <f>IFERROR(X319*I319/H319,"0")</f>
        <v>88.128214285714293</v>
      </c>
      <c r="BN319" s="64">
        <f>IFERROR(Y319*I319/H319,"0")</f>
        <v>89.19</v>
      </c>
      <c r="BO319" s="64">
        <f>IFERROR(1/J319*(X319/H319),"0")</f>
        <v>0.15438988095238096</v>
      </c>
      <c r="BP319" s="64">
        <f>IFERROR(1/J319*(Y319/H319),"0")</f>
        <v>0.15625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72</v>
      </c>
      <c r="Q320" s="577"/>
      <c r="R320" s="577"/>
      <c r="S320" s="577"/>
      <c r="T320" s="577"/>
      <c r="U320" s="577"/>
      <c r="V320" s="578"/>
      <c r="W320" s="37" t="s">
        <v>73</v>
      </c>
      <c r="X320" s="561">
        <f>IFERROR(X317/H317,"0")+IFERROR(X318/H318,"0")+IFERROR(X319/H319,"0")</f>
        <v>41.675824175824175</v>
      </c>
      <c r="Y320" s="561">
        <f>IFERROR(Y317/H317,"0")+IFERROR(Y318/H318,"0")+IFERROR(Y319/H319,"0")</f>
        <v>42</v>
      </c>
      <c r="Z320" s="561">
        <f>IFERROR(IF(Z317="",0,Z317),"0")+IFERROR(IF(Z318="",0,Z318),"0")+IFERROR(IF(Z319="",0,Z319),"0")</f>
        <v>0.79715999999999998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72</v>
      </c>
      <c r="Q321" s="577"/>
      <c r="R321" s="577"/>
      <c r="S321" s="577"/>
      <c r="T321" s="577"/>
      <c r="U321" s="577"/>
      <c r="V321" s="578"/>
      <c r="W321" s="37" t="s">
        <v>70</v>
      </c>
      <c r="X321" s="561">
        <f>IFERROR(SUM(X317:X319),"0")</f>
        <v>331</v>
      </c>
      <c r="Y321" s="561">
        <f>IFERROR(SUM(Y317:Y319),"0")</f>
        <v>333.6</v>
      </c>
      <c r="Z321" s="37"/>
      <c r="AA321" s="562"/>
      <c r="AB321" s="562"/>
      <c r="AC321" s="562"/>
    </row>
    <row r="322" spans="1:68" ht="14.25" customHeight="1" x14ac:dyDescent="0.25">
      <c r="A322" s="571" t="s">
        <v>95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5"/>
      <c r="AB322" s="555"/>
      <c r="AC322" s="555"/>
    </row>
    <row r="323" spans="1:68" ht="27" customHeight="1" x14ac:dyDescent="0.25">
      <c r="A323" s="54" t="s">
        <v>519</v>
      </c>
      <c r="B323" s="54" t="s">
        <v>520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8" t="s">
        <v>521</v>
      </c>
      <c r="Q323" s="564"/>
      <c r="R323" s="564"/>
      <c r="S323" s="564"/>
      <c r="T323" s="565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1" t="s">
        <v>525</v>
      </c>
      <c r="Q324" s="564"/>
      <c r="R324" s="564"/>
      <c r="S324" s="564"/>
      <c r="T324" s="565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522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526</v>
      </c>
      <c r="B325" s="54" t="s">
        <v>527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529</v>
      </c>
      <c r="B326" s="54" t="s">
        <v>530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70</v>
      </c>
      <c r="X326" s="559">
        <v>5.1000000000000014</v>
      </c>
      <c r="Y326" s="560">
        <f>IFERROR(IF(X326="",0,CEILING((X326/$H326),1)*$H326),"")</f>
        <v>5.0999999999999996</v>
      </c>
      <c r="Z326" s="36">
        <f>IFERROR(IF(Y326=0,"",ROUNDUP(Y326/H326,0)*0.00651),"")</f>
        <v>1.302E-2</v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5.7600000000000025</v>
      </c>
      <c r="BN326" s="64">
        <f>IFERROR(Y326*I326/H326,"0")</f>
        <v>5.76</v>
      </c>
      <c r="BO326" s="64">
        <f>IFERROR(1/J326*(X326/H326),"0")</f>
        <v>1.0989010989010995E-2</v>
      </c>
      <c r="BP326" s="64">
        <f>IFERROR(1/J326*(Y326/H326),"0")</f>
        <v>1.098901098901099E-2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72</v>
      </c>
      <c r="Q327" s="577"/>
      <c r="R327" s="577"/>
      <c r="S327" s="577"/>
      <c r="T327" s="577"/>
      <c r="U327" s="577"/>
      <c r="V327" s="578"/>
      <c r="W327" s="37" t="s">
        <v>73</v>
      </c>
      <c r="X327" s="561">
        <f>IFERROR(X323/H323,"0")+IFERROR(X324/H324,"0")+IFERROR(X325/H325,"0")+IFERROR(X326/H326,"0")</f>
        <v>2.0000000000000009</v>
      </c>
      <c r="Y327" s="561">
        <f>IFERROR(Y323/H323,"0")+IFERROR(Y324/H324,"0")+IFERROR(Y325/H325,"0")+IFERROR(Y326/H326,"0")</f>
        <v>2</v>
      </c>
      <c r="Z327" s="561">
        <f>IFERROR(IF(Z323="",0,Z323),"0")+IFERROR(IF(Z324="",0,Z324),"0")+IFERROR(IF(Z325="",0,Z325),"0")+IFERROR(IF(Z326="",0,Z326),"0")</f>
        <v>1.302E-2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72</v>
      </c>
      <c r="Q328" s="577"/>
      <c r="R328" s="577"/>
      <c r="S328" s="577"/>
      <c r="T328" s="577"/>
      <c r="U328" s="577"/>
      <c r="V328" s="578"/>
      <c r="W328" s="37" t="s">
        <v>70</v>
      </c>
      <c r="X328" s="561">
        <f>IFERROR(SUM(X323:X326),"0")</f>
        <v>5.1000000000000014</v>
      </c>
      <c r="Y328" s="561">
        <f>IFERROR(SUM(Y323:Y326),"0")</f>
        <v>5.0999999999999996</v>
      </c>
      <c r="Z328" s="37"/>
      <c r="AA328" s="562"/>
      <c r="AB328" s="562"/>
      <c r="AC328" s="562"/>
    </row>
    <row r="329" spans="1:68" ht="14.25" customHeight="1" x14ac:dyDescent="0.25">
      <c r="A329" s="571" t="s">
        <v>531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5"/>
      <c r="AB329" s="555"/>
      <c r="AC329" s="555"/>
    </row>
    <row r="330" spans="1:68" ht="16.5" customHeight="1" x14ac:dyDescent="0.25">
      <c r="A330" s="54" t="s">
        <v>532</v>
      </c>
      <c r="B330" s="54" t="s">
        <v>533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534</v>
      </c>
      <c r="N330" s="33"/>
      <c r="O330" s="32">
        <v>730</v>
      </c>
      <c r="P330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536</v>
      </c>
      <c r="B331" s="54" t="s">
        <v>537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534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538</v>
      </c>
      <c r="B332" s="54" t="s">
        <v>539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72</v>
      </c>
      <c r="Q333" s="577"/>
      <c r="R333" s="577"/>
      <c r="S333" s="577"/>
      <c r="T333" s="577"/>
      <c r="U333" s="577"/>
      <c r="V333" s="578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72</v>
      </c>
      <c r="Q334" s="577"/>
      <c r="R334" s="577"/>
      <c r="S334" s="577"/>
      <c r="T334" s="577"/>
      <c r="U334" s="577"/>
      <c r="V334" s="578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customHeight="1" x14ac:dyDescent="0.25">
      <c r="A335" s="573" t="s">
        <v>540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74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5"/>
      <c r="AB336" s="555"/>
      <c r="AC336" s="555"/>
    </row>
    <row r="337" spans="1:68" ht="27" customHeight="1" x14ac:dyDescent="0.25">
      <c r="A337" s="54" t="s">
        <v>541</v>
      </c>
      <c r="B337" s="54" t="s">
        <v>542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70</v>
      </c>
      <c r="X337" s="559">
        <v>52</v>
      </c>
      <c r="Y337" s="560">
        <f>IFERROR(IF(X337="",0,CEILING((X337/$H337),1)*$H337),"")</f>
        <v>56.699999999999996</v>
      </c>
      <c r="Z337" s="36">
        <f>IFERROR(IF(Y337=0,"",ROUNDUP(Y337/H337,0)*0.01898),"")</f>
        <v>0.13286000000000001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55.331851851851852</v>
      </c>
      <c r="BN337" s="64">
        <f>IFERROR(Y337*I337/H337,"0")</f>
        <v>60.332999999999991</v>
      </c>
      <c r="BO337" s="64">
        <f>IFERROR(1/J337*(X337/H337),"0")</f>
        <v>0.10030864197530864</v>
      </c>
      <c r="BP337" s="64">
        <f>IFERROR(1/J337*(Y337/H337),"0")</f>
        <v>0.109375</v>
      </c>
    </row>
    <row r="338" spans="1:68" ht="27" customHeight="1" x14ac:dyDescent="0.25">
      <c r="A338" s="54" t="s">
        <v>544</v>
      </c>
      <c r="B338" s="54" t="s">
        <v>545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70</v>
      </c>
      <c r="X338" s="559">
        <v>40.599999999999987</v>
      </c>
      <c r="Y338" s="560">
        <f>IFERROR(IF(X338="",0,CEILING((X338/$H338),1)*$H338),"")</f>
        <v>42</v>
      </c>
      <c r="Z338" s="36">
        <f>IFERROR(IF(Y338=0,"",ROUNDUP(Y338/H338,0)*0.00651),"")</f>
        <v>0.13020000000000001</v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45.47199999999998</v>
      </c>
      <c r="BN338" s="64">
        <f>IFERROR(Y338*I338/H338,"0")</f>
        <v>47.039999999999992</v>
      </c>
      <c r="BO338" s="64">
        <f>IFERROR(1/J338*(X338/H338),"0")</f>
        <v>0.1062271062271062</v>
      </c>
      <c r="BP338" s="64">
        <f>IFERROR(1/J338*(Y338/H338),"0")</f>
        <v>0.1098901098901099</v>
      </c>
    </row>
    <row r="339" spans="1:68" ht="27" customHeight="1" x14ac:dyDescent="0.25">
      <c r="A339" s="54" t="s">
        <v>547</v>
      </c>
      <c r="B339" s="54" t="s">
        <v>548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70</v>
      </c>
      <c r="X339" s="559">
        <v>58.099999999999987</v>
      </c>
      <c r="Y339" s="560">
        <f>IFERROR(IF(X339="",0,CEILING((X339/$H339),1)*$H339),"")</f>
        <v>58.800000000000004</v>
      </c>
      <c r="Z339" s="36">
        <f>IFERROR(IF(Y339=0,"",ROUNDUP(Y339/H339,0)*0.00651),"")</f>
        <v>0.18228</v>
      </c>
      <c r="AA339" s="56"/>
      <c r="AB339" s="57"/>
      <c r="AC339" s="391" t="s">
        <v>549</v>
      </c>
      <c r="AG339" s="64"/>
      <c r="AJ339" s="68"/>
      <c r="AK339" s="68">
        <v>0</v>
      </c>
      <c r="BB339" s="392" t="s">
        <v>1</v>
      </c>
      <c r="BM339" s="64">
        <f>IFERROR(X339*I339/H339,"0")</f>
        <v>64.739999999999981</v>
      </c>
      <c r="BN339" s="64">
        <f>IFERROR(Y339*I339/H339,"0")</f>
        <v>65.52000000000001</v>
      </c>
      <c r="BO339" s="64">
        <f>IFERROR(1/J339*(X339/H339),"0")</f>
        <v>0.152014652014652</v>
      </c>
      <c r="BP339" s="64">
        <f>IFERROR(1/J339*(Y339/H339),"0")</f>
        <v>0.15384615384615385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72</v>
      </c>
      <c r="Q340" s="577"/>
      <c r="R340" s="577"/>
      <c r="S340" s="577"/>
      <c r="T340" s="577"/>
      <c r="U340" s="577"/>
      <c r="V340" s="578"/>
      <c r="W340" s="37" t="s">
        <v>73</v>
      </c>
      <c r="X340" s="561">
        <f>IFERROR(X337/H337,"0")+IFERROR(X338/H338,"0")+IFERROR(X339/H339,"0")</f>
        <v>53.419753086419739</v>
      </c>
      <c r="Y340" s="561">
        <f>IFERROR(Y337/H337,"0")+IFERROR(Y338/H338,"0")+IFERROR(Y339/H339,"0")</f>
        <v>55</v>
      </c>
      <c r="Z340" s="561">
        <f>IFERROR(IF(Z337="",0,Z337),"0")+IFERROR(IF(Z338="",0,Z338),"0")+IFERROR(IF(Z339="",0,Z339),"0")</f>
        <v>0.44534000000000001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72</v>
      </c>
      <c r="Q341" s="577"/>
      <c r="R341" s="577"/>
      <c r="S341" s="577"/>
      <c r="T341" s="577"/>
      <c r="U341" s="577"/>
      <c r="V341" s="578"/>
      <c r="W341" s="37" t="s">
        <v>70</v>
      </c>
      <c r="X341" s="561">
        <f>IFERROR(SUM(X337:X339),"0")</f>
        <v>150.69999999999999</v>
      </c>
      <c r="Y341" s="561">
        <f>IFERROR(SUM(Y337:Y339),"0")</f>
        <v>157.5</v>
      </c>
      <c r="Z341" s="37"/>
      <c r="AA341" s="562"/>
      <c r="AB341" s="562"/>
      <c r="AC341" s="562"/>
    </row>
    <row r="342" spans="1:68" ht="27.75" customHeight="1" x14ac:dyDescent="0.2">
      <c r="A342" s="650" t="s">
        <v>550</v>
      </c>
      <c r="B342" s="651"/>
      <c r="C342" s="651"/>
      <c r="D342" s="651"/>
      <c r="E342" s="651"/>
      <c r="F342" s="651"/>
      <c r="G342" s="651"/>
      <c r="H342" s="651"/>
      <c r="I342" s="651"/>
      <c r="J342" s="651"/>
      <c r="K342" s="651"/>
      <c r="L342" s="651"/>
      <c r="M342" s="651"/>
      <c r="N342" s="651"/>
      <c r="O342" s="651"/>
      <c r="P342" s="651"/>
      <c r="Q342" s="651"/>
      <c r="R342" s="651"/>
      <c r="S342" s="651"/>
      <c r="T342" s="651"/>
      <c r="U342" s="651"/>
      <c r="V342" s="651"/>
      <c r="W342" s="651"/>
      <c r="X342" s="651"/>
      <c r="Y342" s="651"/>
      <c r="Z342" s="651"/>
      <c r="AA342" s="48"/>
      <c r="AB342" s="48"/>
      <c r="AC342" s="48"/>
    </row>
    <row r="343" spans="1:68" ht="16.5" customHeight="1" x14ac:dyDescent="0.25">
      <c r="A343" s="573" t="s">
        <v>551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103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5"/>
      <c r="AB344" s="555"/>
      <c r="AC344" s="555"/>
    </row>
    <row r="345" spans="1:68" ht="37.5" customHeight="1" x14ac:dyDescent="0.25">
      <c r="A345" s="54" t="s">
        <v>552</v>
      </c>
      <c r="B345" s="54" t="s">
        <v>553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70</v>
      </c>
      <c r="X345" s="559">
        <v>210</v>
      </c>
      <c r="Y345" s="560">
        <f t="shared" ref="Y345:Y351" si="47">IFERROR(IF(X345="",0,CEILING((X345/$H345),1)*$H345),"")</f>
        <v>210</v>
      </c>
      <c r="Z345" s="36">
        <f>IFERROR(IF(Y345=0,"",ROUNDUP(Y345/H345,0)*0.02175),"")</f>
        <v>0.30449999999999999</v>
      </c>
      <c r="AA345" s="56"/>
      <c r="AB345" s="57"/>
      <c r="AC345" s="393" t="s">
        <v>554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216.72</v>
      </c>
      <c r="BN345" s="64">
        <f t="shared" ref="BN345:BN351" si="49">IFERROR(Y345*I345/H345,"0")</f>
        <v>216.72</v>
      </c>
      <c r="BO345" s="64">
        <f t="shared" ref="BO345:BO351" si="50">IFERROR(1/J345*(X345/H345),"0")</f>
        <v>0.29166666666666663</v>
      </c>
      <c r="BP345" s="64">
        <f t="shared" ref="BP345:BP351" si="51">IFERROR(1/J345*(Y345/H345),"0")</f>
        <v>0.29166666666666663</v>
      </c>
    </row>
    <row r="346" spans="1:68" ht="27" customHeight="1" x14ac:dyDescent="0.25">
      <c r="A346" s="54" t="s">
        <v>555</v>
      </c>
      <c r="B346" s="54" t="s">
        <v>556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70</v>
      </c>
      <c r="X346" s="559">
        <v>485</v>
      </c>
      <c r="Y346" s="560">
        <f t="shared" si="47"/>
        <v>495</v>
      </c>
      <c r="Z346" s="36">
        <f>IFERROR(IF(Y346=0,"",ROUNDUP(Y346/H346,0)*0.02175),"")</f>
        <v>0.71775</v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500.52000000000004</v>
      </c>
      <c r="BN346" s="64">
        <f t="shared" si="49"/>
        <v>510.84000000000003</v>
      </c>
      <c r="BO346" s="64">
        <f t="shared" si="50"/>
        <v>0.67361111111111116</v>
      </c>
      <c r="BP346" s="64">
        <f t="shared" si="51"/>
        <v>0.6875</v>
      </c>
    </row>
    <row r="347" spans="1:68" ht="27" customHeight="1" x14ac:dyDescent="0.25">
      <c r="A347" s="54" t="s">
        <v>558</v>
      </c>
      <c r="B347" s="54" t="s">
        <v>559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70</v>
      </c>
      <c r="X347" s="559">
        <v>1360</v>
      </c>
      <c r="Y347" s="560">
        <f t="shared" si="47"/>
        <v>1365</v>
      </c>
      <c r="Z347" s="36">
        <f>IFERROR(IF(Y347=0,"",ROUNDUP(Y347/H347,0)*0.02175),"")</f>
        <v>1.97925</v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1403.52</v>
      </c>
      <c r="BN347" s="64">
        <f t="shared" si="49"/>
        <v>1408.68</v>
      </c>
      <c r="BO347" s="64">
        <f t="shared" si="50"/>
        <v>1.8888888888888888</v>
      </c>
      <c r="BP347" s="64">
        <f t="shared" si="51"/>
        <v>1.8958333333333333</v>
      </c>
    </row>
    <row r="348" spans="1:68" ht="37.5" customHeight="1" x14ac:dyDescent="0.25">
      <c r="A348" s="54" t="s">
        <v>561</v>
      </c>
      <c r="B348" s="54" t="s">
        <v>562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563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564</v>
      </c>
      <c r="B349" s="54" t="s">
        <v>565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566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567</v>
      </c>
      <c r="B350" s="54" t="s">
        <v>568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569</v>
      </c>
      <c r="B351" s="54" t="s">
        <v>570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70</v>
      </c>
      <c r="X351" s="559">
        <v>5</v>
      </c>
      <c r="Y351" s="560">
        <f t="shared" si="47"/>
        <v>5</v>
      </c>
      <c r="Z351" s="36">
        <f>IFERROR(IF(Y351=0,"",ROUNDUP(Y351/H351,0)*0.00902),"")</f>
        <v>9.0200000000000002E-3</v>
      </c>
      <c r="AA351" s="56"/>
      <c r="AB351" s="57"/>
      <c r="AC351" s="405" t="s">
        <v>563</v>
      </c>
      <c r="AG351" s="64"/>
      <c r="AJ351" s="68"/>
      <c r="AK351" s="68">
        <v>0</v>
      </c>
      <c r="BB351" s="406" t="s">
        <v>1</v>
      </c>
      <c r="BM351" s="64">
        <f t="shared" si="48"/>
        <v>5.21</v>
      </c>
      <c r="BN351" s="64">
        <f t="shared" si="49"/>
        <v>5.21</v>
      </c>
      <c r="BO351" s="64">
        <f t="shared" si="50"/>
        <v>7.575757575757576E-3</v>
      </c>
      <c r="BP351" s="64">
        <f t="shared" si="51"/>
        <v>7.575757575757576E-3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72</v>
      </c>
      <c r="Q352" s="577"/>
      <c r="R352" s="577"/>
      <c r="S352" s="577"/>
      <c r="T352" s="577"/>
      <c r="U352" s="577"/>
      <c r="V352" s="578"/>
      <c r="W352" s="37" t="s">
        <v>73</v>
      </c>
      <c r="X352" s="561">
        <f>IFERROR(X345/H345,"0")+IFERROR(X346/H346,"0")+IFERROR(X347/H347,"0")+IFERROR(X348/H348,"0")+IFERROR(X349/H349,"0")+IFERROR(X350/H350,"0")+IFERROR(X351/H351,"0")</f>
        <v>138</v>
      </c>
      <c r="Y352" s="561">
        <f>IFERROR(Y345/H345,"0")+IFERROR(Y346/H346,"0")+IFERROR(Y347/H347,"0")+IFERROR(Y348/H348,"0")+IFERROR(Y349/H349,"0")+IFERROR(Y350/H350,"0")+IFERROR(Y351/H351,"0")</f>
        <v>139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3.0105200000000001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72</v>
      </c>
      <c r="Q353" s="577"/>
      <c r="R353" s="577"/>
      <c r="S353" s="577"/>
      <c r="T353" s="577"/>
      <c r="U353" s="577"/>
      <c r="V353" s="578"/>
      <c r="W353" s="37" t="s">
        <v>70</v>
      </c>
      <c r="X353" s="561">
        <f>IFERROR(SUM(X345:X351),"0")</f>
        <v>2060</v>
      </c>
      <c r="Y353" s="561">
        <f>IFERROR(SUM(Y345:Y351),"0")</f>
        <v>2075</v>
      </c>
      <c r="Z353" s="37"/>
      <c r="AA353" s="562"/>
      <c r="AB353" s="562"/>
      <c r="AC353" s="562"/>
    </row>
    <row r="354" spans="1:68" ht="14.25" customHeight="1" x14ac:dyDescent="0.25">
      <c r="A354" s="571" t="s">
        <v>139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5"/>
      <c r="AB354" s="555"/>
      <c r="AC354" s="555"/>
    </row>
    <row r="355" spans="1:68" ht="27" customHeight="1" x14ac:dyDescent="0.25">
      <c r="A355" s="54" t="s">
        <v>571</v>
      </c>
      <c r="B355" s="54" t="s">
        <v>572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70</v>
      </c>
      <c r="X355" s="559">
        <v>1125</v>
      </c>
      <c r="Y355" s="560">
        <f>IFERROR(IF(X355="",0,CEILING((X355/$H355),1)*$H355),"")</f>
        <v>1125</v>
      </c>
      <c r="Z355" s="36">
        <f>IFERROR(IF(Y355=0,"",ROUNDUP(Y355/H355,0)*0.02175),"")</f>
        <v>1.6312499999999999</v>
      </c>
      <c r="AA355" s="56"/>
      <c r="AB355" s="57"/>
      <c r="AC355" s="407" t="s">
        <v>573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1161</v>
      </c>
      <c r="BN355" s="64">
        <f>IFERROR(Y355*I355/H355,"0")</f>
        <v>1161</v>
      </c>
      <c r="BO355" s="64">
        <f>IFERROR(1/J355*(X355/H355),"0")</f>
        <v>1.5625</v>
      </c>
      <c r="BP355" s="64">
        <f>IFERROR(1/J355*(Y355/H355),"0")</f>
        <v>1.5625</v>
      </c>
    </row>
    <row r="356" spans="1:68" ht="16.5" customHeight="1" x14ac:dyDescent="0.25">
      <c r="A356" s="54" t="s">
        <v>574</v>
      </c>
      <c r="B356" s="54" t="s">
        <v>575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70</v>
      </c>
      <c r="X356" s="559">
        <v>8</v>
      </c>
      <c r="Y356" s="560">
        <f>IFERROR(IF(X356="",0,CEILING((X356/$H356),1)*$H356),"")</f>
        <v>8</v>
      </c>
      <c r="Z356" s="36">
        <f>IFERROR(IF(Y356=0,"",ROUNDUP(Y356/H356,0)*0.00902),"")</f>
        <v>1.804E-2</v>
      </c>
      <c r="AA356" s="56"/>
      <c r="AB356" s="57"/>
      <c r="AC356" s="409" t="s">
        <v>573</v>
      </c>
      <c r="AG356" s="64"/>
      <c r="AJ356" s="68"/>
      <c r="AK356" s="68">
        <v>0</v>
      </c>
      <c r="BB356" s="410" t="s">
        <v>1</v>
      </c>
      <c r="BM356" s="64">
        <f>IFERROR(X356*I356/H356,"0")</f>
        <v>8.42</v>
      </c>
      <c r="BN356" s="64">
        <f>IFERROR(Y356*I356/H356,"0")</f>
        <v>8.42</v>
      </c>
      <c r="BO356" s="64">
        <f>IFERROR(1/J356*(X356/H356),"0")</f>
        <v>1.5151515151515152E-2</v>
      </c>
      <c r="BP356" s="64">
        <f>IFERROR(1/J356*(Y356/H356),"0")</f>
        <v>1.5151515151515152E-2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72</v>
      </c>
      <c r="Q357" s="577"/>
      <c r="R357" s="577"/>
      <c r="S357" s="577"/>
      <c r="T357" s="577"/>
      <c r="U357" s="577"/>
      <c r="V357" s="578"/>
      <c r="W357" s="37" t="s">
        <v>73</v>
      </c>
      <c r="X357" s="561">
        <f>IFERROR(X355/H355,"0")+IFERROR(X356/H356,"0")</f>
        <v>77</v>
      </c>
      <c r="Y357" s="561">
        <f>IFERROR(Y355/H355,"0")+IFERROR(Y356/H356,"0")</f>
        <v>77</v>
      </c>
      <c r="Z357" s="561">
        <f>IFERROR(IF(Z355="",0,Z355),"0")+IFERROR(IF(Z356="",0,Z356),"0")</f>
        <v>1.6492899999999999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72</v>
      </c>
      <c r="Q358" s="577"/>
      <c r="R358" s="577"/>
      <c r="S358" s="577"/>
      <c r="T358" s="577"/>
      <c r="U358" s="577"/>
      <c r="V358" s="578"/>
      <c r="W358" s="37" t="s">
        <v>70</v>
      </c>
      <c r="X358" s="561">
        <f>IFERROR(SUM(X355:X356),"0")</f>
        <v>1133</v>
      </c>
      <c r="Y358" s="561">
        <f>IFERROR(SUM(Y355:Y356),"0")</f>
        <v>1133</v>
      </c>
      <c r="Z358" s="37"/>
      <c r="AA358" s="562"/>
      <c r="AB358" s="562"/>
      <c r="AC358" s="562"/>
    </row>
    <row r="359" spans="1:68" ht="14.25" customHeight="1" x14ac:dyDescent="0.25">
      <c r="A359" s="571" t="s">
        <v>74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5"/>
      <c r="AB359" s="555"/>
      <c r="AC359" s="555"/>
    </row>
    <row r="360" spans="1:68" ht="27" customHeight="1" x14ac:dyDescent="0.25">
      <c r="A360" s="54" t="s">
        <v>576</v>
      </c>
      <c r="B360" s="54" t="s">
        <v>577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579</v>
      </c>
      <c r="B361" s="54" t="s">
        <v>580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581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1" t="s">
        <v>174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5"/>
      <c r="AB364" s="555"/>
      <c r="AC364" s="555"/>
    </row>
    <row r="365" spans="1:68" ht="27" customHeight="1" x14ac:dyDescent="0.25">
      <c r="A365" s="54" t="s">
        <v>582</v>
      </c>
      <c r="B365" s="54" t="s">
        <v>583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584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72</v>
      </c>
      <c r="Q366" s="577"/>
      <c r="R366" s="577"/>
      <c r="S366" s="577"/>
      <c r="T366" s="577"/>
      <c r="U366" s="577"/>
      <c r="V366" s="578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72</v>
      </c>
      <c r="Q367" s="577"/>
      <c r="R367" s="577"/>
      <c r="S367" s="577"/>
      <c r="T367" s="577"/>
      <c r="U367" s="577"/>
      <c r="V367" s="578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3" t="s">
        <v>585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103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5"/>
      <c r="AB369" s="555"/>
      <c r="AC369" s="555"/>
    </row>
    <row r="370" spans="1:68" ht="37.5" customHeight="1" x14ac:dyDescent="0.25">
      <c r="A370" s="54" t="s">
        <v>586</v>
      </c>
      <c r="B370" s="54" t="s">
        <v>587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589</v>
      </c>
      <c r="B371" s="54" t="s">
        <v>590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592</v>
      </c>
      <c r="B372" s="54" t="s">
        <v>593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72</v>
      </c>
      <c r="Q373" s="577"/>
      <c r="R373" s="577"/>
      <c r="S373" s="577"/>
      <c r="T373" s="577"/>
      <c r="U373" s="577"/>
      <c r="V373" s="578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72</v>
      </c>
      <c r="Q374" s="577"/>
      <c r="R374" s="577"/>
      <c r="S374" s="577"/>
      <c r="T374" s="577"/>
      <c r="U374" s="577"/>
      <c r="V374" s="578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5"/>
      <c r="AB375" s="555"/>
      <c r="AC375" s="555"/>
    </row>
    <row r="376" spans="1:68" ht="27" customHeight="1" x14ac:dyDescent="0.25">
      <c r="A376" s="54" t="s">
        <v>594</v>
      </c>
      <c r="B376" s="54" t="s">
        <v>595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596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72</v>
      </c>
      <c r="Q377" s="577"/>
      <c r="R377" s="577"/>
      <c r="S377" s="577"/>
      <c r="T377" s="577"/>
      <c r="U377" s="577"/>
      <c r="V377" s="578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72</v>
      </c>
      <c r="Q378" s="577"/>
      <c r="R378" s="577"/>
      <c r="S378" s="577"/>
      <c r="T378" s="577"/>
      <c r="U378" s="577"/>
      <c r="V378" s="578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1" t="s">
        <v>74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5"/>
      <c r="AB379" s="555"/>
      <c r="AC379" s="555"/>
    </row>
    <row r="380" spans="1:68" ht="27" customHeight="1" x14ac:dyDescent="0.25">
      <c r="A380" s="54" t="s">
        <v>597</v>
      </c>
      <c r="B380" s="54" t="s">
        <v>598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600</v>
      </c>
      <c r="B381" s="54" t="s">
        <v>601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72</v>
      </c>
      <c r="Q382" s="577"/>
      <c r="R382" s="577"/>
      <c r="S382" s="577"/>
      <c r="T382" s="577"/>
      <c r="U382" s="577"/>
      <c r="V382" s="578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72</v>
      </c>
      <c r="Q383" s="577"/>
      <c r="R383" s="577"/>
      <c r="S383" s="577"/>
      <c r="T383" s="577"/>
      <c r="U383" s="577"/>
      <c r="V383" s="578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customHeight="1" x14ac:dyDescent="0.25">
      <c r="A384" s="571" t="s">
        <v>174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5"/>
      <c r="AB384" s="555"/>
      <c r="AC384" s="555"/>
    </row>
    <row r="385" spans="1:68" ht="27" customHeight="1" x14ac:dyDescent="0.25">
      <c r="A385" s="54" t="s">
        <v>602</v>
      </c>
      <c r="B385" s="54" t="s">
        <v>603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604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72</v>
      </c>
      <c r="Q386" s="577"/>
      <c r="R386" s="577"/>
      <c r="S386" s="577"/>
      <c r="T386" s="577"/>
      <c r="U386" s="577"/>
      <c r="V386" s="578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72</v>
      </c>
      <c r="Q387" s="577"/>
      <c r="R387" s="577"/>
      <c r="S387" s="577"/>
      <c r="T387" s="577"/>
      <c r="U387" s="577"/>
      <c r="V387" s="578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0" t="s">
        <v>605</v>
      </c>
      <c r="B388" s="651"/>
      <c r="C388" s="651"/>
      <c r="D388" s="651"/>
      <c r="E388" s="651"/>
      <c r="F388" s="651"/>
      <c r="G388" s="651"/>
      <c r="H388" s="651"/>
      <c r="I388" s="651"/>
      <c r="J388" s="651"/>
      <c r="K388" s="651"/>
      <c r="L388" s="651"/>
      <c r="M388" s="651"/>
      <c r="N388" s="651"/>
      <c r="O388" s="651"/>
      <c r="P388" s="651"/>
      <c r="Q388" s="651"/>
      <c r="R388" s="651"/>
      <c r="S388" s="651"/>
      <c r="T388" s="651"/>
      <c r="U388" s="651"/>
      <c r="V388" s="651"/>
      <c r="W388" s="651"/>
      <c r="X388" s="651"/>
      <c r="Y388" s="651"/>
      <c r="Z388" s="651"/>
      <c r="AA388" s="48"/>
      <c r="AB388" s="48"/>
      <c r="AC388" s="48"/>
    </row>
    <row r="389" spans="1:68" ht="16.5" customHeight="1" x14ac:dyDescent="0.25">
      <c r="A389" s="573" t="s">
        <v>606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5"/>
      <c r="AB390" s="555"/>
      <c r="AC390" s="555"/>
    </row>
    <row r="391" spans="1:68" ht="27" customHeight="1" x14ac:dyDescent="0.25">
      <c r="A391" s="54" t="s">
        <v>607</v>
      </c>
      <c r="B391" s="54" t="s">
        <v>608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610</v>
      </c>
      <c r="B392" s="54" t="s">
        <v>611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610</v>
      </c>
      <c r="B393" s="54" t="s">
        <v>613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617</v>
      </c>
      <c r="B395" s="54" t="s">
        <v>618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70</v>
      </c>
      <c r="X396" s="559">
        <v>4.1999999999999993</v>
      </c>
      <c r="Y396" s="560">
        <f t="shared" si="52"/>
        <v>4.2</v>
      </c>
      <c r="Z396" s="36">
        <f t="shared" si="57"/>
        <v>1.004E-2</v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4.4599999999999991</v>
      </c>
      <c r="BN396" s="64">
        <f t="shared" si="54"/>
        <v>4.46</v>
      </c>
      <c r="BO396" s="64">
        <f t="shared" si="55"/>
        <v>8.5470085470085461E-3</v>
      </c>
      <c r="BP396" s="64">
        <f t="shared" si="56"/>
        <v>8.5470085470085479E-3</v>
      </c>
    </row>
    <row r="397" spans="1:68" ht="37.5" customHeight="1" x14ac:dyDescent="0.25">
      <c r="A397" s="54" t="s">
        <v>621</v>
      </c>
      <c r="B397" s="54" t="s">
        <v>622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70</v>
      </c>
      <c r="X397" s="559">
        <v>6.3</v>
      </c>
      <c r="Y397" s="560">
        <f t="shared" si="52"/>
        <v>6.3000000000000007</v>
      </c>
      <c r="Z397" s="36">
        <f t="shared" si="57"/>
        <v>1.506E-2</v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6.6899999999999995</v>
      </c>
      <c r="BN397" s="64">
        <f t="shared" si="54"/>
        <v>6.69</v>
      </c>
      <c r="BO397" s="64">
        <f t="shared" si="55"/>
        <v>1.2820512820512822E-2</v>
      </c>
      <c r="BP397" s="64">
        <f t="shared" si="56"/>
        <v>1.2820512820512822E-2</v>
      </c>
    </row>
    <row r="398" spans="1:68" ht="27" customHeight="1" x14ac:dyDescent="0.25">
      <c r="A398" s="54" t="s">
        <v>624</v>
      </c>
      <c r="B398" s="54" t="s">
        <v>625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627</v>
      </c>
      <c r="B399" s="54" t="s">
        <v>628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70</v>
      </c>
      <c r="X399" s="559">
        <v>6.3</v>
      </c>
      <c r="Y399" s="560">
        <f t="shared" si="52"/>
        <v>6.3000000000000007</v>
      </c>
      <c r="Z399" s="36">
        <f t="shared" si="57"/>
        <v>1.506E-2</v>
      </c>
      <c r="AA399" s="56"/>
      <c r="AB399" s="57"/>
      <c r="AC399" s="447" t="s">
        <v>629</v>
      </c>
      <c r="AG399" s="64"/>
      <c r="AJ399" s="68"/>
      <c r="AK399" s="68">
        <v>0</v>
      </c>
      <c r="BB399" s="448" t="s">
        <v>1</v>
      </c>
      <c r="BM399" s="64">
        <f t="shared" si="53"/>
        <v>6.6899999999999995</v>
      </c>
      <c r="BN399" s="64">
        <f t="shared" si="54"/>
        <v>6.69</v>
      </c>
      <c r="BO399" s="64">
        <f t="shared" si="55"/>
        <v>1.2820512820512822E-2</v>
      </c>
      <c r="BP399" s="64">
        <f t="shared" si="56"/>
        <v>1.2820512820512822E-2</v>
      </c>
    </row>
    <row r="400" spans="1:68" ht="37.5" customHeight="1" x14ac:dyDescent="0.25">
      <c r="A400" s="54" t="s">
        <v>630</v>
      </c>
      <c r="B400" s="54" t="s">
        <v>631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70</v>
      </c>
      <c r="X400" s="559">
        <v>4.1999999999999993</v>
      </c>
      <c r="Y400" s="560">
        <f t="shared" si="52"/>
        <v>4.2</v>
      </c>
      <c r="Z400" s="36">
        <f t="shared" si="57"/>
        <v>1.004E-2</v>
      </c>
      <c r="AA400" s="56"/>
      <c r="AB400" s="57"/>
      <c r="AC400" s="449" t="s">
        <v>626</v>
      </c>
      <c r="AG400" s="64"/>
      <c r="AJ400" s="68"/>
      <c r="AK400" s="68">
        <v>0</v>
      </c>
      <c r="BB400" s="450" t="s">
        <v>1</v>
      </c>
      <c r="BM400" s="64">
        <f t="shared" si="53"/>
        <v>4.4599999999999991</v>
      </c>
      <c r="BN400" s="64">
        <f t="shared" si="54"/>
        <v>4.46</v>
      </c>
      <c r="BO400" s="64">
        <f t="shared" si="55"/>
        <v>8.5470085470085461E-3</v>
      </c>
      <c r="BP400" s="64">
        <f t="shared" si="56"/>
        <v>8.5470085470085479E-3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72</v>
      </c>
      <c r="Q401" s="577"/>
      <c r="R401" s="577"/>
      <c r="S401" s="577"/>
      <c r="T401" s="577"/>
      <c r="U401" s="577"/>
      <c r="V401" s="578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10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10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5.0200000000000002E-2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72</v>
      </c>
      <c r="Q402" s="577"/>
      <c r="R402" s="577"/>
      <c r="S402" s="577"/>
      <c r="T402" s="577"/>
      <c r="U402" s="577"/>
      <c r="V402" s="578"/>
      <c r="W402" s="37" t="s">
        <v>70</v>
      </c>
      <c r="X402" s="561">
        <f>IFERROR(SUM(X391:X400),"0")</f>
        <v>21</v>
      </c>
      <c r="Y402" s="561">
        <f>IFERROR(SUM(Y391:Y400),"0")</f>
        <v>21</v>
      </c>
      <c r="Z402" s="37"/>
      <c r="AA402" s="562"/>
      <c r="AB402" s="562"/>
      <c r="AC402" s="562"/>
    </row>
    <row r="403" spans="1:68" ht="14.25" customHeight="1" x14ac:dyDescent="0.25">
      <c r="A403" s="571" t="s">
        <v>74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5"/>
      <c r="AB403" s="555"/>
      <c r="AC403" s="555"/>
    </row>
    <row r="404" spans="1:68" ht="27" customHeight="1" x14ac:dyDescent="0.25">
      <c r="A404" s="54" t="s">
        <v>632</v>
      </c>
      <c r="B404" s="54" t="s">
        <v>633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635</v>
      </c>
      <c r="B405" s="54" t="s">
        <v>636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637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72</v>
      </c>
      <c r="Q406" s="577"/>
      <c r="R406" s="577"/>
      <c r="S406" s="577"/>
      <c r="T406" s="577"/>
      <c r="U406" s="577"/>
      <c r="V406" s="578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72</v>
      </c>
      <c r="Q407" s="577"/>
      <c r="R407" s="577"/>
      <c r="S407" s="577"/>
      <c r="T407" s="577"/>
      <c r="U407" s="577"/>
      <c r="V407" s="578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3" t="s">
        <v>638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139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5"/>
      <c r="AB409" s="555"/>
      <c r="AC409" s="555"/>
    </row>
    <row r="410" spans="1:68" ht="27" customHeight="1" x14ac:dyDescent="0.25">
      <c r="A410" s="54" t="s">
        <v>639</v>
      </c>
      <c r="B410" s="54" t="s">
        <v>640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72</v>
      </c>
      <c r="Q411" s="577"/>
      <c r="R411" s="577"/>
      <c r="S411" s="577"/>
      <c r="T411" s="577"/>
      <c r="U411" s="577"/>
      <c r="V411" s="578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72</v>
      </c>
      <c r="Q412" s="577"/>
      <c r="R412" s="577"/>
      <c r="S412" s="577"/>
      <c r="T412" s="577"/>
      <c r="U412" s="577"/>
      <c r="V412" s="578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5"/>
      <c r="AB413" s="555"/>
      <c r="AC413" s="555"/>
    </row>
    <row r="414" spans="1:68" ht="27" customHeight="1" x14ac:dyDescent="0.25">
      <c r="A414" s="54" t="s">
        <v>642</v>
      </c>
      <c r="B414" s="54" t="s">
        <v>643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645</v>
      </c>
      <c r="B415" s="54" t="s">
        <v>646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650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651</v>
      </c>
      <c r="B417" s="54" t="s">
        <v>652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70</v>
      </c>
      <c r="X417" s="559">
        <v>2.1</v>
      </c>
      <c r="Y417" s="560">
        <f>IFERROR(IF(X417="",0,CEILING((X417/$H417),1)*$H417),"")</f>
        <v>2.1</v>
      </c>
      <c r="Z417" s="36">
        <f>IFERROR(IF(Y417=0,"",ROUNDUP(Y417/H417,0)*0.00502),"")</f>
        <v>5.0200000000000002E-3</v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2.23</v>
      </c>
      <c r="BN417" s="64">
        <f>IFERROR(Y417*I417/H417,"0")</f>
        <v>2.23</v>
      </c>
      <c r="BO417" s="64">
        <f>IFERROR(1/J417*(X417/H417),"0")</f>
        <v>4.2735042735042739E-3</v>
      </c>
      <c r="BP417" s="64">
        <f>IFERROR(1/J417*(Y417/H417),"0")</f>
        <v>4.2735042735042739E-3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72</v>
      </c>
      <c r="Q418" s="577"/>
      <c r="R418" s="577"/>
      <c r="S418" s="577"/>
      <c r="T418" s="577"/>
      <c r="U418" s="577"/>
      <c r="V418" s="578"/>
      <c r="W418" s="37" t="s">
        <v>73</v>
      </c>
      <c r="X418" s="561">
        <f>IFERROR(X414/H414,"0")+IFERROR(X415/H415,"0")+IFERROR(X416/H416,"0")+IFERROR(X417/H417,"0")</f>
        <v>1</v>
      </c>
      <c r="Y418" s="561">
        <f>IFERROR(Y414/H414,"0")+IFERROR(Y415/H415,"0")+IFERROR(Y416/H416,"0")+IFERROR(Y417/H417,"0")</f>
        <v>1</v>
      </c>
      <c r="Z418" s="561">
        <f>IFERROR(IF(Z414="",0,Z414),"0")+IFERROR(IF(Z415="",0,Z415),"0")+IFERROR(IF(Z416="",0,Z416),"0")+IFERROR(IF(Z417="",0,Z417),"0")</f>
        <v>5.0200000000000002E-3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72</v>
      </c>
      <c r="Q419" s="577"/>
      <c r="R419" s="577"/>
      <c r="S419" s="577"/>
      <c r="T419" s="577"/>
      <c r="U419" s="577"/>
      <c r="V419" s="578"/>
      <c r="W419" s="37" t="s">
        <v>70</v>
      </c>
      <c r="X419" s="561">
        <f>IFERROR(SUM(X414:X417),"0")</f>
        <v>2.1</v>
      </c>
      <c r="Y419" s="561">
        <f>IFERROR(SUM(Y414:Y417),"0")</f>
        <v>2.1</v>
      </c>
      <c r="Z419" s="37"/>
      <c r="AA419" s="562"/>
      <c r="AB419" s="562"/>
      <c r="AC419" s="562"/>
    </row>
    <row r="420" spans="1:68" ht="16.5" customHeight="1" x14ac:dyDescent="0.25">
      <c r="A420" s="573" t="s">
        <v>653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5"/>
      <c r="AB421" s="555"/>
      <c r="AC421" s="555"/>
    </row>
    <row r="422" spans="1:68" ht="27" customHeight="1" x14ac:dyDescent="0.25">
      <c r="A422" s="54" t="s">
        <v>654</v>
      </c>
      <c r="B422" s="54" t="s">
        <v>655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656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72</v>
      </c>
      <c r="Q423" s="577"/>
      <c r="R423" s="577"/>
      <c r="S423" s="577"/>
      <c r="T423" s="577"/>
      <c r="U423" s="577"/>
      <c r="V423" s="578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72</v>
      </c>
      <c r="Q424" s="577"/>
      <c r="R424" s="577"/>
      <c r="S424" s="577"/>
      <c r="T424" s="577"/>
      <c r="U424" s="577"/>
      <c r="V424" s="578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657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5"/>
      <c r="AB426" s="555"/>
      <c r="AC426" s="555"/>
    </row>
    <row r="427" spans="1:68" ht="27" customHeight="1" x14ac:dyDescent="0.25">
      <c r="A427" s="54" t="s">
        <v>658</v>
      </c>
      <c r="B427" s="54" t="s">
        <v>659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660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72</v>
      </c>
      <c r="Q428" s="577"/>
      <c r="R428" s="577"/>
      <c r="S428" s="577"/>
      <c r="T428" s="577"/>
      <c r="U428" s="577"/>
      <c r="V428" s="578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72</v>
      </c>
      <c r="Q429" s="577"/>
      <c r="R429" s="577"/>
      <c r="S429" s="577"/>
      <c r="T429" s="577"/>
      <c r="U429" s="577"/>
      <c r="V429" s="578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0" t="s">
        <v>661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48"/>
      <c r="AB430" s="48"/>
      <c r="AC430" s="48"/>
    </row>
    <row r="431" spans="1:68" ht="16.5" customHeight="1" x14ac:dyDescent="0.25">
      <c r="A431" s="573" t="s">
        <v>661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103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5"/>
      <c r="AB432" s="555"/>
      <c r="AC432" s="555"/>
    </row>
    <row r="433" spans="1:68" ht="27" customHeight="1" x14ac:dyDescent="0.25">
      <c r="A433" s="54" t="s">
        <v>662</v>
      </c>
      <c r="B433" s="54" t="s">
        <v>663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70</v>
      </c>
      <c r="X433" s="559">
        <v>80</v>
      </c>
      <c r="Y433" s="560">
        <f t="shared" ref="Y433:Y446" si="58">IFERROR(IF(X433="",0,CEILING((X433/$H433),1)*$H433),"")</f>
        <v>84.48</v>
      </c>
      <c r="Z433" s="36">
        <f t="shared" ref="Z433:Z439" si="59">IFERROR(IF(Y433=0,"",ROUNDUP(Y433/H433,0)*0.01196),"")</f>
        <v>0.19136</v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85.454545454545453</v>
      </c>
      <c r="BN433" s="64">
        <f t="shared" ref="BN433:BN446" si="61">IFERROR(Y433*I433/H433,"0")</f>
        <v>90.24</v>
      </c>
      <c r="BO433" s="64">
        <f t="shared" ref="BO433:BO446" si="62">IFERROR(1/J433*(X433/H433),"0")</f>
        <v>0.14568764568764569</v>
      </c>
      <c r="BP433" s="64">
        <f t="shared" ref="BP433:BP446" si="63">IFERROR(1/J433*(Y433/H433),"0")</f>
        <v>0.15384615384615385</v>
      </c>
    </row>
    <row r="434" spans="1:68" ht="27" customHeight="1" x14ac:dyDescent="0.25">
      <c r="A434" s="54" t="s">
        <v>665</v>
      </c>
      <c r="B434" s="54" t="s">
        <v>666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70</v>
      </c>
      <c r="X435" s="559">
        <v>15</v>
      </c>
      <c r="Y435" s="560">
        <f t="shared" si="58"/>
        <v>15.84</v>
      </c>
      <c r="Z435" s="36">
        <f t="shared" si="59"/>
        <v>3.5880000000000002E-2</v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16.02272727272727</v>
      </c>
      <c r="BN435" s="64">
        <f t="shared" si="61"/>
        <v>16.919999999999998</v>
      </c>
      <c r="BO435" s="64">
        <f t="shared" si="62"/>
        <v>2.7316433566433568E-2</v>
      </c>
      <c r="BP435" s="64">
        <f t="shared" si="63"/>
        <v>2.8846153846153848E-2</v>
      </c>
    </row>
    <row r="436" spans="1:68" ht="27" customHeight="1" x14ac:dyDescent="0.25">
      <c r="A436" s="54" t="s">
        <v>671</v>
      </c>
      <c r="B436" s="54" t="s">
        <v>672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4" t="s">
        <v>673</v>
      </c>
      <c r="Q436" s="564"/>
      <c r="R436" s="564"/>
      <c r="S436" s="564"/>
      <c r="T436" s="565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675</v>
      </c>
      <c r="B437" s="54" t="s">
        <v>676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customHeight="1" x14ac:dyDescent="0.25">
      <c r="A439" s="54" t="s">
        <v>681</v>
      </c>
      <c r="B439" s="54" t="s">
        <v>682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683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684</v>
      </c>
      <c r="B440" s="54" t="s">
        <v>685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4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5" t="s">
        <v>690</v>
      </c>
      <c r="Q442" s="564"/>
      <c r="R442" s="564"/>
      <c r="S442" s="564"/>
      <c r="T442" s="565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691</v>
      </c>
      <c r="B443" s="54" t="s">
        <v>692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680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695</v>
      </c>
      <c r="B446" s="54" t="s">
        <v>697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72</v>
      </c>
      <c r="Q447" s="577"/>
      <c r="R447" s="577"/>
      <c r="S447" s="577"/>
      <c r="T447" s="577"/>
      <c r="U447" s="577"/>
      <c r="V447" s="578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17.992424242424242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19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0.22724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72</v>
      </c>
      <c r="Q448" s="577"/>
      <c r="R448" s="577"/>
      <c r="S448" s="577"/>
      <c r="T448" s="577"/>
      <c r="U448" s="577"/>
      <c r="V448" s="578"/>
      <c r="W448" s="37" t="s">
        <v>70</v>
      </c>
      <c r="X448" s="561">
        <f>IFERROR(SUM(X433:X446),"0")</f>
        <v>95</v>
      </c>
      <c r="Y448" s="561">
        <f>IFERROR(SUM(Y433:Y446),"0")</f>
        <v>100.32000000000001</v>
      </c>
      <c r="Z448" s="37"/>
      <c r="AA448" s="562"/>
      <c r="AB448" s="562"/>
      <c r="AC448" s="562"/>
    </row>
    <row r="449" spans="1:68" ht="14.25" customHeight="1" x14ac:dyDescent="0.25">
      <c r="A449" s="571" t="s">
        <v>139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5"/>
      <c r="AB449" s="555"/>
      <c r="AC449" s="555"/>
    </row>
    <row r="450" spans="1:68" ht="16.5" customHeight="1" x14ac:dyDescent="0.25">
      <c r="A450" s="54" t="s">
        <v>698</v>
      </c>
      <c r="B450" s="54" t="s">
        <v>699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70</v>
      </c>
      <c r="X450" s="559">
        <v>70</v>
      </c>
      <c r="Y450" s="560">
        <f>IFERROR(IF(X450="",0,CEILING((X450/$H450),1)*$H450),"")</f>
        <v>73.92</v>
      </c>
      <c r="Z450" s="36">
        <f>IFERROR(IF(Y450=0,"",ROUNDUP(Y450/H450,0)*0.01196),"")</f>
        <v>0.16744000000000001</v>
      </c>
      <c r="AA450" s="56"/>
      <c r="AB450" s="57"/>
      <c r="AC450" s="497" t="s">
        <v>700</v>
      </c>
      <c r="AG450" s="64"/>
      <c r="AJ450" s="68"/>
      <c r="AK450" s="68">
        <v>0</v>
      </c>
      <c r="BB450" s="498" t="s">
        <v>1</v>
      </c>
      <c r="BM450" s="64">
        <f>IFERROR(X450*I450/H450,"0")</f>
        <v>74.772727272727266</v>
      </c>
      <c r="BN450" s="64">
        <f>IFERROR(Y450*I450/H450,"0")</f>
        <v>78.959999999999994</v>
      </c>
      <c r="BO450" s="64">
        <f>IFERROR(1/J450*(X450/H450),"0")</f>
        <v>0.12747668997668998</v>
      </c>
      <c r="BP450" s="64">
        <f>IFERROR(1/J450*(Y450/H450),"0")</f>
        <v>0.13461538461538464</v>
      </c>
    </row>
    <row r="451" spans="1:68" ht="16.5" customHeight="1" x14ac:dyDescent="0.25">
      <c r="A451" s="54" t="s">
        <v>701</v>
      </c>
      <c r="B451" s="54" t="s">
        <v>702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703</v>
      </c>
      <c r="B452" s="54" t="s">
        <v>704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72</v>
      </c>
      <c r="Q453" s="577"/>
      <c r="R453" s="577"/>
      <c r="S453" s="577"/>
      <c r="T453" s="577"/>
      <c r="U453" s="577"/>
      <c r="V453" s="578"/>
      <c r="W453" s="37" t="s">
        <v>73</v>
      </c>
      <c r="X453" s="561">
        <f>IFERROR(X450/H450,"0")+IFERROR(X451/H451,"0")+IFERROR(X452/H452,"0")</f>
        <v>13.257575757575758</v>
      </c>
      <c r="Y453" s="561">
        <f>IFERROR(Y450/H450,"0")+IFERROR(Y451/H451,"0")+IFERROR(Y452/H452,"0")</f>
        <v>14</v>
      </c>
      <c r="Z453" s="561">
        <f>IFERROR(IF(Z450="",0,Z450),"0")+IFERROR(IF(Z451="",0,Z451),"0")+IFERROR(IF(Z452="",0,Z452),"0")</f>
        <v>0.16744000000000001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72</v>
      </c>
      <c r="Q454" s="577"/>
      <c r="R454" s="577"/>
      <c r="S454" s="577"/>
      <c r="T454" s="577"/>
      <c r="U454" s="577"/>
      <c r="V454" s="578"/>
      <c r="W454" s="37" t="s">
        <v>70</v>
      </c>
      <c r="X454" s="561">
        <f>IFERROR(SUM(X450:X452),"0")</f>
        <v>70</v>
      </c>
      <c r="Y454" s="561">
        <f>IFERROR(SUM(Y450:Y452),"0")</f>
        <v>73.92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5"/>
      <c r="AB455" s="555"/>
      <c r="AC455" s="555"/>
    </row>
    <row r="456" spans="1:68" ht="27" customHeight="1" x14ac:dyDescent="0.25">
      <c r="A456" s="54" t="s">
        <v>705</v>
      </c>
      <c r="B456" s="54" t="s">
        <v>706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70</v>
      </c>
      <c r="X456" s="559">
        <v>20</v>
      </c>
      <c r="Y456" s="560">
        <f t="shared" ref="Y456:Y462" si="64">IFERROR(IF(X456="",0,CEILING((X456/$H456),1)*$H456),"")</f>
        <v>21.12</v>
      </c>
      <c r="Z456" s="36">
        <f>IFERROR(IF(Y456=0,"",ROUNDUP(Y456/H456,0)*0.01196),"")</f>
        <v>4.7840000000000001E-2</v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21.363636363636363</v>
      </c>
      <c r="BN456" s="64">
        <f t="shared" ref="BN456:BN462" si="66">IFERROR(Y456*I456/H456,"0")</f>
        <v>22.56</v>
      </c>
      <c r="BO456" s="64">
        <f t="shared" ref="BO456:BO462" si="67">IFERROR(1/J456*(X456/H456),"0")</f>
        <v>3.6421911421911424E-2</v>
      </c>
      <c r="BP456" s="64">
        <f t="shared" ref="BP456:BP462" si="68">IFERROR(1/J456*(Y456/H456),"0")</f>
        <v>3.8461538461538464E-2</v>
      </c>
    </row>
    <row r="457" spans="1:68" ht="27" customHeight="1" x14ac:dyDescent="0.25">
      <c r="A457" s="54" t="s">
        <v>708</v>
      </c>
      <c r="B457" s="54" t="s">
        <v>709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70</v>
      </c>
      <c r="X457" s="559">
        <v>40</v>
      </c>
      <c r="Y457" s="560">
        <f t="shared" si="64"/>
        <v>42.24</v>
      </c>
      <c r="Z457" s="36">
        <f>IFERROR(IF(Y457=0,"",ROUNDUP(Y457/H457,0)*0.01196),"")</f>
        <v>9.5680000000000001E-2</v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42.727272727272727</v>
      </c>
      <c r="BN457" s="64">
        <f t="shared" si="66"/>
        <v>45.12</v>
      </c>
      <c r="BO457" s="64">
        <f t="shared" si="67"/>
        <v>7.2843822843822847E-2</v>
      </c>
      <c r="BP457" s="64">
        <f t="shared" si="68"/>
        <v>7.6923076923076927E-2</v>
      </c>
    </row>
    <row r="458" spans="1:68" ht="27" customHeight="1" x14ac:dyDescent="0.25">
      <c r="A458" s="54" t="s">
        <v>711</v>
      </c>
      <c r="B458" s="54" t="s">
        <v>712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70</v>
      </c>
      <c r="X458" s="559">
        <v>30</v>
      </c>
      <c r="Y458" s="560">
        <f t="shared" si="64"/>
        <v>31.68</v>
      </c>
      <c r="Z458" s="36">
        <f>IFERROR(IF(Y458=0,"",ROUNDUP(Y458/H458,0)*0.01196),"")</f>
        <v>7.1760000000000004E-2</v>
      </c>
      <c r="AA458" s="56"/>
      <c r="AB458" s="57"/>
      <c r="AC458" s="507" t="s">
        <v>713</v>
      </c>
      <c r="AG458" s="64"/>
      <c r="AJ458" s="68"/>
      <c r="AK458" s="68">
        <v>0</v>
      </c>
      <c r="BB458" s="508" t="s">
        <v>1</v>
      </c>
      <c r="BM458" s="64">
        <f t="shared" si="65"/>
        <v>32.04545454545454</v>
      </c>
      <c r="BN458" s="64">
        <f t="shared" si="66"/>
        <v>33.839999999999996</v>
      </c>
      <c r="BO458" s="64">
        <f t="shared" si="67"/>
        <v>5.4632867132867136E-2</v>
      </c>
      <c r="BP458" s="64">
        <f t="shared" si="68"/>
        <v>5.7692307692307696E-2</v>
      </c>
    </row>
    <row r="459" spans="1:68" ht="27" customHeight="1" x14ac:dyDescent="0.25">
      <c r="A459" s="54" t="s">
        <v>714</v>
      </c>
      <c r="B459" s="54" t="s">
        <v>715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714</v>
      </c>
      <c r="B460" s="54" t="s">
        <v>716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717</v>
      </c>
      <c r="B461" s="54" t="s">
        <v>718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719</v>
      </c>
      <c r="B462" s="54" t="s">
        <v>720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72</v>
      </c>
      <c r="Q463" s="577"/>
      <c r="R463" s="577"/>
      <c r="S463" s="577"/>
      <c r="T463" s="577"/>
      <c r="U463" s="577"/>
      <c r="V463" s="578"/>
      <c r="W463" s="37" t="s">
        <v>73</v>
      </c>
      <c r="X463" s="561">
        <f>IFERROR(X456/H456,"0")+IFERROR(X457/H457,"0")+IFERROR(X458/H458,"0")+IFERROR(X459/H459,"0")+IFERROR(X460/H460,"0")+IFERROR(X461/H461,"0")+IFERROR(X462/H462,"0")</f>
        <v>17.045454545454547</v>
      </c>
      <c r="Y463" s="561">
        <f>IFERROR(Y456/H456,"0")+IFERROR(Y457/H457,"0")+IFERROR(Y458/H458,"0")+IFERROR(Y459/H459,"0")+IFERROR(Y460/H460,"0")+IFERROR(Y461/H461,"0")+IFERROR(Y462/H462,"0")</f>
        <v>18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0.21528000000000003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72</v>
      </c>
      <c r="Q464" s="577"/>
      <c r="R464" s="577"/>
      <c r="S464" s="577"/>
      <c r="T464" s="577"/>
      <c r="U464" s="577"/>
      <c r="V464" s="578"/>
      <c r="W464" s="37" t="s">
        <v>70</v>
      </c>
      <c r="X464" s="561">
        <f>IFERROR(SUM(X456:X462),"0")</f>
        <v>90</v>
      </c>
      <c r="Y464" s="561">
        <f>IFERROR(SUM(Y456:Y462),"0")</f>
        <v>95.039999999999992</v>
      </c>
      <c r="Z464" s="37"/>
      <c r="AA464" s="562"/>
      <c r="AB464" s="562"/>
      <c r="AC464" s="562"/>
    </row>
    <row r="465" spans="1:68" ht="14.25" customHeight="1" x14ac:dyDescent="0.25">
      <c r="A465" s="571" t="s">
        <v>74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5"/>
      <c r="AB465" s="555"/>
      <c r="AC465" s="555"/>
    </row>
    <row r="466" spans="1:68" ht="16.5" customHeight="1" x14ac:dyDescent="0.25">
      <c r="A466" s="54" t="s">
        <v>721</v>
      </c>
      <c r="B466" s="54" t="s">
        <v>722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724</v>
      </c>
      <c r="B467" s="54" t="s">
        <v>725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727</v>
      </c>
      <c r="B468" s="54" t="s">
        <v>728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729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72</v>
      </c>
      <c r="Q469" s="577"/>
      <c r="R469" s="577"/>
      <c r="S469" s="577"/>
      <c r="T469" s="577"/>
      <c r="U469" s="577"/>
      <c r="V469" s="578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72</v>
      </c>
      <c r="Q470" s="577"/>
      <c r="R470" s="577"/>
      <c r="S470" s="577"/>
      <c r="T470" s="577"/>
      <c r="U470" s="577"/>
      <c r="V470" s="578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0" t="s">
        <v>730</v>
      </c>
      <c r="B471" s="651"/>
      <c r="C471" s="651"/>
      <c r="D471" s="651"/>
      <c r="E471" s="651"/>
      <c r="F471" s="651"/>
      <c r="G471" s="651"/>
      <c r="H471" s="651"/>
      <c r="I471" s="651"/>
      <c r="J471" s="651"/>
      <c r="K471" s="651"/>
      <c r="L471" s="651"/>
      <c r="M471" s="651"/>
      <c r="N471" s="651"/>
      <c r="O471" s="651"/>
      <c r="P471" s="651"/>
      <c r="Q471" s="651"/>
      <c r="R471" s="651"/>
      <c r="S471" s="651"/>
      <c r="T471" s="651"/>
      <c r="U471" s="651"/>
      <c r="V471" s="651"/>
      <c r="W471" s="651"/>
      <c r="X471" s="651"/>
      <c r="Y471" s="651"/>
      <c r="Z471" s="651"/>
      <c r="AA471" s="48"/>
      <c r="AB471" s="48"/>
      <c r="AC471" s="48"/>
    </row>
    <row r="472" spans="1:68" ht="16.5" customHeight="1" x14ac:dyDescent="0.25">
      <c r="A472" s="573" t="s">
        <v>730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5"/>
      <c r="AB473" s="555"/>
      <c r="AC473" s="555"/>
    </row>
    <row r="474" spans="1:68" ht="27" customHeight="1" x14ac:dyDescent="0.25">
      <c r="A474" s="54" t="s">
        <v>731</v>
      </c>
      <c r="B474" s="54" t="s">
        <v>732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1" t="s">
        <v>733</v>
      </c>
      <c r="Q474" s="564"/>
      <c r="R474" s="564"/>
      <c r="S474" s="564"/>
      <c r="T474" s="565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02" t="s">
        <v>737</v>
      </c>
      <c r="Q475" s="564"/>
      <c r="R475" s="564"/>
      <c r="S475" s="564"/>
      <c r="T475" s="565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739</v>
      </c>
      <c r="B476" s="54" t="s">
        <v>740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3" t="s">
        <v>741</v>
      </c>
      <c r="Q476" s="564"/>
      <c r="R476" s="564"/>
      <c r="S476" s="564"/>
      <c r="T476" s="565"/>
      <c r="U476" s="34"/>
      <c r="V476" s="34"/>
      <c r="W476" s="35" t="s">
        <v>70</v>
      </c>
      <c r="X476" s="559">
        <v>30</v>
      </c>
      <c r="Y476" s="560">
        <f>IFERROR(IF(X476="",0,CEILING((X476/$H476),1)*$H476),"")</f>
        <v>36</v>
      </c>
      <c r="Z476" s="36">
        <f>IFERROR(IF(Y476=0,"",ROUNDUP(Y476/H476,0)*0.01898),"")</f>
        <v>5.6940000000000004E-2</v>
      </c>
      <c r="AA476" s="56"/>
      <c r="AB476" s="57"/>
      <c r="AC476" s="527" t="s">
        <v>742</v>
      </c>
      <c r="AG476" s="64"/>
      <c r="AJ476" s="68"/>
      <c r="AK476" s="68">
        <v>0</v>
      </c>
      <c r="BB476" s="528" t="s">
        <v>1</v>
      </c>
      <c r="BM476" s="64">
        <f>IFERROR(X476*I476/H476,"0")</f>
        <v>31.087500000000002</v>
      </c>
      <c r="BN476" s="64">
        <f>IFERROR(Y476*I476/H476,"0")</f>
        <v>37.305</v>
      </c>
      <c r="BO476" s="64">
        <f>IFERROR(1/J476*(X476/H476),"0")</f>
        <v>3.90625E-2</v>
      </c>
      <c r="BP476" s="64">
        <f>IFERROR(1/J476*(Y476/H476),"0")</f>
        <v>4.6875E-2</v>
      </c>
    </row>
    <row r="477" spans="1:68" ht="27" customHeight="1" x14ac:dyDescent="0.25">
      <c r="A477" s="54" t="s">
        <v>743</v>
      </c>
      <c r="B477" s="54" t="s">
        <v>744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4"/>
      <c r="R477" s="564"/>
      <c r="S477" s="564"/>
      <c r="T477" s="565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72</v>
      </c>
      <c r="Q478" s="577"/>
      <c r="R478" s="577"/>
      <c r="S478" s="577"/>
      <c r="T478" s="577"/>
      <c r="U478" s="577"/>
      <c r="V478" s="578"/>
      <c r="W478" s="37" t="s">
        <v>73</v>
      </c>
      <c r="X478" s="561">
        <f>IFERROR(X474/H474,"0")+IFERROR(X475/H475,"0")+IFERROR(X476/H476,"0")+IFERROR(X477/H477,"0")</f>
        <v>2.5</v>
      </c>
      <c r="Y478" s="561">
        <f>IFERROR(Y474/H474,"0")+IFERROR(Y475/H475,"0")+IFERROR(Y476/H476,"0")+IFERROR(Y477/H477,"0")</f>
        <v>3</v>
      </c>
      <c r="Z478" s="561">
        <f>IFERROR(IF(Z474="",0,Z474),"0")+IFERROR(IF(Z475="",0,Z475),"0")+IFERROR(IF(Z476="",0,Z476),"0")+IFERROR(IF(Z477="",0,Z477),"0")</f>
        <v>5.6940000000000004E-2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72</v>
      </c>
      <c r="Q479" s="577"/>
      <c r="R479" s="577"/>
      <c r="S479" s="577"/>
      <c r="T479" s="577"/>
      <c r="U479" s="577"/>
      <c r="V479" s="578"/>
      <c r="W479" s="37" t="s">
        <v>70</v>
      </c>
      <c r="X479" s="561">
        <f>IFERROR(SUM(X474:X477),"0")</f>
        <v>30</v>
      </c>
      <c r="Y479" s="561">
        <f>IFERROR(SUM(Y474:Y477),"0")</f>
        <v>36</v>
      </c>
      <c r="Z479" s="37"/>
      <c r="AA479" s="562"/>
      <c r="AB479" s="562"/>
      <c r="AC479" s="562"/>
    </row>
    <row r="480" spans="1:68" ht="14.25" customHeight="1" x14ac:dyDescent="0.25">
      <c r="A480" s="571" t="s">
        <v>139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5"/>
      <c r="AB480" s="555"/>
      <c r="AC480" s="555"/>
    </row>
    <row r="481" spans="1:68" ht="27" customHeight="1" x14ac:dyDescent="0.25">
      <c r="A481" s="54" t="s">
        <v>745</v>
      </c>
      <c r="B481" s="54" t="s">
        <v>746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64" t="s">
        <v>747</v>
      </c>
      <c r="Q481" s="564"/>
      <c r="R481" s="564"/>
      <c r="S481" s="564"/>
      <c r="T481" s="565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8" t="s">
        <v>751</v>
      </c>
      <c r="Q482" s="564"/>
      <c r="R482" s="564"/>
      <c r="S482" s="564"/>
      <c r="T482" s="565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2" t="s">
        <v>755</v>
      </c>
      <c r="Q483" s="564"/>
      <c r="R483" s="564"/>
      <c r="S483" s="564"/>
      <c r="T483" s="565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72</v>
      </c>
      <c r="Q484" s="577"/>
      <c r="R484" s="577"/>
      <c r="S484" s="577"/>
      <c r="T484" s="577"/>
      <c r="U484" s="577"/>
      <c r="V484" s="578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72</v>
      </c>
      <c r="Q485" s="577"/>
      <c r="R485" s="577"/>
      <c r="S485" s="577"/>
      <c r="T485" s="577"/>
      <c r="U485" s="577"/>
      <c r="V485" s="578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7" t="s">
        <v>759</v>
      </c>
      <c r="Q487" s="564"/>
      <c r="R487" s="564"/>
      <c r="S487" s="564"/>
      <c r="T487" s="565"/>
      <c r="U487" s="34"/>
      <c r="V487" s="34"/>
      <c r="W487" s="35" t="s">
        <v>70</v>
      </c>
      <c r="X487" s="559">
        <v>70</v>
      </c>
      <c r="Y487" s="560">
        <f>IFERROR(IF(X487="",0,CEILING((X487/$H487),1)*$H487),"")</f>
        <v>71.400000000000006</v>
      </c>
      <c r="Z487" s="36">
        <f>IFERROR(IF(Y487=0,"",ROUNDUP(Y487/H487,0)*0.00902),"")</f>
        <v>0.15334</v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74.499999999999986</v>
      </c>
      <c r="BN487" s="64">
        <f>IFERROR(Y487*I487/H487,"0")</f>
        <v>75.989999999999995</v>
      </c>
      <c r="BO487" s="64">
        <f>IFERROR(1/J487*(X487/H487),"0")</f>
        <v>0.12626262626262624</v>
      </c>
      <c r="BP487" s="64">
        <f>IFERROR(1/J487*(Y487/H487),"0")</f>
        <v>0.12878787878787878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763</v>
      </c>
      <c r="Q488" s="564"/>
      <c r="R488" s="564"/>
      <c r="S488" s="564"/>
      <c r="T488" s="565"/>
      <c r="U488" s="34"/>
      <c r="V488" s="34"/>
      <c r="W488" s="35" t="s">
        <v>70</v>
      </c>
      <c r="X488" s="559">
        <v>70</v>
      </c>
      <c r="Y488" s="560">
        <f>IFERROR(IF(X488="",0,CEILING((X488/$H488),1)*$H488),"")</f>
        <v>71.400000000000006</v>
      </c>
      <c r="Z488" s="36">
        <f>IFERROR(IF(Y488=0,"",ROUNDUP(Y488/H488,0)*0.00902),"")</f>
        <v>0.15334</v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74.499999999999986</v>
      </c>
      <c r="BN488" s="64">
        <f>IFERROR(Y488*I488/H488,"0")</f>
        <v>75.989999999999995</v>
      </c>
      <c r="BO488" s="64">
        <f>IFERROR(1/J488*(X488/H488),"0")</f>
        <v>0.12626262626262624</v>
      </c>
      <c r="BP488" s="64">
        <f>IFERROR(1/J488*(Y488/H488),"0")</f>
        <v>0.12878787878787878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72</v>
      </c>
      <c r="Q489" s="577"/>
      <c r="R489" s="577"/>
      <c r="S489" s="577"/>
      <c r="T489" s="577"/>
      <c r="U489" s="577"/>
      <c r="V489" s="578"/>
      <c r="W489" s="37" t="s">
        <v>73</v>
      </c>
      <c r="X489" s="561">
        <f>IFERROR(X487/H487,"0")+IFERROR(X488/H488,"0")</f>
        <v>33.333333333333329</v>
      </c>
      <c r="Y489" s="561">
        <f>IFERROR(Y487/H487,"0")+IFERROR(Y488/H488,"0")</f>
        <v>34</v>
      </c>
      <c r="Z489" s="561">
        <f>IFERROR(IF(Z487="",0,Z487),"0")+IFERROR(IF(Z488="",0,Z488),"0")</f>
        <v>0.30668000000000001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72</v>
      </c>
      <c r="Q490" s="577"/>
      <c r="R490" s="577"/>
      <c r="S490" s="577"/>
      <c r="T490" s="577"/>
      <c r="U490" s="577"/>
      <c r="V490" s="578"/>
      <c r="W490" s="37" t="s">
        <v>70</v>
      </c>
      <c r="X490" s="561">
        <f>IFERROR(SUM(X487:X488),"0")</f>
        <v>140</v>
      </c>
      <c r="Y490" s="561">
        <f>IFERROR(SUM(Y487:Y488),"0")</f>
        <v>142.80000000000001</v>
      </c>
      <c r="Z490" s="37"/>
      <c r="AA490" s="562"/>
      <c r="AB490" s="562"/>
      <c r="AC490" s="562"/>
    </row>
    <row r="491" spans="1:68" ht="14.25" customHeight="1" x14ac:dyDescent="0.25">
      <c r="A491" s="571" t="s">
        <v>74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5"/>
      <c r="AB491" s="555"/>
      <c r="AC491" s="555"/>
    </row>
    <row r="492" spans="1:68" ht="27" customHeight="1" x14ac:dyDescent="0.25">
      <c r="A492" s="54" t="s">
        <v>765</v>
      </c>
      <c r="B492" s="54" t="s">
        <v>766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60" t="s">
        <v>767</v>
      </c>
      <c r="Q492" s="564"/>
      <c r="R492" s="564"/>
      <c r="S492" s="564"/>
      <c r="T492" s="565"/>
      <c r="U492" s="34"/>
      <c r="V492" s="34"/>
      <c r="W492" s="35" t="s">
        <v>70</v>
      </c>
      <c r="X492" s="559">
        <v>8</v>
      </c>
      <c r="Y492" s="560">
        <f>IFERROR(IF(X492="",0,CEILING((X492/$H492),1)*$H492),"")</f>
        <v>9</v>
      </c>
      <c r="Z492" s="36">
        <f>IFERROR(IF(Y492=0,"",ROUNDUP(Y492/H492,0)*0.01898),"")</f>
        <v>1.898E-2</v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8.461333333333334</v>
      </c>
      <c r="BN492" s="64">
        <f>IFERROR(Y492*I492/H492,"0")</f>
        <v>9.5190000000000001</v>
      </c>
      <c r="BO492" s="64">
        <f>IFERROR(1/J492*(X492/H492),"0")</f>
        <v>1.3888888888888888E-2</v>
      </c>
      <c r="BP492" s="64">
        <f>IFERROR(1/J492*(Y492/H492),"0")</f>
        <v>1.5625E-2</v>
      </c>
    </row>
    <row r="493" spans="1:68" ht="27" customHeight="1" x14ac:dyDescent="0.25">
      <c r="A493" s="54" t="s">
        <v>769</v>
      </c>
      <c r="B493" s="54" t="s">
        <v>770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90" t="s">
        <v>771</v>
      </c>
      <c r="Q493" s="564"/>
      <c r="R493" s="564"/>
      <c r="S493" s="564"/>
      <c r="T493" s="565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72</v>
      </c>
      <c r="Q494" s="577"/>
      <c r="R494" s="577"/>
      <c r="S494" s="577"/>
      <c r="T494" s="577"/>
      <c r="U494" s="577"/>
      <c r="V494" s="578"/>
      <c r="W494" s="37" t="s">
        <v>73</v>
      </c>
      <c r="X494" s="561">
        <f>IFERROR(X492/H492,"0")+IFERROR(X493/H493,"0")</f>
        <v>0.88888888888888884</v>
      </c>
      <c r="Y494" s="561">
        <f>IFERROR(Y492/H492,"0")+IFERROR(Y493/H493,"0")</f>
        <v>1</v>
      </c>
      <c r="Z494" s="561">
        <f>IFERROR(IF(Z492="",0,Z492),"0")+IFERROR(IF(Z493="",0,Z493),"0")</f>
        <v>1.898E-2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72</v>
      </c>
      <c r="Q495" s="577"/>
      <c r="R495" s="577"/>
      <c r="S495" s="577"/>
      <c r="T495" s="577"/>
      <c r="U495" s="577"/>
      <c r="V495" s="578"/>
      <c r="W495" s="37" t="s">
        <v>70</v>
      </c>
      <c r="X495" s="561">
        <f>IFERROR(SUM(X492:X493),"0")</f>
        <v>8</v>
      </c>
      <c r="Y495" s="561">
        <f>IFERROR(SUM(Y492:Y493),"0")</f>
        <v>9</v>
      </c>
      <c r="Z495" s="37"/>
      <c r="AA495" s="562"/>
      <c r="AB495" s="562"/>
      <c r="AC495" s="562"/>
    </row>
    <row r="496" spans="1:68" ht="14.25" customHeight="1" x14ac:dyDescent="0.25">
      <c r="A496" s="571" t="s">
        <v>174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5"/>
      <c r="AB496" s="555"/>
      <c r="AC496" s="555"/>
    </row>
    <row r="497" spans="1:68" ht="27" customHeight="1" x14ac:dyDescent="0.25">
      <c r="A497" s="54" t="s">
        <v>772</v>
      </c>
      <c r="B497" s="54" t="s">
        <v>773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1" t="s">
        <v>774</v>
      </c>
      <c r="Q497" s="564"/>
      <c r="R497" s="564"/>
      <c r="S497" s="564"/>
      <c r="T497" s="565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776</v>
      </c>
      <c r="B498" s="54" t="s">
        <v>777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67" t="s">
        <v>778</v>
      </c>
      <c r="Q498" s="564"/>
      <c r="R498" s="564"/>
      <c r="S498" s="564"/>
      <c r="T498" s="565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72</v>
      </c>
      <c r="Q499" s="577"/>
      <c r="R499" s="577"/>
      <c r="S499" s="577"/>
      <c r="T499" s="577"/>
      <c r="U499" s="577"/>
      <c r="V499" s="578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72</v>
      </c>
      <c r="Q500" s="577"/>
      <c r="R500" s="577"/>
      <c r="S500" s="577"/>
      <c r="T500" s="577"/>
      <c r="U500" s="577"/>
      <c r="V500" s="578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780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139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5"/>
      <c r="AB502" s="555"/>
      <c r="AC502" s="555"/>
    </row>
    <row r="503" spans="1:68" ht="27" customHeight="1" x14ac:dyDescent="0.25">
      <c r="A503" s="54" t="s">
        <v>781</v>
      </c>
      <c r="B503" s="54" t="s">
        <v>782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2" t="s">
        <v>783</v>
      </c>
      <c r="Q503" s="564"/>
      <c r="R503" s="564"/>
      <c r="S503" s="564"/>
      <c r="T503" s="565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72</v>
      </c>
      <c r="Q504" s="577"/>
      <c r="R504" s="577"/>
      <c r="S504" s="577"/>
      <c r="T504" s="577"/>
      <c r="U504" s="577"/>
      <c r="V504" s="578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72</v>
      </c>
      <c r="Q505" s="577"/>
      <c r="R505" s="577"/>
      <c r="S505" s="577"/>
      <c r="T505" s="577"/>
      <c r="U505" s="577"/>
      <c r="V505" s="578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6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19"/>
      <c r="P506" s="584" t="s">
        <v>785</v>
      </c>
      <c r="Q506" s="585"/>
      <c r="R506" s="585"/>
      <c r="S506" s="585"/>
      <c r="T506" s="585"/>
      <c r="U506" s="585"/>
      <c r="V506" s="58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10513.750000000002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10655.03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19"/>
      <c r="P507" s="584" t="s">
        <v>786</v>
      </c>
      <c r="Q507" s="585"/>
      <c r="R507" s="585"/>
      <c r="S507" s="585"/>
      <c r="T507" s="585"/>
      <c r="U507" s="585"/>
      <c r="V507" s="586"/>
      <c r="W507" s="37" t="s">
        <v>70</v>
      </c>
      <c r="X507" s="561">
        <f>IFERROR(SUM(BM22:BM503),"0")</f>
        <v>11013.224162008359</v>
      </c>
      <c r="Y507" s="561">
        <f>IFERROR(SUM(BN22:BN503),"0")</f>
        <v>11161.878999999997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19"/>
      <c r="P508" s="584" t="s">
        <v>787</v>
      </c>
      <c r="Q508" s="585"/>
      <c r="R508" s="585"/>
      <c r="S508" s="585"/>
      <c r="T508" s="585"/>
      <c r="U508" s="585"/>
      <c r="V508" s="586"/>
      <c r="W508" s="37" t="s">
        <v>788</v>
      </c>
      <c r="X508" s="38">
        <f>ROUNDUP(SUM(BO22:BO503),0)</f>
        <v>18</v>
      </c>
      <c r="Y508" s="38">
        <f>ROUNDUP(SUM(BP22:BP503),0)</f>
        <v>18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19"/>
      <c r="P509" s="584" t="s">
        <v>789</v>
      </c>
      <c r="Q509" s="585"/>
      <c r="R509" s="585"/>
      <c r="S509" s="585"/>
      <c r="T509" s="585"/>
      <c r="U509" s="585"/>
      <c r="V509" s="586"/>
      <c r="W509" s="37" t="s">
        <v>70</v>
      </c>
      <c r="X509" s="561">
        <f>GrossWeightTotal+PalletQtyTotal*25</f>
        <v>11463.224162008359</v>
      </c>
      <c r="Y509" s="561">
        <f>GrossWeightTotalR+PalletQtyTotalR*25</f>
        <v>11611.878999999997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19"/>
      <c r="P510" s="584" t="s">
        <v>790</v>
      </c>
      <c r="Q510" s="585"/>
      <c r="R510" s="585"/>
      <c r="S510" s="585"/>
      <c r="T510" s="585"/>
      <c r="U510" s="585"/>
      <c r="V510" s="586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1266.6700204116869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1287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19"/>
      <c r="P511" s="584" t="s">
        <v>791</v>
      </c>
      <c r="Q511" s="585"/>
      <c r="R511" s="585"/>
      <c r="S511" s="585"/>
      <c r="T511" s="585"/>
      <c r="U511" s="585"/>
      <c r="V511" s="586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20.157969999999995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79" t="s">
        <v>101</v>
      </c>
      <c r="D513" s="767"/>
      <c r="E513" s="767"/>
      <c r="F513" s="767"/>
      <c r="G513" s="767"/>
      <c r="H513" s="768"/>
      <c r="I513" s="579" t="s">
        <v>260</v>
      </c>
      <c r="J513" s="767"/>
      <c r="K513" s="767"/>
      <c r="L513" s="767"/>
      <c r="M513" s="767"/>
      <c r="N513" s="767"/>
      <c r="O513" s="767"/>
      <c r="P513" s="767"/>
      <c r="Q513" s="767"/>
      <c r="R513" s="767"/>
      <c r="S513" s="768"/>
      <c r="T513" s="579" t="s">
        <v>550</v>
      </c>
      <c r="U513" s="768"/>
      <c r="V513" s="579" t="s">
        <v>605</v>
      </c>
      <c r="W513" s="767"/>
      <c r="X513" s="767"/>
      <c r="Y513" s="768"/>
      <c r="Z513" s="556" t="s">
        <v>661</v>
      </c>
      <c r="AA513" s="579" t="s">
        <v>730</v>
      </c>
      <c r="AB513" s="768"/>
      <c r="AC513" s="52"/>
      <c r="AF513" s="557"/>
    </row>
    <row r="514" spans="1:32" ht="14.25" customHeight="1" thickTop="1" x14ac:dyDescent="0.2">
      <c r="A514" s="731" t="s">
        <v>794</v>
      </c>
      <c r="B514" s="579" t="s">
        <v>63</v>
      </c>
      <c r="C514" s="579" t="s">
        <v>102</v>
      </c>
      <c r="D514" s="579" t="s">
        <v>119</v>
      </c>
      <c r="E514" s="579" t="s">
        <v>181</v>
      </c>
      <c r="F514" s="579" t="s">
        <v>203</v>
      </c>
      <c r="G514" s="579" t="s">
        <v>236</v>
      </c>
      <c r="H514" s="579" t="s">
        <v>101</v>
      </c>
      <c r="I514" s="579" t="s">
        <v>261</v>
      </c>
      <c r="J514" s="579" t="s">
        <v>301</v>
      </c>
      <c r="K514" s="579" t="s">
        <v>362</v>
      </c>
      <c r="L514" s="579" t="s">
        <v>403</v>
      </c>
      <c r="M514" s="579" t="s">
        <v>419</v>
      </c>
      <c r="N514" s="557"/>
      <c r="O514" s="579" t="s">
        <v>433</v>
      </c>
      <c r="P514" s="579" t="s">
        <v>443</v>
      </c>
      <c r="Q514" s="579" t="s">
        <v>450</v>
      </c>
      <c r="R514" s="579" t="s">
        <v>455</v>
      </c>
      <c r="S514" s="579" t="s">
        <v>540</v>
      </c>
      <c r="T514" s="579" t="s">
        <v>551</v>
      </c>
      <c r="U514" s="579" t="s">
        <v>585</v>
      </c>
      <c r="V514" s="579" t="s">
        <v>606</v>
      </c>
      <c r="W514" s="579" t="s">
        <v>638</v>
      </c>
      <c r="X514" s="579" t="s">
        <v>653</v>
      </c>
      <c r="Y514" s="579" t="s">
        <v>657</v>
      </c>
      <c r="Z514" s="579" t="s">
        <v>661</v>
      </c>
      <c r="AA514" s="579" t="s">
        <v>730</v>
      </c>
      <c r="AB514" s="579" t="s">
        <v>780</v>
      </c>
      <c r="AC514" s="52"/>
      <c r="AF514" s="557"/>
    </row>
    <row r="515" spans="1:32" ht="13.5" customHeight="1" thickBot="1" x14ac:dyDescent="0.25">
      <c r="A515" s="732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7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95.600000000000009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1663.8</v>
      </c>
      <c r="E516" s="46">
        <f>IFERROR(Y89*1,"0")+IFERROR(Y90*1,"0")+IFERROR(Y91*1,"0")+IFERROR(Y95*1,"0")+IFERROR(Y96*1,"0")+IFERROR(Y97*1,"0")+IFERROR(Y98*1,"0")+IFERROR(Y99*1,"0")</f>
        <v>274.5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78.75</v>
      </c>
      <c r="G516" s="46">
        <f>IFERROR(Y130*1,"0")+IFERROR(Y131*1,"0")+IFERROR(Y135*1,"0")+IFERROR(Y136*1,"0")+IFERROR(Y140*1,"0")+IFERROR(Y141*1,"0")</f>
        <v>21.2</v>
      </c>
      <c r="H516" s="46">
        <f>IFERROR(Y146*1,"0")+IFERROR(Y150*1,"0")+IFERROR(Y151*1,"0")+IFERROR(Y152*1,"0")</f>
        <v>54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4.2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195.60000000000002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153.60000000000002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4268.1000000000004</v>
      </c>
      <c r="S516" s="46">
        <f>IFERROR(Y337*1,"0")+IFERROR(Y338*1,"0")+IFERROR(Y339*1,"0")</f>
        <v>157.5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3208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21</v>
      </c>
      <c r="W516" s="46">
        <f>IFERROR(Y410*1,"0")+IFERROR(Y414*1,"0")+IFERROR(Y415*1,"0")+IFERROR(Y416*1,"0")+IFERROR(Y417*1,"0")</f>
        <v>2.1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269.28000000000003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187.8</v>
      </c>
      <c r="AB516" s="46">
        <f>IFERROR(Y503*1,"0")</f>
        <v>0</v>
      </c>
      <c r="AC516" s="52"/>
      <c r="AF516" s="557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A51:Z51"/>
    <mergeCell ref="D170:E170"/>
    <mergeCell ref="D468:E468"/>
    <mergeCell ref="P132:V132"/>
    <mergeCell ref="N17:N18"/>
    <mergeCell ref="A58:O59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D105:E105"/>
    <mergeCell ref="P497:T497"/>
    <mergeCell ref="P319:T319"/>
    <mergeCell ref="D458:E458"/>
    <mergeCell ref="D433:E433"/>
    <mergeCell ref="D262:E262"/>
    <mergeCell ref="D191:E191"/>
    <mergeCell ref="P122:V122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C513:H513"/>
    <mergeCell ref="P247:V247"/>
    <mergeCell ref="A271:O272"/>
    <mergeCell ref="D206:E206"/>
    <mergeCell ref="P91:T91"/>
    <mergeCell ref="A80:O81"/>
    <mergeCell ref="P366:V366"/>
    <mergeCell ref="P341:V341"/>
    <mergeCell ref="T513:U513"/>
    <mergeCell ref="P212:T212"/>
    <mergeCell ref="A100:O101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503:T503"/>
    <mergeCell ref="P332:T332"/>
    <mergeCell ref="P459:T459"/>
    <mergeCell ref="D198:E198"/>
    <mergeCell ref="D440:E440"/>
    <mergeCell ref="D269:E269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A377:O378"/>
    <mergeCell ref="D225:E22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421:Z421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P470:V470"/>
    <mergeCell ref="P498:T498"/>
    <mergeCell ref="P178:V178"/>
    <mergeCell ref="A177:O178"/>
    <mergeCell ref="P276:V276"/>
    <mergeCell ref="P463:V463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489:V489"/>
    <mergeCell ref="P493:T493"/>
    <mergeCell ref="P197:T197"/>
    <mergeCell ref="D118:E118"/>
    <mergeCell ref="P53:T5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2025-08-18T09:13:09Z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