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006600-EDC0-4DE1-943D-219E5248E9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BP405" i="1" s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Y382" i="1" s="1"/>
  <c r="P380" i="1"/>
  <c r="X378" i="1"/>
  <c r="X377" i="1"/>
  <c r="BO376" i="1"/>
  <c r="BM376" i="1"/>
  <c r="Y376" i="1"/>
  <c r="Y378" i="1" s="1"/>
  <c r="P376" i="1"/>
  <c r="X374" i="1"/>
  <c r="X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7" i="1"/>
  <c r="X366" i="1"/>
  <c r="BO365" i="1"/>
  <c r="BM365" i="1"/>
  <c r="Y365" i="1"/>
  <c r="Y367" i="1" s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Y357" i="1" s="1"/>
  <c r="P355" i="1"/>
  <c r="X353" i="1"/>
  <c r="X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BO323" i="1"/>
  <c r="BM323" i="1"/>
  <c r="Y323" i="1"/>
  <c r="Y327" i="1" s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Y306" i="1" s="1"/>
  <c r="P300" i="1"/>
  <c r="BP299" i="1"/>
  <c r="BO299" i="1"/>
  <c r="BN299" i="1"/>
  <c r="BM299" i="1"/>
  <c r="Z299" i="1"/>
  <c r="Y299" i="1"/>
  <c r="P299" i="1"/>
  <c r="X297" i="1"/>
  <c r="X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Y271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Z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X160" i="1"/>
  <c r="X159" i="1"/>
  <c r="BO158" i="1"/>
  <c r="BM158" i="1"/>
  <c r="Y158" i="1"/>
  <c r="I516" i="1" s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O150" i="1"/>
  <c r="BM150" i="1"/>
  <c r="Y150" i="1"/>
  <c r="Y154" i="1" s="1"/>
  <c r="P150" i="1"/>
  <c r="X148" i="1"/>
  <c r="X147" i="1"/>
  <c r="BO146" i="1"/>
  <c r="BM146" i="1"/>
  <c r="Y146" i="1"/>
  <c r="H516" i="1" s="1"/>
  <c r="P146" i="1"/>
  <c r="X143" i="1"/>
  <c r="X142" i="1"/>
  <c r="BO141" i="1"/>
  <c r="BM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08" i="1" s="1"/>
  <c r="BM22" i="1"/>
  <c r="Y22" i="1"/>
  <c r="B516" i="1" s="1"/>
  <c r="H10" i="1"/>
  <c r="A9" i="1"/>
  <c r="F10" i="1" s="1"/>
  <c r="D7" i="1"/>
  <c r="Q6" i="1"/>
  <c r="P2" i="1"/>
  <c r="BP91" i="1" l="1"/>
  <c r="BN91" i="1"/>
  <c r="Z91" i="1"/>
  <c r="BP111" i="1"/>
  <c r="BN111" i="1"/>
  <c r="Z111" i="1"/>
  <c r="BP198" i="1"/>
  <c r="BN198" i="1"/>
  <c r="Z198" i="1"/>
  <c r="BP218" i="1"/>
  <c r="BN218" i="1"/>
  <c r="Z218" i="1"/>
  <c r="BP270" i="1"/>
  <c r="BN270" i="1"/>
  <c r="Z270" i="1"/>
  <c r="BP303" i="1"/>
  <c r="BN303" i="1"/>
  <c r="Z303" i="1"/>
  <c r="BP305" i="1"/>
  <c r="BN305" i="1"/>
  <c r="Z305" i="1"/>
  <c r="BP338" i="1"/>
  <c r="BN338" i="1"/>
  <c r="Z338" i="1"/>
  <c r="Y387" i="1"/>
  <c r="Y386" i="1"/>
  <c r="BP385" i="1"/>
  <c r="BN385" i="1"/>
  <c r="Z385" i="1"/>
  <c r="Z386" i="1" s="1"/>
  <c r="BP392" i="1"/>
  <c r="BN392" i="1"/>
  <c r="Z392" i="1"/>
  <c r="X516" i="1"/>
  <c r="Y423" i="1"/>
  <c r="BP422" i="1"/>
  <c r="BN422" i="1"/>
  <c r="Z422" i="1"/>
  <c r="Z423" i="1" s="1"/>
  <c r="Y429" i="1"/>
  <c r="Y428" i="1"/>
  <c r="BP427" i="1"/>
  <c r="BN427" i="1"/>
  <c r="Z427" i="1"/>
  <c r="Z428" i="1" s="1"/>
  <c r="BP433" i="1"/>
  <c r="BN433" i="1"/>
  <c r="Z433" i="1"/>
  <c r="BP444" i="1"/>
  <c r="BN444" i="1"/>
  <c r="Z444" i="1"/>
  <c r="BP466" i="1"/>
  <c r="BN466" i="1"/>
  <c r="Z466" i="1"/>
  <c r="BP488" i="1"/>
  <c r="BN488" i="1"/>
  <c r="Z488" i="1"/>
  <c r="Z29" i="1"/>
  <c r="BN29" i="1"/>
  <c r="Z47" i="1"/>
  <c r="Z48" i="1" s="1"/>
  <c r="BN47" i="1"/>
  <c r="BP47" i="1"/>
  <c r="Y48" i="1"/>
  <c r="Z52" i="1"/>
  <c r="BN52" i="1"/>
  <c r="Y59" i="1"/>
  <c r="Z64" i="1"/>
  <c r="BN64" i="1"/>
  <c r="Z76" i="1"/>
  <c r="BN76" i="1"/>
  <c r="BP96" i="1"/>
  <c r="BN96" i="1"/>
  <c r="Z96" i="1"/>
  <c r="BP141" i="1"/>
  <c r="Z141" i="1"/>
  <c r="Y216" i="1"/>
  <c r="BP208" i="1"/>
  <c r="BN208" i="1"/>
  <c r="Z208" i="1"/>
  <c r="BP245" i="1"/>
  <c r="BN245" i="1"/>
  <c r="Z245" i="1"/>
  <c r="BP293" i="1"/>
  <c r="BN293" i="1"/>
  <c r="Z293" i="1"/>
  <c r="BP317" i="1"/>
  <c r="BN317" i="1"/>
  <c r="Z317" i="1"/>
  <c r="BP356" i="1"/>
  <c r="BN356" i="1"/>
  <c r="Z356" i="1"/>
  <c r="BP400" i="1"/>
  <c r="BN400" i="1"/>
  <c r="Z400" i="1"/>
  <c r="BP438" i="1"/>
  <c r="BN438" i="1"/>
  <c r="Z438" i="1"/>
  <c r="BP456" i="1"/>
  <c r="BN456" i="1"/>
  <c r="Z456" i="1"/>
  <c r="Y490" i="1"/>
  <c r="Y489" i="1"/>
  <c r="BP487" i="1"/>
  <c r="BN487" i="1"/>
  <c r="Z487" i="1"/>
  <c r="Z489" i="1" s="1"/>
  <c r="Y114" i="1"/>
  <c r="Y320" i="1"/>
  <c r="Y463" i="1"/>
  <c r="X507" i="1"/>
  <c r="X509" i="1" s="1"/>
  <c r="X510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Y101" i="1"/>
  <c r="Z98" i="1"/>
  <c r="BN98" i="1"/>
  <c r="F516" i="1"/>
  <c r="Z107" i="1"/>
  <c r="BN107" i="1"/>
  <c r="Y115" i="1"/>
  <c r="Z113" i="1"/>
  <c r="BN113" i="1"/>
  <c r="Y121" i="1"/>
  <c r="BP117" i="1"/>
  <c r="BN117" i="1"/>
  <c r="Z117" i="1"/>
  <c r="Y122" i="1"/>
  <c r="Z125" i="1"/>
  <c r="BN125" i="1"/>
  <c r="Z135" i="1"/>
  <c r="BN135" i="1"/>
  <c r="BP135" i="1"/>
  <c r="Z146" i="1"/>
  <c r="Z147" i="1" s="1"/>
  <c r="BN146" i="1"/>
  <c r="BP146" i="1"/>
  <c r="Y147" i="1"/>
  <c r="Z150" i="1"/>
  <c r="BN150" i="1"/>
  <c r="BP150" i="1"/>
  <c r="Z158" i="1"/>
  <c r="Z159" i="1" s="1"/>
  <c r="BN158" i="1"/>
  <c r="BP158" i="1"/>
  <c r="Y159" i="1"/>
  <c r="Z162" i="1"/>
  <c r="BN162" i="1"/>
  <c r="Z165" i="1"/>
  <c r="BN165" i="1"/>
  <c r="Z169" i="1"/>
  <c r="BN169" i="1"/>
  <c r="Z186" i="1"/>
  <c r="BN186" i="1"/>
  <c r="Z196" i="1"/>
  <c r="BN196" i="1"/>
  <c r="Z200" i="1"/>
  <c r="BN200" i="1"/>
  <c r="Z206" i="1"/>
  <c r="BN206" i="1"/>
  <c r="BP206" i="1"/>
  <c r="Z210" i="1"/>
  <c r="BN210" i="1"/>
  <c r="Z214" i="1"/>
  <c r="BN214" i="1"/>
  <c r="Y220" i="1"/>
  <c r="Z225" i="1"/>
  <c r="BN225" i="1"/>
  <c r="Z229" i="1"/>
  <c r="BN229" i="1"/>
  <c r="Z238" i="1"/>
  <c r="Z239" i="1" s="1"/>
  <c r="BN238" i="1"/>
  <c r="BP238" i="1"/>
  <c r="Y239" i="1"/>
  <c r="Z242" i="1"/>
  <c r="BN242" i="1"/>
  <c r="Z243" i="1"/>
  <c r="BN243" i="1"/>
  <c r="Z252" i="1"/>
  <c r="BN252" i="1"/>
  <c r="Z268" i="1"/>
  <c r="BN268" i="1"/>
  <c r="BP268" i="1"/>
  <c r="Z291" i="1"/>
  <c r="BN291" i="1"/>
  <c r="Z295" i="1"/>
  <c r="BN295" i="1"/>
  <c r="Y307" i="1"/>
  <c r="Z301" i="1"/>
  <c r="BN301" i="1"/>
  <c r="BP313" i="1"/>
  <c r="BN313" i="1"/>
  <c r="Z313" i="1"/>
  <c r="BP331" i="1"/>
  <c r="BN331" i="1"/>
  <c r="Z331" i="1"/>
  <c r="BP350" i="1"/>
  <c r="BN350" i="1"/>
  <c r="Z350" i="1"/>
  <c r="BP381" i="1"/>
  <c r="BN381" i="1"/>
  <c r="Z381" i="1"/>
  <c r="BP398" i="1"/>
  <c r="BN398" i="1"/>
  <c r="Z398" i="1"/>
  <c r="BP417" i="1"/>
  <c r="BN417" i="1"/>
  <c r="Z417" i="1"/>
  <c r="BP436" i="1"/>
  <c r="BN436" i="1"/>
  <c r="Z436" i="1"/>
  <c r="BP442" i="1"/>
  <c r="BN442" i="1"/>
  <c r="Z442" i="1"/>
  <c r="BP452" i="1"/>
  <c r="BN452" i="1"/>
  <c r="Z452" i="1"/>
  <c r="BP462" i="1"/>
  <c r="BN462" i="1"/>
  <c r="Z462" i="1"/>
  <c r="BP477" i="1"/>
  <c r="BN477" i="1"/>
  <c r="Z477" i="1"/>
  <c r="BP498" i="1"/>
  <c r="BN498" i="1"/>
  <c r="Z498" i="1"/>
  <c r="Z119" i="1"/>
  <c r="BN119" i="1"/>
  <c r="Z167" i="1"/>
  <c r="BN167" i="1"/>
  <c r="Z175" i="1"/>
  <c r="BN175" i="1"/>
  <c r="Z190" i="1"/>
  <c r="BN190" i="1"/>
  <c r="BP190" i="1"/>
  <c r="BP309" i="1"/>
  <c r="BN309" i="1"/>
  <c r="Z309" i="1"/>
  <c r="BP319" i="1"/>
  <c r="BN319" i="1"/>
  <c r="Z319" i="1"/>
  <c r="BP346" i="1"/>
  <c r="BN346" i="1"/>
  <c r="Z346" i="1"/>
  <c r="Y362" i="1"/>
  <c r="BP360" i="1"/>
  <c r="BN360" i="1"/>
  <c r="Z360" i="1"/>
  <c r="BP394" i="1"/>
  <c r="BN394" i="1"/>
  <c r="Z394" i="1"/>
  <c r="Y406" i="1"/>
  <c r="BP404" i="1"/>
  <c r="BN404" i="1"/>
  <c r="Z404" i="1"/>
  <c r="BP435" i="1"/>
  <c r="BN435" i="1"/>
  <c r="Z435" i="1"/>
  <c r="BP440" i="1"/>
  <c r="BN440" i="1"/>
  <c r="Z440" i="1"/>
  <c r="BP441" i="1"/>
  <c r="BN441" i="1"/>
  <c r="Z441" i="1"/>
  <c r="BP446" i="1"/>
  <c r="BN446" i="1"/>
  <c r="Z446" i="1"/>
  <c r="BP458" i="1"/>
  <c r="BN458" i="1"/>
  <c r="Z458" i="1"/>
  <c r="BP468" i="1"/>
  <c r="BN468" i="1"/>
  <c r="Z468" i="1"/>
  <c r="Y500" i="1"/>
  <c r="Y499" i="1"/>
  <c r="BP497" i="1"/>
  <c r="BN497" i="1"/>
  <c r="Z497" i="1"/>
  <c r="Z499" i="1" s="1"/>
  <c r="Y321" i="1"/>
  <c r="Y341" i="1"/>
  <c r="Y363" i="1"/>
  <c r="Y374" i="1"/>
  <c r="V516" i="1"/>
  <c r="W516" i="1"/>
  <c r="Y419" i="1"/>
  <c r="Y447" i="1"/>
  <c r="Y464" i="1"/>
  <c r="H9" i="1"/>
  <c r="A10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Y33" i="1"/>
  <c r="C516" i="1"/>
  <c r="Z42" i="1"/>
  <c r="Z44" i="1" s="1"/>
  <c r="BN42" i="1"/>
  <c r="BP42" i="1"/>
  <c r="Y45" i="1"/>
  <c r="D516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6" i="1"/>
  <c r="Z90" i="1"/>
  <c r="Z92" i="1" s="1"/>
  <c r="BN90" i="1"/>
  <c r="BP90" i="1"/>
  <c r="Y93" i="1"/>
  <c r="Z95" i="1"/>
  <c r="Z100" i="1" s="1"/>
  <c r="BN95" i="1"/>
  <c r="BP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Z118" i="1"/>
  <c r="BN118" i="1"/>
  <c r="BP118" i="1"/>
  <c r="Z120" i="1"/>
  <c r="BN120" i="1"/>
  <c r="Z124" i="1"/>
  <c r="Z126" i="1" s="1"/>
  <c r="BN124" i="1"/>
  <c r="BP124" i="1"/>
  <c r="Y127" i="1"/>
  <c r="G516" i="1"/>
  <c r="Z131" i="1"/>
  <c r="Z132" i="1" s="1"/>
  <c r="BN131" i="1"/>
  <c r="Y132" i="1"/>
  <c r="Y138" i="1"/>
  <c r="BN141" i="1"/>
  <c r="Y142" i="1"/>
  <c r="Y153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6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BP290" i="1"/>
  <c r="BN290" i="1"/>
  <c r="Z290" i="1"/>
  <c r="BP294" i="1"/>
  <c r="BN294" i="1"/>
  <c r="Z294" i="1"/>
  <c r="BP302" i="1"/>
  <c r="BN302" i="1"/>
  <c r="Z302" i="1"/>
  <c r="BP310" i="1"/>
  <c r="BN310" i="1"/>
  <c r="Z310" i="1"/>
  <c r="Y314" i="1"/>
  <c r="F9" i="1"/>
  <c r="J9" i="1"/>
  <c r="Y24" i="1"/>
  <c r="Y108" i="1"/>
  <c r="Y133" i="1"/>
  <c r="Z136" i="1"/>
  <c r="Z137" i="1" s="1"/>
  <c r="BN136" i="1"/>
  <c r="Z140" i="1"/>
  <c r="Z142" i="1" s="1"/>
  <c r="BN140" i="1"/>
  <c r="BP140" i="1"/>
  <c r="Y148" i="1"/>
  <c r="Z151" i="1"/>
  <c r="Z153" i="1" s="1"/>
  <c r="BN151" i="1"/>
  <c r="Y160" i="1"/>
  <c r="Y171" i="1"/>
  <c r="Z163" i="1"/>
  <c r="BN163" i="1"/>
  <c r="BP164" i="1"/>
  <c r="BN164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Y248" i="1"/>
  <c r="L516" i="1"/>
  <c r="Y256" i="1"/>
  <c r="BP251" i="1"/>
  <c r="BN251" i="1"/>
  <c r="Z251" i="1"/>
  <c r="Z256" i="1" s="1"/>
  <c r="BP255" i="1"/>
  <c r="BN255" i="1"/>
  <c r="Z255" i="1"/>
  <c r="Y257" i="1"/>
  <c r="M516" i="1"/>
  <c r="Y265" i="1"/>
  <c r="BP260" i="1"/>
  <c r="BN260" i="1"/>
  <c r="Z260" i="1"/>
  <c r="Z264" i="1" s="1"/>
  <c r="Y264" i="1"/>
  <c r="BP269" i="1"/>
  <c r="BN269" i="1"/>
  <c r="Z269" i="1"/>
  <c r="Z271" i="1" s="1"/>
  <c r="BP292" i="1"/>
  <c r="BN292" i="1"/>
  <c r="Z292" i="1"/>
  <c r="Z296" i="1" s="1"/>
  <c r="Y296" i="1"/>
  <c r="BP300" i="1"/>
  <c r="BN300" i="1"/>
  <c r="Z300" i="1"/>
  <c r="Z306" i="1" s="1"/>
  <c r="BP304" i="1"/>
  <c r="BN304" i="1"/>
  <c r="Z304" i="1"/>
  <c r="Y315" i="1"/>
  <c r="BP312" i="1"/>
  <c r="BN312" i="1"/>
  <c r="Z312" i="1"/>
  <c r="O516" i="1"/>
  <c r="Y272" i="1"/>
  <c r="Y277" i="1"/>
  <c r="Y286" i="1"/>
  <c r="R516" i="1"/>
  <c r="Y297" i="1"/>
  <c r="Z318" i="1"/>
  <c r="Z320" i="1" s="1"/>
  <c r="BN318" i="1"/>
  <c r="BP318" i="1"/>
  <c r="Z323" i="1"/>
  <c r="BN323" i="1"/>
  <c r="BP323" i="1"/>
  <c r="Z324" i="1"/>
  <c r="BN324" i="1"/>
  <c r="Z326" i="1"/>
  <c r="BN326" i="1"/>
  <c r="Y328" i="1"/>
  <c r="Y333" i="1"/>
  <c r="BP330" i="1"/>
  <c r="BN330" i="1"/>
  <c r="Z330" i="1"/>
  <c r="BP339" i="1"/>
  <c r="BN339" i="1"/>
  <c r="Z339" i="1"/>
  <c r="T516" i="1"/>
  <c r="Y353" i="1"/>
  <c r="Y352" i="1"/>
  <c r="BP345" i="1"/>
  <c r="BN345" i="1"/>
  <c r="Z345" i="1"/>
  <c r="BP332" i="1"/>
  <c r="BN332" i="1"/>
  <c r="Z332" i="1"/>
  <c r="Y334" i="1"/>
  <c r="S516" i="1"/>
  <c r="Y340" i="1"/>
  <c r="BP337" i="1"/>
  <c r="BN337" i="1"/>
  <c r="Z337" i="1"/>
  <c r="Z340" i="1" s="1"/>
  <c r="BP347" i="1"/>
  <c r="BN347" i="1"/>
  <c r="Z347" i="1"/>
  <c r="Z349" i="1"/>
  <c r="BN349" i="1"/>
  <c r="Z351" i="1"/>
  <c r="BN351" i="1"/>
  <c r="Z355" i="1"/>
  <c r="Z357" i="1" s="1"/>
  <c r="BN355" i="1"/>
  <c r="BP355" i="1"/>
  <c r="Y358" i="1"/>
  <c r="Z361" i="1"/>
  <c r="Z362" i="1" s="1"/>
  <c r="BN361" i="1"/>
  <c r="BP361" i="1"/>
  <c r="Z365" i="1"/>
  <c r="Z366" i="1" s="1"/>
  <c r="BN365" i="1"/>
  <c r="BP365" i="1"/>
  <c r="Y366" i="1"/>
  <c r="Z370" i="1"/>
  <c r="BN370" i="1"/>
  <c r="BP370" i="1"/>
  <c r="Z372" i="1"/>
  <c r="BN372" i="1"/>
  <c r="Y373" i="1"/>
  <c r="Z376" i="1"/>
  <c r="Z377" i="1" s="1"/>
  <c r="BN376" i="1"/>
  <c r="BP376" i="1"/>
  <c r="Y377" i="1"/>
  <c r="Z380" i="1"/>
  <c r="BN380" i="1"/>
  <c r="BP380" i="1"/>
  <c r="Y383" i="1"/>
  <c r="Y401" i="1"/>
  <c r="Y407" i="1"/>
  <c r="Y412" i="1"/>
  <c r="Y418" i="1"/>
  <c r="BP443" i="1"/>
  <c r="BN443" i="1"/>
  <c r="Z443" i="1"/>
  <c r="BP451" i="1"/>
  <c r="BN451" i="1"/>
  <c r="Z451" i="1"/>
  <c r="Z453" i="1" s="1"/>
  <c r="BP459" i="1"/>
  <c r="BN459" i="1"/>
  <c r="Z459" i="1"/>
  <c r="Z469" i="1"/>
  <c r="BP467" i="1"/>
  <c r="BN467" i="1"/>
  <c r="Z467" i="1"/>
  <c r="BP475" i="1"/>
  <c r="BN475" i="1"/>
  <c r="Z475" i="1"/>
  <c r="Y47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U516" i="1"/>
  <c r="Y516" i="1"/>
  <c r="Z391" i="1"/>
  <c r="Z401" i="1" s="1"/>
  <c r="BN391" i="1"/>
  <c r="BP391" i="1"/>
  <c r="Z393" i="1"/>
  <c r="BN393" i="1"/>
  <c r="Z395" i="1"/>
  <c r="BN395" i="1"/>
  <c r="Z397" i="1"/>
  <c r="BN397" i="1"/>
  <c r="Z399" i="1"/>
  <c r="BN399" i="1"/>
  <c r="Y402" i="1"/>
  <c r="Z405" i="1"/>
  <c r="Z406" i="1" s="1"/>
  <c r="BN405" i="1"/>
  <c r="Z410" i="1"/>
  <c r="Z411" i="1" s="1"/>
  <c r="BN410" i="1"/>
  <c r="BP410" i="1"/>
  <c r="Y411" i="1"/>
  <c r="Z414" i="1"/>
  <c r="Z418" i="1" s="1"/>
  <c r="BN414" i="1"/>
  <c r="BP414" i="1"/>
  <c r="Z416" i="1"/>
  <c r="BN416" i="1"/>
  <c r="Y424" i="1"/>
  <c r="Z516" i="1"/>
  <c r="Y448" i="1"/>
  <c r="Z434" i="1"/>
  <c r="BN434" i="1"/>
  <c r="Z437" i="1"/>
  <c r="BN437" i="1"/>
  <c r="Z439" i="1"/>
  <c r="BN439" i="1"/>
  <c r="BP445" i="1"/>
  <c r="BN445" i="1"/>
  <c r="Z445" i="1"/>
  <c r="Y454" i="1"/>
  <c r="Y453" i="1"/>
  <c r="BP457" i="1"/>
  <c r="BN457" i="1"/>
  <c r="Z457" i="1"/>
  <c r="BP461" i="1"/>
  <c r="BN461" i="1"/>
  <c r="Z461" i="1"/>
  <c r="Y470" i="1"/>
  <c r="Y469" i="1"/>
  <c r="Y479" i="1"/>
  <c r="BP474" i="1"/>
  <c r="BN474" i="1"/>
  <c r="Z474" i="1"/>
  <c r="BP476" i="1"/>
  <c r="BN476" i="1"/>
  <c r="Z476" i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AA516" i="1"/>
  <c r="Z382" i="1" l="1"/>
  <c r="Z314" i="1"/>
  <c r="Z220" i="1"/>
  <c r="Z71" i="1"/>
  <c r="Z447" i="1"/>
  <c r="Z463" i="1"/>
  <c r="Z203" i="1"/>
  <c r="Z247" i="1"/>
  <c r="Z121" i="1"/>
  <c r="Z58" i="1"/>
  <c r="Z171" i="1"/>
  <c r="Z478" i="1"/>
  <c r="Z494" i="1"/>
  <c r="Z484" i="1"/>
  <c r="Z373" i="1"/>
  <c r="Z352" i="1"/>
  <c r="Z327" i="1"/>
  <c r="Z231" i="1"/>
  <c r="Z65" i="1"/>
  <c r="Z32" i="1"/>
  <c r="Y510" i="1"/>
  <c r="Y507" i="1"/>
  <c r="Z333" i="1"/>
  <c r="Y506" i="1"/>
  <c r="Y508" i="1"/>
  <c r="Z511" i="1"/>
  <c r="Y509" i="1" l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<sst xmlns="http://schemas.openxmlformats.org/spreadsheetml/2006/main" count="2255" uniqueCount="812">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</sst>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29" t="s">
        <v>0</v>
      </c>
      <c r="E1" s="592"/>
      <c r="F1" s="592"/>
      <c r="G1" s="12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811</v>
      </c>
      <c r="I5" s="794"/>
      <c r="J5" s="794"/>
      <c r="K5" s="794"/>
      <c r="L5" s="794"/>
      <c r="M5" s="635"/>
      <c r="N5" s="58"/>
      <c r="P5" s="24" t="s">
        <v>10</v>
      </c>
      <c r="Q5" s="857">
        <v>45889</v>
      </c>
      <c r="R5" s="668"/>
      <c r="T5" s="719" t="s">
        <v>11</v>
      </c>
      <c r="U5" s="720"/>
      <c r="V5" s="722" t="s">
        <v>12</v>
      </c>
      <c r="W5" s="668"/>
      <c r="AB5" s="51"/>
      <c r="AC5" s="51"/>
      <c r="AD5" s="51"/>
      <c r="AE5" s="51"/>
    </row>
    <row r="6" spans="1:32" s="553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Среда</v>
      </c>
      <c r="R6" s="578"/>
      <c r="T6" s="728" t="s">
        <v>16</v>
      </c>
      <c r="U6" s="720"/>
      <c r="V6" s="783" t="s">
        <v>17</v>
      </c>
      <c r="W6" s="576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20"/>
      <c r="V7" s="784"/>
      <c r="W7" s="785"/>
      <c r="AB7" s="51"/>
      <c r="AC7" s="51"/>
      <c r="AD7" s="51"/>
      <c r="AE7" s="51"/>
    </row>
    <row r="8" spans="1:32" s="553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5">
        <v>0.5</v>
      </c>
      <c r="R8" s="619"/>
      <c r="T8" s="569"/>
      <c r="U8" s="720"/>
      <c r="V8" s="784"/>
      <c r="W8" s="785"/>
      <c r="AB8" s="51"/>
      <c r="AC8" s="51"/>
      <c r="AD8" s="51"/>
      <c r="AE8" s="51"/>
    </row>
    <row r="9" spans="1:32" s="553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51"/>
      <c r="P9" s="26" t="s">
        <v>21</v>
      </c>
      <c r="Q9" s="663"/>
      <c r="R9" s="664"/>
      <c r="T9" s="569"/>
      <c r="U9" s="720"/>
      <c r="V9" s="786"/>
      <c r="W9" s="787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9"/>
      <c r="R10" s="730"/>
      <c r="U10" s="24" t="s">
        <v>23</v>
      </c>
      <c r="V10" s="575" t="s">
        <v>24</v>
      </c>
      <c r="W10" s="576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8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5"/>
      <c r="R12" s="619"/>
      <c r="S12" s="23"/>
      <c r="U12" s="24"/>
      <c r="V12" s="592"/>
      <c r="W12" s="569"/>
      <c r="AB12" s="51"/>
      <c r="AC12" s="51"/>
      <c r="AD12" s="51"/>
      <c r="AE12" s="51"/>
    </row>
    <row r="13" spans="1:32" s="553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18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67" t="s">
        <v>61</v>
      </c>
      <c r="V18" s="67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66"/>
      <c r="BD18" s="65"/>
    </row>
    <row r="19" spans="1:68" ht="27.75" hidden="1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48"/>
      <c r="AB19" s="48"/>
      <c r="AC19" s="48"/>
    </row>
    <row r="20" spans="1:68" ht="16.5" hidden="1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hidden="1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0" t="s">
        <v>69</v>
      </c>
      <c r="Q22" s="573"/>
      <c r="R22" s="573"/>
      <c r="S22" s="573"/>
      <c r="T22" s="574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5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5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3" t="s">
        <v>101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48"/>
      <c r="AB38" s="48"/>
      <c r="AC38" s="48"/>
    </row>
    <row r="39" spans="1:68" ht="16.5" hidden="1" customHeight="1" x14ac:dyDescent="0.25">
      <c r="A39" s="571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hidden="1" customHeight="1" x14ac:dyDescent="0.25">
      <c r="A40" s="585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59">
        <v>40</v>
      </c>
      <c r="Y41" s="560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59">
        <v>8</v>
      </c>
      <c r="Y42" s="560">
        <f>IFERROR(IF(X42="",0,CEILING((X42/$H42),1)*$H42),"")</f>
        <v>8</v>
      </c>
      <c r="Z42" s="36">
        <f>IFERROR(IF(Y42=0,"",ROUNDUP(Y42/H42,0)*0.00902),"")</f>
        <v>1.804E-2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8.42</v>
      </c>
      <c r="BN42" s="64">
        <f>IFERROR(Y42*I42/H42,"0")</f>
        <v>8.42</v>
      </c>
      <c r="BO42" s="64">
        <f>IFERROR(1/J42*(X42/H42),"0")</f>
        <v>1.5151515151515152E-2</v>
      </c>
      <c r="BP42" s="64">
        <f>IFERROR(1/J42*(Y42/H42),"0")</f>
        <v>1.5151515151515152E-2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5.7037037037037033</v>
      </c>
      <c r="Y44" s="561">
        <f>IFERROR(Y41/H41,"0")+IFERROR(Y42/H42,"0")+IFERROR(Y43/H43,"0")</f>
        <v>6</v>
      </c>
      <c r="Z44" s="561">
        <f>IFERROR(IF(Z41="",0,Z41),"0")+IFERROR(IF(Z42="",0,Z42),"0")+IFERROR(IF(Z43="",0,Z43),"0")</f>
        <v>9.3960000000000002E-2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48</v>
      </c>
      <c r="Y45" s="561">
        <f>IFERROR(SUM(Y41:Y43),"0")</f>
        <v>51.2</v>
      </c>
      <c r="Z45" s="37"/>
      <c r="AA45" s="562"/>
      <c r="AB45" s="562"/>
      <c r="AC45" s="562"/>
    </row>
    <row r="46" spans="1:68" ht="14.25" hidden="1" customHeight="1" x14ac:dyDescent="0.25">
      <c r="A46" s="585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1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hidden="1" customHeight="1" x14ac:dyDescent="0.25">
      <c r="A51" s="585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59">
        <v>150</v>
      </c>
      <c r="Y53" s="560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59">
        <v>90</v>
      </c>
      <c r="Y57" s="560">
        <f t="shared" si="6"/>
        <v>90</v>
      </c>
      <c r="Z57" s="36">
        <f>IFERROR(IF(Y57=0,"",ROUNDUP(Y57/H57,0)*0.00902),"")</f>
        <v>0.1804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94.199999999999989</v>
      </c>
      <c r="BN57" s="64">
        <f t="shared" si="8"/>
        <v>94.199999999999989</v>
      </c>
      <c r="BO57" s="64">
        <f t="shared" si="9"/>
        <v>0.15151515151515152</v>
      </c>
      <c r="BP57" s="64">
        <f t="shared" si="10"/>
        <v>0.15151515151515152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33.888888888888886</v>
      </c>
      <c r="Y58" s="561">
        <f>IFERROR(Y52/H52,"0")+IFERROR(Y53/H53,"0")+IFERROR(Y54/H54,"0")+IFERROR(Y55/H55,"0")+IFERROR(Y56/H56,"0")+IFERROR(Y57/H57,"0")</f>
        <v>34</v>
      </c>
      <c r="Z58" s="561">
        <f>IFERROR(IF(Z52="",0,Z52),"0")+IFERROR(IF(Z53="",0,Z53),"0")+IFERROR(IF(Z54="",0,Z54),"0")+IFERROR(IF(Z55="",0,Z55),"0")+IFERROR(IF(Z56="",0,Z56),"0")+IFERROR(IF(Z57="",0,Z57),"0")</f>
        <v>0.44612000000000002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240</v>
      </c>
      <c r="Y59" s="561">
        <f>IFERROR(SUM(Y52:Y57),"0")</f>
        <v>241.20000000000002</v>
      </c>
      <c r="Z59" s="37"/>
      <c r="AA59" s="562"/>
      <c r="AB59" s="562"/>
      <c r="AC59" s="562"/>
    </row>
    <row r="60" spans="1:68" ht="14.25" hidden="1" customHeight="1" x14ac:dyDescent="0.25">
      <c r="A60" s="585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59">
        <v>130</v>
      </c>
      <c r="Y61" s="560">
        <f>IFERROR(IF(X61="",0,CEILING((X61/$H61),1)*$H61),"")</f>
        <v>140.4</v>
      </c>
      <c r="Z61" s="36">
        <f>IFERROR(IF(Y61=0,"",ROUNDUP(Y61/H61,0)*0.01898),"")</f>
        <v>0.24674000000000001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135.23611111111109</v>
      </c>
      <c r="BN61" s="64">
        <f>IFERROR(Y61*I61/H61,"0")</f>
        <v>146.05499999999998</v>
      </c>
      <c r="BO61" s="64">
        <f>IFERROR(1/J61*(X61/H61),"0")</f>
        <v>0.18807870370370369</v>
      </c>
      <c r="BP61" s="64">
        <f>IFERROR(1/J61*(Y61/H61),"0")</f>
        <v>0.203125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59">
        <v>40.5</v>
      </c>
      <c r="Y64" s="560">
        <f>IFERROR(IF(X64="",0,CEILING((X64/$H64),1)*$H64),"")</f>
        <v>40.5</v>
      </c>
      <c r="Z64" s="36">
        <f>IFERROR(IF(Y64=0,"",ROUNDUP(Y64/H64,0)*0.00651),"")</f>
        <v>9.7650000000000001E-2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43.199999999999996</v>
      </c>
      <c r="BN64" s="64">
        <f>IFERROR(Y64*I64/H64,"0")</f>
        <v>43.199999999999996</v>
      </c>
      <c r="BO64" s="64">
        <f>IFERROR(1/J64*(X64/H64),"0")</f>
        <v>8.2417582417582416E-2</v>
      </c>
      <c r="BP64" s="64">
        <f>IFERROR(1/J64*(Y64/H64),"0")</f>
        <v>8.2417582417582416E-2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27.037037037037035</v>
      </c>
      <c r="Y65" s="561">
        <f>IFERROR(Y61/H61,"0")+IFERROR(Y62/H62,"0")+IFERROR(Y63/H63,"0")+IFERROR(Y64/H64,"0")</f>
        <v>28</v>
      </c>
      <c r="Z65" s="561">
        <f>IFERROR(IF(Z61="",0,Z61),"0")+IFERROR(IF(Z62="",0,Z62),"0")+IFERROR(IF(Z63="",0,Z63),"0")+IFERROR(IF(Z64="",0,Z64),"0")</f>
        <v>0.34439000000000003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170.5</v>
      </c>
      <c r="Y66" s="561">
        <f>IFERROR(SUM(Y61:Y64),"0")</f>
        <v>180.9</v>
      </c>
      <c r="Z66" s="37"/>
      <c r="AA66" s="562"/>
      <c r="AB66" s="562"/>
      <c r="AC66" s="562"/>
    </row>
    <row r="67" spans="1:68" ht="14.25" hidden="1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5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59">
        <v>30</v>
      </c>
      <c r="Y76" s="560">
        <f t="shared" si="11"/>
        <v>33.6</v>
      </c>
      <c r="Z76" s="36">
        <f>IFERROR(IF(Y76=0,"",ROUNDUP(Y76/H76,0)*0.01898),"")</f>
        <v>7.5920000000000001E-2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31.810714285714283</v>
      </c>
      <c r="BN76" s="64">
        <f t="shared" si="13"/>
        <v>35.628</v>
      </c>
      <c r="BO76" s="64">
        <f t="shared" si="14"/>
        <v>5.5803571428571425E-2</v>
      </c>
      <c r="BP76" s="64">
        <f t="shared" si="15"/>
        <v>6.25E-2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3.5714285714285712</v>
      </c>
      <c r="Y80" s="561">
        <f>IFERROR(Y74/H74,"0")+IFERROR(Y75/H75,"0")+IFERROR(Y76/H76,"0")+IFERROR(Y77/H77,"0")+IFERROR(Y78/H78,"0")+IFERROR(Y79/H79,"0")</f>
        <v>4</v>
      </c>
      <c r="Z80" s="561">
        <f>IFERROR(IF(Z74="",0,Z74),"0")+IFERROR(IF(Z75="",0,Z75),"0")+IFERROR(IF(Z76="",0,Z76),"0")+IFERROR(IF(Z77="",0,Z77),"0")+IFERROR(IF(Z78="",0,Z78),"0")+IFERROR(IF(Z79="",0,Z79),"0")</f>
        <v>7.5920000000000001E-2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30</v>
      </c>
      <c r="Y81" s="561">
        <f>IFERROR(SUM(Y74:Y79),"0")</f>
        <v>33.6</v>
      </c>
      <c r="Z81" s="37"/>
      <c r="AA81" s="562"/>
      <c r="AB81" s="562"/>
      <c r="AC81" s="562"/>
    </row>
    <row r="82" spans="1:68" ht="14.25" hidden="1" customHeight="1" x14ac:dyDescent="0.25">
      <c r="A82" s="585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1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hidden="1" customHeight="1" x14ac:dyDescent="0.25">
      <c r="A88" s="585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59">
        <v>30</v>
      </c>
      <c r="Y89" s="560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31.208333333333329</v>
      </c>
      <c r="BN89" s="64">
        <f>IFERROR(Y89*I89/H89,"0")</f>
        <v>33.705000000000005</v>
      </c>
      <c r="BO89" s="64">
        <f>IFERROR(1/J89*(X89/H89),"0")</f>
        <v>4.3402777777777776E-2</v>
      </c>
      <c r="BP89" s="64">
        <f>IFERROR(1/J89*(Y89/H89),"0")</f>
        <v>4.6875000000000007E-2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59">
        <v>9</v>
      </c>
      <c r="Y91" s="560">
        <f>IFERROR(IF(X91="",0,CEILING((X91/$H91),1)*$H91),"")</f>
        <v>9</v>
      </c>
      <c r="Z91" s="36">
        <f>IFERROR(IF(Y91=0,"",ROUNDUP(Y91/H91,0)*0.00902),"")</f>
        <v>1.804E-2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9.42</v>
      </c>
      <c r="BN91" s="64">
        <f>IFERROR(Y91*I91/H91,"0")</f>
        <v>9.42</v>
      </c>
      <c r="BO91" s="64">
        <f>IFERROR(1/J91*(X91/H91),"0")</f>
        <v>1.5151515151515152E-2</v>
      </c>
      <c r="BP91" s="64">
        <f>IFERROR(1/J91*(Y91/H91),"0")</f>
        <v>1.5151515151515152E-2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4.7777777777777777</v>
      </c>
      <c r="Y92" s="561">
        <f>IFERROR(Y89/H89,"0")+IFERROR(Y90/H90,"0")+IFERROR(Y91/H91,"0")</f>
        <v>5</v>
      </c>
      <c r="Z92" s="561">
        <f>IFERROR(IF(Z89="",0,Z89),"0")+IFERROR(IF(Z90="",0,Z90),"0")+IFERROR(IF(Z91="",0,Z91),"0")</f>
        <v>7.4980000000000005E-2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39</v>
      </c>
      <c r="Y93" s="561">
        <f>IFERROR(SUM(Y89:Y91),"0")</f>
        <v>41.400000000000006</v>
      </c>
      <c r="Z93" s="37"/>
      <c r="AA93" s="562"/>
      <c r="AB93" s="562"/>
      <c r="AC93" s="562"/>
    </row>
    <row r="94" spans="1:68" ht="14.25" hidden="1" customHeight="1" x14ac:dyDescent="0.25">
      <c r="A94" s="585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59">
        <v>15</v>
      </c>
      <c r="Y95" s="560">
        <f>IFERROR(IF(X95="",0,CEILING((X95/$H95),1)*$H95),"")</f>
        <v>16.2</v>
      </c>
      <c r="Z95" s="36">
        <f>IFERROR(IF(Y95=0,"",ROUNDUP(Y95/H95,0)*0.01898),"")</f>
        <v>3.7960000000000001E-2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15.961111111111112</v>
      </c>
      <c r="BN95" s="64">
        <f>IFERROR(Y95*I95/H95,"0")</f>
        <v>17.238</v>
      </c>
      <c r="BO95" s="64">
        <f>IFERROR(1/J95*(X95/H95),"0")</f>
        <v>2.8935185185185185E-2</v>
      </c>
      <c r="BP95" s="64">
        <f>IFERROR(1/J95*(Y95/H95),"0")</f>
        <v>3.125E-2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1.8518518518518519</v>
      </c>
      <c r="Y100" s="561">
        <f>IFERROR(Y95/H95,"0")+IFERROR(Y96/H96,"0")+IFERROR(Y97/H97,"0")+IFERROR(Y98/H98,"0")+IFERROR(Y99/H99,"0")</f>
        <v>2</v>
      </c>
      <c r="Z100" s="561">
        <f>IFERROR(IF(Z95="",0,Z95),"0")+IFERROR(IF(Z96="",0,Z96),"0")+IFERROR(IF(Z97="",0,Z97),"0")+IFERROR(IF(Z98="",0,Z98),"0")+IFERROR(IF(Z99="",0,Z99),"0")</f>
        <v>3.7960000000000001E-2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15</v>
      </c>
      <c r="Y101" s="561">
        <f>IFERROR(SUM(Y95:Y99),"0")</f>
        <v>16.2</v>
      </c>
      <c r="Z101" s="37"/>
      <c r="AA101" s="562"/>
      <c r="AB101" s="562"/>
      <c r="AC101" s="562"/>
    </row>
    <row r="102" spans="1:68" ht="16.5" hidden="1" customHeight="1" x14ac:dyDescent="0.25">
      <c r="A102" s="571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hidden="1" customHeight="1" x14ac:dyDescent="0.25">
      <c r="A103" s="585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59">
        <v>7.5</v>
      </c>
      <c r="Y105" s="560">
        <f>IFERROR(IF(X105="",0,CEILING((X105/$H105),1)*$H105),"")</f>
        <v>7.5</v>
      </c>
      <c r="Z105" s="36">
        <f>IFERROR(IF(Y105=0,"",ROUNDUP(Y105/H105,0)*0.00902),"")</f>
        <v>1.804E-2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7.92</v>
      </c>
      <c r="BN105" s="64">
        <f>IFERROR(Y105*I105/H105,"0")</f>
        <v>7.92</v>
      </c>
      <c r="BO105" s="64">
        <f>IFERROR(1/J105*(X105/H105),"0")</f>
        <v>1.5151515151515152E-2</v>
      </c>
      <c r="BP105" s="64">
        <f>IFERROR(1/J105*(Y105/H105),"0")</f>
        <v>1.5151515151515152E-2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2</v>
      </c>
      <c r="Y108" s="561">
        <f>IFERROR(Y104/H104,"0")+IFERROR(Y105/H105,"0")+IFERROR(Y106/H106,"0")+IFERROR(Y107/H107,"0")</f>
        <v>2</v>
      </c>
      <c r="Z108" s="561">
        <f>IFERROR(IF(Z104="",0,Z104),"0")+IFERROR(IF(Z105="",0,Z105),"0")+IFERROR(IF(Z106="",0,Z106),"0")+IFERROR(IF(Z107="",0,Z107),"0")</f>
        <v>1.804E-2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7.5</v>
      </c>
      <c r="Y109" s="561">
        <f>IFERROR(SUM(Y104:Y107),"0")</f>
        <v>7.5</v>
      </c>
      <c r="Z109" s="37"/>
      <c r="AA109" s="562"/>
      <c r="AB109" s="562"/>
      <c r="AC109" s="562"/>
    </row>
    <row r="110" spans="1:68" ht="14.25" hidden="1" customHeight="1" x14ac:dyDescent="0.25">
      <c r="A110" s="585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5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59">
        <v>30</v>
      </c>
      <c r="Y117" s="560">
        <f>IFERROR(IF(X117="",0,CEILING((X117/$H117),1)*$H117),"")</f>
        <v>32.4</v>
      </c>
      <c r="Z117" s="36">
        <f>IFERROR(IF(Y117=0,"",ROUNDUP(Y117/H117,0)*0.01898),"")</f>
        <v>7.5920000000000001E-2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31.9</v>
      </c>
      <c r="BN117" s="64">
        <f>IFERROR(Y117*I117/H117,"0")</f>
        <v>34.451999999999998</v>
      </c>
      <c r="BO117" s="64">
        <f>IFERROR(1/J117*(X117/H117),"0")</f>
        <v>5.7870370370370371E-2</v>
      </c>
      <c r="BP117" s="64">
        <f>IFERROR(1/J117*(Y117/H117),"0")</f>
        <v>6.25E-2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59">
        <v>10.8</v>
      </c>
      <c r="Y119" s="560">
        <f>IFERROR(IF(X119="",0,CEILING((X119/$H119),1)*$H119),"")</f>
        <v>10.8</v>
      </c>
      <c r="Z119" s="36">
        <f>IFERROR(IF(Y119=0,"",ROUNDUP(Y119/H119,0)*0.00651),"")</f>
        <v>2.6040000000000001E-2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11.808</v>
      </c>
      <c r="BN119" s="64">
        <f>IFERROR(Y119*I119/H119,"0")</f>
        <v>11.808</v>
      </c>
      <c r="BO119" s="64">
        <f>IFERROR(1/J119*(X119/H119),"0")</f>
        <v>2.197802197802198E-2</v>
      </c>
      <c r="BP119" s="64">
        <f>IFERROR(1/J119*(Y119/H119),"0")</f>
        <v>2.197802197802198E-2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7.7037037037037042</v>
      </c>
      <c r="Y121" s="561">
        <f>IFERROR(Y117/H117,"0")+IFERROR(Y118/H118,"0")+IFERROR(Y119/H119,"0")+IFERROR(Y120/H120,"0")</f>
        <v>8</v>
      </c>
      <c r="Z121" s="561">
        <f>IFERROR(IF(Z117="",0,Z117),"0")+IFERROR(IF(Z118="",0,Z118),"0")+IFERROR(IF(Z119="",0,Z119),"0")+IFERROR(IF(Z120="",0,Z120),"0")</f>
        <v>0.10196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40.799999999999997</v>
      </c>
      <c r="Y122" s="561">
        <f>IFERROR(SUM(Y117:Y120),"0")</f>
        <v>43.2</v>
      </c>
      <c r="Z122" s="37"/>
      <c r="AA122" s="562"/>
      <c r="AB122" s="562"/>
      <c r="AC122" s="562"/>
    </row>
    <row r="123" spans="1:68" ht="14.25" hidden="1" customHeight="1" x14ac:dyDescent="0.25">
      <c r="A123" s="585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1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hidden="1" customHeight="1" x14ac:dyDescent="0.25">
      <c r="A129" s="585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4301011564</v>
      </c>
      <c r="D130" s="577">
        <v>4680115882577</v>
      </c>
      <c r="E130" s="578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73"/>
      <c r="R130" s="573"/>
      <c r="S130" s="573"/>
      <c r="T130" s="574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4301011562</v>
      </c>
      <c r="D131" s="577">
        <v>4680115882577</v>
      </c>
      <c r="E131" s="578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73"/>
      <c r="R131" s="573"/>
      <c r="S131" s="573"/>
      <c r="T131" s="574"/>
      <c r="U131" s="34"/>
      <c r="V131" s="34"/>
      <c r="W131" s="35" t="s">
        <v>70</v>
      </c>
      <c r="X131" s="559">
        <v>12</v>
      </c>
      <c r="Y131" s="560">
        <f>IFERROR(IF(X131="",0,CEILING((X131/$H131),1)*$H131),"")</f>
        <v>12.8</v>
      </c>
      <c r="Z131" s="36">
        <f>IFERROR(IF(Y131=0,"",ROUNDUP(Y131/H131,0)*0.00651),"")</f>
        <v>2.6040000000000001E-2</v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12.675000000000001</v>
      </c>
      <c r="BN131" s="64">
        <f>IFERROR(Y131*I131/H131,"0")</f>
        <v>13.52</v>
      </c>
      <c r="BO131" s="64">
        <f>IFERROR(1/J131*(X131/H131),"0")</f>
        <v>2.0604395604395608E-2</v>
      </c>
      <c r="BP131" s="64">
        <f>IFERROR(1/J131*(Y131/H131),"0")</f>
        <v>2.197802197802198E-2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3.75</v>
      </c>
      <c r="Y132" s="561">
        <f>IFERROR(Y130/H130,"0")+IFERROR(Y131/H131,"0")</f>
        <v>4</v>
      </c>
      <c r="Z132" s="561">
        <f>IFERROR(IF(Z130="",0,Z130),"0")+IFERROR(IF(Z131="",0,Z131),"0")</f>
        <v>2.6040000000000001E-2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12</v>
      </c>
      <c r="Y133" s="561">
        <f>IFERROR(SUM(Y130:Y131),"0")</f>
        <v>12.8</v>
      </c>
      <c r="Z133" s="37"/>
      <c r="AA133" s="562"/>
      <c r="AB133" s="562"/>
      <c r="AC133" s="562"/>
    </row>
    <row r="134" spans="1:68" ht="14.25" hidden="1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4301031234</v>
      </c>
      <c r="D135" s="577">
        <v>4680115883444</v>
      </c>
      <c r="E135" s="578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4301031235</v>
      </c>
      <c r="D136" s="577">
        <v>4680115883444</v>
      </c>
      <c r="E136" s="578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85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1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hidden="1" customHeight="1" x14ac:dyDescent="0.25">
      <c r="A145" s="585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59">
        <v>21</v>
      </c>
      <c r="Y150" s="560">
        <f>IFERROR(IF(X150="",0,CEILING((X150/$H150),1)*$H150),"")</f>
        <v>27</v>
      </c>
      <c r="Z150" s="36">
        <f>IFERROR(IF(Y150=0,"",ROUNDUP(Y150/H150,0)*0.01898),"")</f>
        <v>5.6940000000000004E-2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22.365000000000002</v>
      </c>
      <c r="BN150" s="64">
        <f>IFERROR(Y150*I150/H150,"0")</f>
        <v>28.755000000000003</v>
      </c>
      <c r="BO150" s="64">
        <f>IFERROR(1/J150*(X150/H150),"0")</f>
        <v>3.6458333333333336E-2</v>
      </c>
      <c r="BP150" s="64">
        <f>IFERROR(1/J150*(Y150/H150),"0")</f>
        <v>4.6875E-2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2.3333333333333335</v>
      </c>
      <c r="Y153" s="561">
        <f>IFERROR(Y150/H150,"0")+IFERROR(Y151/H151,"0")+IFERROR(Y152/H152,"0")</f>
        <v>3</v>
      </c>
      <c r="Z153" s="561">
        <f>IFERROR(IF(Z150="",0,Z150),"0")+IFERROR(IF(Z151="",0,Z151),"0")+IFERROR(IF(Z152="",0,Z152),"0")</f>
        <v>5.6940000000000004E-2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21</v>
      </c>
      <c r="Y154" s="561">
        <f>IFERROR(SUM(Y150:Y152),"0")</f>
        <v>27</v>
      </c>
      <c r="Z154" s="37"/>
      <c r="AA154" s="562"/>
      <c r="AB154" s="562"/>
      <c r="AC154" s="562"/>
    </row>
    <row r="155" spans="1:68" ht="27.75" hidden="1" customHeight="1" x14ac:dyDescent="0.2">
      <c r="A155" s="653" t="s">
        <v>260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48"/>
      <c r="AB155" s="48"/>
      <c r="AC155" s="48"/>
    </row>
    <row r="156" spans="1:68" ht="16.5" hidden="1" customHeight="1" x14ac:dyDescent="0.25">
      <c r="A156" s="571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hidden="1" customHeight="1" x14ac:dyDescent="0.25">
      <c r="A157" s="585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59">
        <v>8</v>
      </c>
      <c r="Y162" s="560">
        <f t="shared" ref="Y162:Y170" si="16">IFERROR(IF(X162="",0,CEILING((X162/$H162),1)*$H162),"")</f>
        <v>8.4</v>
      </c>
      <c r="Z162" s="36">
        <f>IFERROR(IF(Y162=0,"",ROUNDUP(Y162/H162,0)*0.00902),"")</f>
        <v>1.804E-2</v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8.5142857142857142</v>
      </c>
      <c r="BN162" s="64">
        <f t="shared" ref="BN162:BN170" si="18">IFERROR(Y162*I162/H162,"0")</f>
        <v>8.94</v>
      </c>
      <c r="BO162" s="64">
        <f t="shared" ref="BO162:BO170" si="19">IFERROR(1/J162*(X162/H162),"0")</f>
        <v>1.443001443001443E-2</v>
      </c>
      <c r="BP162" s="64">
        <f t="shared" ref="BP162:BP170" si="20">IFERROR(1/J162*(Y162/H162),"0")</f>
        <v>1.5151515151515152E-2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1.9047619047619047</v>
      </c>
      <c r="Y171" s="561">
        <f>IFERROR(Y162/H162,"0")+IFERROR(Y163/H163,"0")+IFERROR(Y164/H164,"0")+IFERROR(Y165/H165,"0")+IFERROR(Y166/H166,"0")+IFERROR(Y167/H167,"0")+IFERROR(Y168/H168,"0")+IFERROR(Y169/H169,"0")+IFERROR(Y170/H170,"0")</f>
        <v>2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1.804E-2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8</v>
      </c>
      <c r="Y172" s="561">
        <f>IFERROR(SUM(Y162:Y170),"0")</f>
        <v>8.4</v>
      </c>
      <c r="Z172" s="37"/>
      <c r="AA172" s="562"/>
      <c r="AB172" s="562"/>
      <c r="AC172" s="562"/>
    </row>
    <row r="173" spans="1:68" ht="14.25" hidden="1" customHeight="1" x14ac:dyDescent="0.25">
      <c r="A173" s="585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85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1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hidden="1" customHeight="1" x14ac:dyDescent="0.25">
      <c r="A184" s="585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5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85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59">
        <v>13.5</v>
      </c>
      <c r="Y211" s="560">
        <f t="shared" si="26"/>
        <v>14.399999999999999</v>
      </c>
      <c r="Z211" s="36">
        <f t="shared" si="31"/>
        <v>3.9059999999999997E-2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14.9175</v>
      </c>
      <c r="BN211" s="64">
        <f t="shared" si="28"/>
        <v>15.912000000000001</v>
      </c>
      <c r="BO211" s="64">
        <f t="shared" si="29"/>
        <v>3.0906593406593408E-2</v>
      </c>
      <c r="BP211" s="64">
        <f t="shared" si="30"/>
        <v>3.2967032967032968E-2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5.625</v>
      </c>
      <c r="Y215" s="561">
        <f>IFERROR(Y206/H206,"0")+IFERROR(Y207/H207,"0")+IFERROR(Y208/H208,"0")+IFERROR(Y209/H209,"0")+IFERROR(Y210/H210,"0")+IFERROR(Y211/H211,"0")+IFERROR(Y212/H212,"0")+IFERROR(Y213/H213,"0")+IFERROR(Y214/H214,"0")</f>
        <v>6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3.9059999999999997E-2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13.5</v>
      </c>
      <c r="Y216" s="561">
        <f>IFERROR(SUM(Y206:Y214),"0")</f>
        <v>14.399999999999999</v>
      </c>
      <c r="Z216" s="37"/>
      <c r="AA216" s="562"/>
      <c r="AB216" s="562"/>
      <c r="AC216" s="562"/>
    </row>
    <row r="217" spans="1:68" ht="14.25" hidden="1" customHeight="1" x14ac:dyDescent="0.25">
      <c r="A217" s="585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1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hidden="1" customHeight="1" x14ac:dyDescent="0.25">
      <c r="A223" s="585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5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5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5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2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399</v>
      </c>
      <c r="B245" s="54" t="s">
        <v>400</v>
      </c>
      <c r="C245" s="31">
        <v>4301041006</v>
      </c>
      <c r="D245" s="577">
        <v>4680115886728</v>
      </c>
      <c r="E245" s="578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401</v>
      </c>
      <c r="B246" s="54" t="s">
        <v>402</v>
      </c>
      <c r="C246" s="31">
        <v>4301041005</v>
      </c>
      <c r="D246" s="577">
        <v>4680115886711</v>
      </c>
      <c r="E246" s="578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1" t="s">
        <v>403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hidden="1" customHeight="1" x14ac:dyDescent="0.25">
      <c r="A250" s="585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hidden="1" customHeight="1" x14ac:dyDescent="0.25">
      <c r="A251" s="54" t="s">
        <v>404</v>
      </c>
      <c r="B251" s="54" t="s">
        <v>405</v>
      </c>
      <c r="C251" s="31">
        <v>4301011855</v>
      </c>
      <c r="D251" s="577">
        <v>4680115885837</v>
      </c>
      <c r="E251" s="578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77">
        <v>4680115885806</v>
      </c>
      <c r="E252" s="578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59">
        <v>30</v>
      </c>
      <c r="Y252" s="560">
        <f>IFERROR(IF(X252="",0,CEILING((X252/$H252),1)*$H252),"")</f>
        <v>32.400000000000006</v>
      </c>
      <c r="Z252" s="36">
        <f>IFERROR(IF(Y252=0,"",ROUNDUP(Y252/H252,0)*0.01898),"")</f>
        <v>5.6940000000000004E-2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31.208333333333329</v>
      </c>
      <c r="BN252" s="64">
        <f>IFERROR(Y252*I252/H252,"0")</f>
        <v>33.705000000000005</v>
      </c>
      <c r="BO252" s="64">
        <f>IFERROR(1/J252*(X252/H252),"0")</f>
        <v>4.3402777777777776E-2</v>
      </c>
      <c r="BP252" s="64">
        <f>IFERROR(1/J252*(Y252/H252),"0")</f>
        <v>4.6875000000000007E-2</v>
      </c>
    </row>
    <row r="253" spans="1:68" ht="37.5" hidden="1" customHeight="1" x14ac:dyDescent="0.25">
      <c r="A253" s="54" t="s">
        <v>410</v>
      </c>
      <c r="B253" s="54" t="s">
        <v>411</v>
      </c>
      <c r="C253" s="31">
        <v>4301011853</v>
      </c>
      <c r="D253" s="577">
        <v>4680115885851</v>
      </c>
      <c r="E253" s="578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4301011852</v>
      </c>
      <c r="D254" s="577">
        <v>4680115885844</v>
      </c>
      <c r="E254" s="578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416</v>
      </c>
      <c r="B255" s="54" t="s">
        <v>417</v>
      </c>
      <c r="C255" s="31">
        <v>4301011851</v>
      </c>
      <c r="D255" s="577">
        <v>4680115885820</v>
      </c>
      <c r="E255" s="578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59">
        <v>8</v>
      </c>
      <c r="Y255" s="560">
        <f>IFERROR(IF(X255="",0,CEILING((X255/$H255),1)*$H255),"")</f>
        <v>8</v>
      </c>
      <c r="Z255" s="36">
        <f>IFERROR(IF(Y255=0,"",ROUNDUP(Y255/H255,0)*0.00902),"")</f>
        <v>1.804E-2</v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8.42</v>
      </c>
      <c r="BN255" s="64">
        <f>IFERROR(Y255*I255/H255,"0")</f>
        <v>8.42</v>
      </c>
      <c r="BO255" s="64">
        <f>IFERROR(1/J255*(X255/H255),"0")</f>
        <v>1.5151515151515152E-2</v>
      </c>
      <c r="BP255" s="64">
        <f>IFERROR(1/J255*(Y255/H255),"0")</f>
        <v>1.5151515151515152E-2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4.7777777777777777</v>
      </c>
      <c r="Y256" s="561">
        <f>IFERROR(Y251/H251,"0")+IFERROR(Y252/H252,"0")+IFERROR(Y253/H253,"0")+IFERROR(Y254/H254,"0")+IFERROR(Y255/H255,"0")</f>
        <v>5</v>
      </c>
      <c r="Z256" s="561">
        <f>IFERROR(IF(Z251="",0,Z251),"0")+IFERROR(IF(Z252="",0,Z252),"0")+IFERROR(IF(Z253="",0,Z253),"0")+IFERROR(IF(Z254="",0,Z254),"0")+IFERROR(IF(Z255="",0,Z255),"0")</f>
        <v>7.4980000000000005E-2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38</v>
      </c>
      <c r="Y257" s="561">
        <f>IFERROR(SUM(Y251:Y255),"0")</f>
        <v>40.400000000000006</v>
      </c>
      <c r="Z257" s="37"/>
      <c r="AA257" s="562"/>
      <c r="AB257" s="562"/>
      <c r="AC257" s="562"/>
    </row>
    <row r="258" spans="1:68" ht="16.5" hidden="1" customHeight="1" x14ac:dyDescent="0.25">
      <c r="A258" s="571" t="s">
        <v>419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hidden="1" customHeight="1" x14ac:dyDescent="0.25">
      <c r="A259" s="585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hidden="1" customHeight="1" x14ac:dyDescent="0.25">
      <c r="A260" s="54" t="s">
        <v>420</v>
      </c>
      <c r="B260" s="54" t="s">
        <v>421</v>
      </c>
      <c r="C260" s="31">
        <v>4301011223</v>
      </c>
      <c r="D260" s="577">
        <v>4607091383423</v>
      </c>
      <c r="E260" s="578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4301012199</v>
      </c>
      <c r="D261" s="577">
        <v>4680115886957</v>
      </c>
      <c r="E261" s="578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6" t="s">
        <v>424</v>
      </c>
      <c r="Q261" s="573"/>
      <c r="R261" s="573"/>
      <c r="S261" s="573"/>
      <c r="T261" s="574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426</v>
      </c>
      <c r="B262" s="54" t="s">
        <v>427</v>
      </c>
      <c r="C262" s="31">
        <v>4301012098</v>
      </c>
      <c r="D262" s="577">
        <v>4680115885660</v>
      </c>
      <c r="E262" s="578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429</v>
      </c>
      <c r="B263" s="54" t="s">
        <v>430</v>
      </c>
      <c r="C263" s="31">
        <v>4301012176</v>
      </c>
      <c r="D263" s="577">
        <v>4680115886773</v>
      </c>
      <c r="E263" s="578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5" t="s">
        <v>431</v>
      </c>
      <c r="Q263" s="573"/>
      <c r="R263" s="573"/>
      <c r="S263" s="573"/>
      <c r="T263" s="574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1" t="s">
        <v>433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hidden="1" customHeight="1" x14ac:dyDescent="0.25">
      <c r="A267" s="585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hidden="1" customHeight="1" x14ac:dyDescent="0.25">
      <c r="A268" s="54" t="s">
        <v>434</v>
      </c>
      <c r="B268" s="54" t="s">
        <v>435</v>
      </c>
      <c r="C268" s="31">
        <v>4301051893</v>
      </c>
      <c r="D268" s="577">
        <v>4680115886186</v>
      </c>
      <c r="E268" s="578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437</v>
      </c>
      <c r="B269" s="54" t="s">
        <v>438</v>
      </c>
      <c r="C269" s="31">
        <v>4301051795</v>
      </c>
      <c r="D269" s="577">
        <v>4680115881228</v>
      </c>
      <c r="E269" s="578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440</v>
      </c>
      <c r="B270" s="54" t="s">
        <v>441</v>
      </c>
      <c r="C270" s="31">
        <v>4301051388</v>
      </c>
      <c r="D270" s="577">
        <v>4680115881211</v>
      </c>
      <c r="E270" s="578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1" t="s">
        <v>443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hidden="1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hidden="1" customHeight="1" x14ac:dyDescent="0.25">
      <c r="A275" s="54" t="s">
        <v>444</v>
      </c>
      <c r="B275" s="54" t="s">
        <v>445</v>
      </c>
      <c r="C275" s="31">
        <v>4301031307</v>
      </c>
      <c r="D275" s="577">
        <v>4680115880344</v>
      </c>
      <c r="E275" s="578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5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hidden="1" customHeight="1" x14ac:dyDescent="0.25">
      <c r="A279" s="54" t="s">
        <v>447</v>
      </c>
      <c r="B279" s="54" t="s">
        <v>448</v>
      </c>
      <c r="C279" s="31">
        <v>4301051782</v>
      </c>
      <c r="D279" s="577">
        <v>4680115884618</v>
      </c>
      <c r="E279" s="578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1" t="s">
        <v>450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hidden="1" customHeight="1" x14ac:dyDescent="0.25">
      <c r="A283" s="585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hidden="1" customHeight="1" x14ac:dyDescent="0.25">
      <c r="A284" s="54" t="s">
        <v>451</v>
      </c>
      <c r="B284" s="54" t="s">
        <v>452</v>
      </c>
      <c r="C284" s="31">
        <v>4301011662</v>
      </c>
      <c r="D284" s="577">
        <v>4680115883703</v>
      </c>
      <c r="E284" s="578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1" t="s">
        <v>455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hidden="1" customHeight="1" x14ac:dyDescent="0.25">
      <c r="A288" s="585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hidden="1" customHeight="1" x14ac:dyDescent="0.25">
      <c r="A289" s="54" t="s">
        <v>456</v>
      </c>
      <c r="B289" s="54" t="s">
        <v>457</v>
      </c>
      <c r="C289" s="31">
        <v>4301012126</v>
      </c>
      <c r="D289" s="577">
        <v>4607091386004</v>
      </c>
      <c r="E289" s="578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459</v>
      </c>
      <c r="B290" s="54" t="s">
        <v>460</v>
      </c>
      <c r="C290" s="31">
        <v>4301012024</v>
      </c>
      <c r="D290" s="577">
        <v>4680115885615</v>
      </c>
      <c r="E290" s="578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59">
        <v>10</v>
      </c>
      <c r="Y290" s="560">
        <f t="shared" si="37"/>
        <v>10.8</v>
      </c>
      <c r="Z290" s="36">
        <f>IFERROR(IF(Y290=0,"",ROUNDUP(Y290/H290,0)*0.01898),"")</f>
        <v>1.898E-2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10.402777777777777</v>
      </c>
      <c r="BN290" s="64">
        <f t="shared" si="39"/>
        <v>11.234999999999999</v>
      </c>
      <c r="BO290" s="64">
        <f t="shared" si="40"/>
        <v>1.4467592592592591E-2</v>
      </c>
      <c r="BP290" s="64">
        <f t="shared" si="41"/>
        <v>1.5625E-2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77">
        <v>4680115885554</v>
      </c>
      <c r="E291" s="578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59">
        <v>220</v>
      </c>
      <c r="Y291" s="560">
        <f t="shared" si="37"/>
        <v>226.8</v>
      </c>
      <c r="Z291" s="36">
        <f>IFERROR(IF(Y291=0,"",ROUNDUP(Y291/H291,0)*0.01898),"")</f>
        <v>0.39857999999999999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228.86111111111109</v>
      </c>
      <c r="BN291" s="64">
        <f t="shared" si="39"/>
        <v>235.93499999999997</v>
      </c>
      <c r="BO291" s="64">
        <f t="shared" si="40"/>
        <v>0.31828703703703703</v>
      </c>
      <c r="BP291" s="64">
        <f t="shared" si="41"/>
        <v>0.328125</v>
      </c>
    </row>
    <row r="292" spans="1:68" ht="27" hidden="1" customHeight="1" x14ac:dyDescent="0.25">
      <c r="A292" s="54" t="s">
        <v>462</v>
      </c>
      <c r="B292" s="54" t="s">
        <v>465</v>
      </c>
      <c r="C292" s="31">
        <v>4301011911</v>
      </c>
      <c r="D292" s="577">
        <v>4680115885554</v>
      </c>
      <c r="E292" s="578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468</v>
      </c>
      <c r="B293" s="54" t="s">
        <v>469</v>
      </c>
      <c r="C293" s="31">
        <v>4301011858</v>
      </c>
      <c r="D293" s="577">
        <v>4680115885646</v>
      </c>
      <c r="E293" s="578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471</v>
      </c>
      <c r="B294" s="54" t="s">
        <v>472</v>
      </c>
      <c r="C294" s="31">
        <v>4301011857</v>
      </c>
      <c r="D294" s="577">
        <v>4680115885622</v>
      </c>
      <c r="E294" s="578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59">
        <v>8</v>
      </c>
      <c r="Y294" s="560">
        <f t="shared" si="37"/>
        <v>8</v>
      </c>
      <c r="Z294" s="36">
        <f>IFERROR(IF(Y294=0,"",ROUNDUP(Y294/H294,0)*0.00902),"")</f>
        <v>1.804E-2</v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8.42</v>
      </c>
      <c r="BN294" s="64">
        <f t="shared" si="39"/>
        <v>8.42</v>
      </c>
      <c r="BO294" s="64">
        <f t="shared" si="40"/>
        <v>1.5151515151515152E-2</v>
      </c>
      <c r="BP294" s="64">
        <f t="shared" si="41"/>
        <v>1.5151515151515152E-2</v>
      </c>
    </row>
    <row r="295" spans="1:68" ht="27" customHeight="1" x14ac:dyDescent="0.25">
      <c r="A295" s="54" t="s">
        <v>473</v>
      </c>
      <c r="B295" s="54" t="s">
        <v>474</v>
      </c>
      <c r="C295" s="31">
        <v>4301011859</v>
      </c>
      <c r="D295" s="577">
        <v>4680115885608</v>
      </c>
      <c r="E295" s="578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59">
        <v>36</v>
      </c>
      <c r="Y295" s="560">
        <f t="shared" si="37"/>
        <v>36</v>
      </c>
      <c r="Z295" s="36">
        <f>IFERROR(IF(Y295=0,"",ROUNDUP(Y295/H295,0)*0.00902),"")</f>
        <v>8.1180000000000002E-2</v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37.89</v>
      </c>
      <c r="BN295" s="64">
        <f t="shared" si="39"/>
        <v>37.89</v>
      </c>
      <c r="BO295" s="64">
        <f t="shared" si="40"/>
        <v>6.8181818181818177E-2</v>
      </c>
      <c r="BP295" s="64">
        <f t="shared" si="41"/>
        <v>6.8181818181818177E-2</v>
      </c>
    </row>
    <row r="296" spans="1:68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32.296296296296298</v>
      </c>
      <c r="Y296" s="561">
        <f>IFERROR(Y289/H289,"0")+IFERROR(Y290/H290,"0")+IFERROR(Y291/H291,"0")+IFERROR(Y292/H292,"0")+IFERROR(Y293/H293,"0")+IFERROR(Y294/H294,"0")+IFERROR(Y295/H295,"0")</f>
        <v>33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0.51678000000000002</v>
      </c>
      <c r="AA296" s="562"/>
      <c r="AB296" s="562"/>
      <c r="AC296" s="562"/>
    </row>
    <row r="297" spans="1:68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274</v>
      </c>
      <c r="Y297" s="561">
        <f>IFERROR(SUM(Y289:Y295),"0")</f>
        <v>281.60000000000002</v>
      </c>
      <c r="Z297" s="37"/>
      <c r="AA297" s="562"/>
      <c r="AB297" s="562"/>
      <c r="AC297" s="562"/>
    </row>
    <row r="298" spans="1:68" ht="14.25" hidden="1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5"/>
      <c r="AB298" s="555"/>
      <c r="AC298" s="555"/>
    </row>
    <row r="299" spans="1:68" ht="27" customHeight="1" x14ac:dyDescent="0.25">
      <c r="A299" s="54" t="s">
        <v>476</v>
      </c>
      <c r="B299" s="54" t="s">
        <v>477</v>
      </c>
      <c r="C299" s="31">
        <v>4301030878</v>
      </c>
      <c r="D299" s="577">
        <v>4607091387193</v>
      </c>
      <c r="E299" s="578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59">
        <v>30</v>
      </c>
      <c r="Y299" s="560">
        <f t="shared" ref="Y299:Y305" si="42">IFERROR(IF(X299="",0,CEILING((X299/$H299),1)*$H299),"")</f>
        <v>33.6</v>
      </c>
      <c r="Z299" s="36">
        <f>IFERROR(IF(Y299=0,"",ROUNDUP(Y299/H299,0)*0.00902),"")</f>
        <v>7.2160000000000002E-2</v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31.928571428571427</v>
      </c>
      <c r="BN299" s="64">
        <f t="shared" ref="BN299:BN305" si="44">IFERROR(Y299*I299/H299,"0")</f>
        <v>35.76</v>
      </c>
      <c r="BO299" s="64">
        <f t="shared" ref="BO299:BO305" si="45">IFERROR(1/J299*(X299/H299),"0")</f>
        <v>5.4112554112554112E-2</v>
      </c>
      <c r="BP299" s="64">
        <f t="shared" ref="BP299:BP305" si="46">IFERROR(1/J299*(Y299/H299),"0")</f>
        <v>6.0606060606060608E-2</v>
      </c>
    </row>
    <row r="300" spans="1:68" ht="27" customHeight="1" x14ac:dyDescent="0.25">
      <c r="A300" s="54" t="s">
        <v>479</v>
      </c>
      <c r="B300" s="54" t="s">
        <v>480</v>
      </c>
      <c r="C300" s="31">
        <v>4301031153</v>
      </c>
      <c r="D300" s="577">
        <v>4607091387230</v>
      </c>
      <c r="E300" s="578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59">
        <v>80</v>
      </c>
      <c r="Y300" s="560">
        <f t="shared" si="42"/>
        <v>84</v>
      </c>
      <c r="Z300" s="36">
        <f>IFERROR(IF(Y300=0,"",ROUNDUP(Y300/H300,0)*0.00902),"")</f>
        <v>0.1804</v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85.142857142857125</v>
      </c>
      <c r="BN300" s="64">
        <f t="shared" si="44"/>
        <v>89.399999999999991</v>
      </c>
      <c r="BO300" s="64">
        <f t="shared" si="45"/>
        <v>0.14430014430014429</v>
      </c>
      <c r="BP300" s="64">
        <f t="shared" si="46"/>
        <v>0.15151515151515152</v>
      </c>
    </row>
    <row r="301" spans="1:68" ht="27" hidden="1" customHeight="1" x14ac:dyDescent="0.25">
      <c r="A301" s="54" t="s">
        <v>482</v>
      </c>
      <c r="B301" s="54" t="s">
        <v>483</v>
      </c>
      <c r="C301" s="31">
        <v>4301031154</v>
      </c>
      <c r="D301" s="577">
        <v>4607091387292</v>
      </c>
      <c r="E301" s="578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485</v>
      </c>
      <c r="B302" s="54" t="s">
        <v>486</v>
      </c>
      <c r="C302" s="31">
        <v>4301031152</v>
      </c>
      <c r="D302" s="577">
        <v>4607091387285</v>
      </c>
      <c r="E302" s="578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59">
        <v>8.3999999999999986</v>
      </c>
      <c r="Y302" s="560">
        <f t="shared" si="42"/>
        <v>8.4</v>
      </c>
      <c r="Z302" s="36">
        <f>IFERROR(IF(Y302=0,"",ROUNDUP(Y302/H302,0)*0.00502),"")</f>
        <v>2.0080000000000001E-2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8.9199999999999982</v>
      </c>
      <c r="BN302" s="64">
        <f t="shared" si="44"/>
        <v>8.92</v>
      </c>
      <c r="BO302" s="64">
        <f t="shared" si="45"/>
        <v>1.7094017094017092E-2</v>
      </c>
      <c r="BP302" s="64">
        <f t="shared" si="46"/>
        <v>1.7094017094017096E-2</v>
      </c>
    </row>
    <row r="303" spans="1:68" ht="27" hidden="1" customHeight="1" x14ac:dyDescent="0.25">
      <c r="A303" s="54" t="s">
        <v>487</v>
      </c>
      <c r="B303" s="54" t="s">
        <v>488</v>
      </c>
      <c r="C303" s="31">
        <v>4301031305</v>
      </c>
      <c r="D303" s="577">
        <v>4607091389845</v>
      </c>
      <c r="E303" s="578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490</v>
      </c>
      <c r="B304" s="54" t="s">
        <v>491</v>
      </c>
      <c r="C304" s="31">
        <v>4301031306</v>
      </c>
      <c r="D304" s="577">
        <v>4680115882881</v>
      </c>
      <c r="E304" s="578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492</v>
      </c>
      <c r="B305" s="54" t="s">
        <v>493</v>
      </c>
      <c r="C305" s="31">
        <v>4301031066</v>
      </c>
      <c r="D305" s="577">
        <v>4607091383836</v>
      </c>
      <c r="E305" s="578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30.19047619047619</v>
      </c>
      <c r="Y306" s="561">
        <f>IFERROR(Y299/H299,"0")+IFERROR(Y300/H300,"0")+IFERROR(Y301/H301,"0")+IFERROR(Y302/H302,"0")+IFERROR(Y303/H303,"0")+IFERROR(Y304/H304,"0")+IFERROR(Y305/H305,"0")</f>
        <v>32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0.27263999999999999</v>
      </c>
      <c r="AA306" s="562"/>
      <c r="AB306" s="562"/>
      <c r="AC306" s="562"/>
    </row>
    <row r="307" spans="1:68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118.4</v>
      </c>
      <c r="Y307" s="561">
        <f>IFERROR(SUM(Y299:Y305),"0")</f>
        <v>126</v>
      </c>
      <c r="Z307" s="37"/>
      <c r="AA307" s="562"/>
      <c r="AB307" s="562"/>
      <c r="AC307" s="562"/>
    </row>
    <row r="308" spans="1:68" ht="14.25" hidden="1" customHeight="1" x14ac:dyDescent="0.25">
      <c r="A308" s="585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5"/>
      <c r="AB308" s="555"/>
      <c r="AC308" s="555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77">
        <v>4607091387766</v>
      </c>
      <c r="E309" s="578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59">
        <v>750</v>
      </c>
      <c r="Y309" s="560">
        <f>IFERROR(IF(X309="",0,CEILING((X309/$H309),1)*$H309),"")</f>
        <v>756.6</v>
      </c>
      <c r="Z309" s="36">
        <f>IFERROR(IF(Y309=0,"",ROUNDUP(Y309/H309,0)*0.01898),"")</f>
        <v>1.8410600000000001</v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799.32692307692321</v>
      </c>
      <c r="BN309" s="64">
        <f>IFERROR(Y309*I309/H309,"0")</f>
        <v>806.3610000000001</v>
      </c>
      <c r="BO309" s="64">
        <f>IFERROR(1/J309*(X309/H309),"0")</f>
        <v>1.5024038461538463</v>
      </c>
      <c r="BP309" s="64">
        <f>IFERROR(1/J309*(Y309/H309),"0")</f>
        <v>1.515625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4301051818</v>
      </c>
      <c r="D310" s="577">
        <v>4607091387957</v>
      </c>
      <c r="E310" s="578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4301051819</v>
      </c>
      <c r="D311" s="577">
        <v>4607091387964</v>
      </c>
      <c r="E311" s="578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504</v>
      </c>
      <c r="B312" s="54" t="s">
        <v>505</v>
      </c>
      <c r="C312" s="31">
        <v>4301051734</v>
      </c>
      <c r="D312" s="577">
        <v>4680115884588</v>
      </c>
      <c r="E312" s="578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507</v>
      </c>
      <c r="B313" s="54" t="s">
        <v>508</v>
      </c>
      <c r="C313" s="31">
        <v>4301051578</v>
      </c>
      <c r="D313" s="577">
        <v>4607091387513</v>
      </c>
      <c r="E313" s="578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96.15384615384616</v>
      </c>
      <c r="Y314" s="561">
        <f>IFERROR(Y309/H309,"0")+IFERROR(Y310/H310,"0")+IFERROR(Y311/H311,"0")+IFERROR(Y312/H312,"0")+IFERROR(Y313/H313,"0")</f>
        <v>97</v>
      </c>
      <c r="Z314" s="561">
        <f>IFERROR(IF(Z309="",0,Z309),"0")+IFERROR(IF(Z310="",0,Z310),"0")+IFERROR(IF(Z311="",0,Z311),"0")+IFERROR(IF(Z312="",0,Z312),"0")+IFERROR(IF(Z313="",0,Z313),"0")</f>
        <v>1.8410600000000001</v>
      </c>
      <c r="AA314" s="562"/>
      <c r="AB314" s="562"/>
      <c r="AC314" s="562"/>
    </row>
    <row r="315" spans="1:68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750</v>
      </c>
      <c r="Y315" s="561">
        <f>IFERROR(SUM(Y309:Y313),"0")</f>
        <v>756.6</v>
      </c>
      <c r="Z315" s="37"/>
      <c r="AA315" s="562"/>
      <c r="AB315" s="562"/>
      <c r="AC315" s="562"/>
    </row>
    <row r="316" spans="1:68" ht="14.25" hidden="1" customHeight="1" x14ac:dyDescent="0.25">
      <c r="A316" s="585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5"/>
      <c r="AB316" s="555"/>
      <c r="AC316" s="555"/>
    </row>
    <row r="317" spans="1:68" ht="27" hidden="1" customHeight="1" x14ac:dyDescent="0.25">
      <c r="A317" s="54" t="s">
        <v>510</v>
      </c>
      <c r="B317" s="54" t="s">
        <v>511</v>
      </c>
      <c r="C317" s="31">
        <v>4301060387</v>
      </c>
      <c r="D317" s="577">
        <v>4607091380880</v>
      </c>
      <c r="E317" s="578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513</v>
      </c>
      <c r="B318" s="54" t="s">
        <v>514</v>
      </c>
      <c r="C318" s="31">
        <v>4301060406</v>
      </c>
      <c r="D318" s="577">
        <v>4607091384482</v>
      </c>
      <c r="E318" s="578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59">
        <v>30</v>
      </c>
      <c r="Y318" s="560">
        <f>IFERROR(IF(X318="",0,CEILING((X318/$H318),1)*$H318),"")</f>
        <v>31.2</v>
      </c>
      <c r="Z318" s="36">
        <f>IFERROR(IF(Y318=0,"",ROUNDUP(Y318/H318,0)*0.01898),"")</f>
        <v>7.5920000000000001E-2</v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31.996153846153849</v>
      </c>
      <c r="BN318" s="64">
        <f>IFERROR(Y318*I318/H318,"0")</f>
        <v>33.276000000000003</v>
      </c>
      <c r="BO318" s="64">
        <f>IFERROR(1/J318*(X318/H318),"0")</f>
        <v>6.0096153846153848E-2</v>
      </c>
      <c r="BP318" s="64">
        <f>IFERROR(1/J318*(Y318/H318),"0")</f>
        <v>6.25E-2</v>
      </c>
    </row>
    <row r="319" spans="1:68" ht="16.5" customHeight="1" x14ac:dyDescent="0.25">
      <c r="A319" s="54" t="s">
        <v>516</v>
      </c>
      <c r="B319" s="54" t="s">
        <v>517</v>
      </c>
      <c r="C319" s="31">
        <v>4301060484</v>
      </c>
      <c r="D319" s="577">
        <v>4607091380897</v>
      </c>
      <c r="E319" s="578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59">
        <v>15</v>
      </c>
      <c r="Y319" s="560">
        <f>IFERROR(IF(X319="",0,CEILING((X319/$H319),1)*$H319),"")</f>
        <v>16.8</v>
      </c>
      <c r="Z319" s="36">
        <f>IFERROR(IF(Y319=0,"",ROUNDUP(Y319/H319,0)*0.01898),"")</f>
        <v>3.7960000000000001E-2</v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15.926785714285714</v>
      </c>
      <c r="BN319" s="64">
        <f>IFERROR(Y319*I319/H319,"0")</f>
        <v>17.838000000000001</v>
      </c>
      <c r="BO319" s="64">
        <f>IFERROR(1/J319*(X319/H319),"0")</f>
        <v>2.7901785714285712E-2</v>
      </c>
      <c r="BP319" s="64">
        <f>IFERROR(1/J319*(Y319/H319),"0")</f>
        <v>3.125E-2</v>
      </c>
    </row>
    <row r="320" spans="1:68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5.6318681318681314</v>
      </c>
      <c r="Y320" s="561">
        <f>IFERROR(Y317/H317,"0")+IFERROR(Y318/H318,"0")+IFERROR(Y319/H319,"0")</f>
        <v>6</v>
      </c>
      <c r="Z320" s="561">
        <f>IFERROR(IF(Z317="",0,Z317),"0")+IFERROR(IF(Z318="",0,Z318),"0")+IFERROR(IF(Z319="",0,Z319),"0")</f>
        <v>0.11388000000000001</v>
      </c>
      <c r="AA320" s="562"/>
      <c r="AB320" s="562"/>
      <c r="AC320" s="562"/>
    </row>
    <row r="321" spans="1:68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45</v>
      </c>
      <c r="Y321" s="561">
        <f>IFERROR(SUM(Y317:Y319),"0")</f>
        <v>48</v>
      </c>
      <c r="Z321" s="37"/>
      <c r="AA321" s="562"/>
      <c r="AB321" s="562"/>
      <c r="AC321" s="562"/>
    </row>
    <row r="322" spans="1:68" ht="14.25" hidden="1" customHeight="1" x14ac:dyDescent="0.25">
      <c r="A322" s="585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5"/>
      <c r="AB322" s="555"/>
      <c r="AC322" s="555"/>
    </row>
    <row r="323" spans="1:68" ht="27" hidden="1" customHeight="1" x14ac:dyDescent="0.25">
      <c r="A323" s="54" t="s">
        <v>519</v>
      </c>
      <c r="B323" s="54" t="s">
        <v>520</v>
      </c>
      <c r="C323" s="31">
        <v>4301030235</v>
      </c>
      <c r="D323" s="577">
        <v>4607091388381</v>
      </c>
      <c r="E323" s="578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3" t="s">
        <v>521</v>
      </c>
      <c r="Q323" s="573"/>
      <c r="R323" s="573"/>
      <c r="S323" s="573"/>
      <c r="T323" s="574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4301030232</v>
      </c>
      <c r="D324" s="577">
        <v>4607091388374</v>
      </c>
      <c r="E324" s="578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33" t="s">
        <v>525</v>
      </c>
      <c r="Q324" s="573"/>
      <c r="R324" s="573"/>
      <c r="S324" s="573"/>
      <c r="T324" s="574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526</v>
      </c>
      <c r="B325" s="54" t="s">
        <v>527</v>
      </c>
      <c r="C325" s="31">
        <v>4301032015</v>
      </c>
      <c r="D325" s="577">
        <v>4607091383102</v>
      </c>
      <c r="E325" s="578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529</v>
      </c>
      <c r="B326" s="54" t="s">
        <v>530</v>
      </c>
      <c r="C326" s="31">
        <v>4301030233</v>
      </c>
      <c r="D326" s="577">
        <v>4607091388404</v>
      </c>
      <c r="E326" s="578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85" t="s">
        <v>531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5"/>
      <c r="AB329" s="555"/>
      <c r="AC329" s="555"/>
    </row>
    <row r="330" spans="1:68" ht="16.5" hidden="1" customHeight="1" x14ac:dyDescent="0.25">
      <c r="A330" s="54" t="s">
        <v>532</v>
      </c>
      <c r="B330" s="54" t="s">
        <v>533</v>
      </c>
      <c r="C330" s="31">
        <v>4301180007</v>
      </c>
      <c r="D330" s="577">
        <v>4680115881808</v>
      </c>
      <c r="E330" s="578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536</v>
      </c>
      <c r="B331" s="54" t="s">
        <v>537</v>
      </c>
      <c r="C331" s="31">
        <v>4301180006</v>
      </c>
      <c r="D331" s="577">
        <v>4680115881822</v>
      </c>
      <c r="E331" s="578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538</v>
      </c>
      <c r="B332" s="54" t="s">
        <v>539</v>
      </c>
      <c r="C332" s="31">
        <v>4301180001</v>
      </c>
      <c r="D332" s="577">
        <v>4680115880016</v>
      </c>
      <c r="E332" s="578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1" t="s">
        <v>540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4"/>
      <c r="AB335" s="554"/>
      <c r="AC335" s="554"/>
    </row>
    <row r="336" spans="1:68" ht="14.25" hidden="1" customHeight="1" x14ac:dyDescent="0.25">
      <c r="A336" s="585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5"/>
      <c r="AB336" s="555"/>
      <c r="AC336" s="555"/>
    </row>
    <row r="337" spans="1:68" ht="27" customHeight="1" x14ac:dyDescent="0.25">
      <c r="A337" s="54" t="s">
        <v>541</v>
      </c>
      <c r="B337" s="54" t="s">
        <v>542</v>
      </c>
      <c r="C337" s="31">
        <v>4301051489</v>
      </c>
      <c r="D337" s="577">
        <v>4607091387919</v>
      </c>
      <c r="E337" s="578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59">
        <v>51</v>
      </c>
      <c r="Y337" s="560">
        <f>IFERROR(IF(X337="",0,CEILING((X337/$H337),1)*$H337),"")</f>
        <v>56.699999999999996</v>
      </c>
      <c r="Z337" s="36">
        <f>IFERROR(IF(Y337=0,"",ROUNDUP(Y337/H337,0)*0.01898),"")</f>
        <v>0.13286000000000001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54.267777777777773</v>
      </c>
      <c r="BN337" s="64">
        <f>IFERROR(Y337*I337/H337,"0")</f>
        <v>60.332999999999991</v>
      </c>
      <c r="BO337" s="64">
        <f>IFERROR(1/J337*(X337/H337),"0")</f>
        <v>9.8379629629629636E-2</v>
      </c>
      <c r="BP337" s="64">
        <f>IFERROR(1/J337*(Y337/H337),"0")</f>
        <v>0.109375</v>
      </c>
    </row>
    <row r="338" spans="1:68" ht="27" customHeight="1" x14ac:dyDescent="0.25">
      <c r="A338" s="54" t="s">
        <v>544</v>
      </c>
      <c r="B338" s="54" t="s">
        <v>545</v>
      </c>
      <c r="C338" s="31">
        <v>4301051461</v>
      </c>
      <c r="D338" s="577">
        <v>4680115883604</v>
      </c>
      <c r="E338" s="578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59">
        <v>8.3999999999999986</v>
      </c>
      <c r="Y338" s="560">
        <f>IFERROR(IF(X338="",0,CEILING((X338/$H338),1)*$H338),"")</f>
        <v>8.4</v>
      </c>
      <c r="Z338" s="36">
        <f>IFERROR(IF(Y338=0,"",ROUNDUP(Y338/H338,0)*0.00651),"")</f>
        <v>2.6040000000000001E-2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9.4079999999999977</v>
      </c>
      <c r="BN338" s="64">
        <f>IFERROR(Y338*I338/H338,"0")</f>
        <v>9.4079999999999995</v>
      </c>
      <c r="BO338" s="64">
        <f>IFERROR(1/J338*(X338/H338),"0")</f>
        <v>2.1978021978021976E-2</v>
      </c>
      <c r="BP338" s="64">
        <f>IFERROR(1/J338*(Y338/H338),"0")</f>
        <v>2.197802197802198E-2</v>
      </c>
    </row>
    <row r="339" spans="1:68" ht="27" customHeight="1" x14ac:dyDescent="0.25">
      <c r="A339" s="54" t="s">
        <v>547</v>
      </c>
      <c r="B339" s="54" t="s">
        <v>548</v>
      </c>
      <c r="C339" s="31">
        <v>4301051864</v>
      </c>
      <c r="D339" s="577">
        <v>4680115883567</v>
      </c>
      <c r="E339" s="578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59">
        <v>8.3999999999999986</v>
      </c>
      <c r="Y339" s="560">
        <f>IFERROR(IF(X339="",0,CEILING((X339/$H339),1)*$H339),"")</f>
        <v>8.4</v>
      </c>
      <c r="Z339" s="36">
        <f>IFERROR(IF(Y339=0,"",ROUNDUP(Y339/H339,0)*0.00651),"")</f>
        <v>2.6040000000000001E-2</v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9.3599999999999977</v>
      </c>
      <c r="BN339" s="64">
        <f>IFERROR(Y339*I339/H339,"0")</f>
        <v>9.36</v>
      </c>
      <c r="BO339" s="64">
        <f>IFERROR(1/J339*(X339/H339),"0")</f>
        <v>2.1978021978021976E-2</v>
      </c>
      <c r="BP339" s="64">
        <f>IFERROR(1/J339*(Y339/H339),"0")</f>
        <v>2.197802197802198E-2</v>
      </c>
    </row>
    <row r="340" spans="1:68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14.296296296296294</v>
      </c>
      <c r="Y340" s="561">
        <f>IFERROR(Y337/H337,"0")+IFERROR(Y338/H338,"0")+IFERROR(Y339/H339,"0")</f>
        <v>15</v>
      </c>
      <c r="Z340" s="561">
        <f>IFERROR(IF(Z337="",0,Z337),"0")+IFERROR(IF(Z338="",0,Z338),"0")+IFERROR(IF(Z339="",0,Z339),"0")</f>
        <v>0.18494000000000002</v>
      </c>
      <c r="AA340" s="562"/>
      <c r="AB340" s="562"/>
      <c r="AC340" s="562"/>
    </row>
    <row r="341" spans="1:68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67.8</v>
      </c>
      <c r="Y341" s="561">
        <f>IFERROR(SUM(Y337:Y339),"0")</f>
        <v>73.5</v>
      </c>
      <c r="Z341" s="37"/>
      <c r="AA341" s="562"/>
      <c r="AB341" s="562"/>
      <c r="AC341" s="562"/>
    </row>
    <row r="342" spans="1:68" ht="27.75" hidden="1" customHeight="1" x14ac:dyDescent="0.2">
      <c r="A342" s="653" t="s">
        <v>550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48"/>
      <c r="AB342" s="48"/>
      <c r="AC342" s="48"/>
    </row>
    <row r="343" spans="1:68" ht="16.5" hidden="1" customHeight="1" x14ac:dyDescent="0.25">
      <c r="A343" s="571" t="s">
        <v>551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4"/>
      <c r="AB343" s="554"/>
      <c r="AC343" s="554"/>
    </row>
    <row r="344" spans="1:68" ht="14.25" hidden="1" customHeight="1" x14ac:dyDescent="0.25">
      <c r="A344" s="585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5"/>
      <c r="AB344" s="555"/>
      <c r="AC344" s="555"/>
    </row>
    <row r="345" spans="1:68" ht="37.5" customHeight="1" x14ac:dyDescent="0.25">
      <c r="A345" s="54" t="s">
        <v>552</v>
      </c>
      <c r="B345" s="54" t="s">
        <v>553</v>
      </c>
      <c r="C345" s="31">
        <v>4301011869</v>
      </c>
      <c r="D345" s="577">
        <v>4680115884847</v>
      </c>
      <c r="E345" s="578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59">
        <v>30</v>
      </c>
      <c r="Y345" s="560">
        <f t="shared" ref="Y345:Y351" si="47">IFERROR(IF(X345="",0,CEILING((X345/$H345),1)*$H345),"")</f>
        <v>30</v>
      </c>
      <c r="Z345" s="36">
        <f>IFERROR(IF(Y345=0,"",ROUNDUP(Y345/H345,0)*0.02175),"")</f>
        <v>4.3499999999999997E-2</v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30.96</v>
      </c>
      <c r="BN345" s="64">
        <f t="shared" ref="BN345:BN351" si="49">IFERROR(Y345*I345/H345,"0")</f>
        <v>30.96</v>
      </c>
      <c r="BO345" s="64">
        <f t="shared" ref="BO345:BO351" si="50">IFERROR(1/J345*(X345/H345),"0")</f>
        <v>4.1666666666666664E-2</v>
      </c>
      <c r="BP345" s="64">
        <f t="shared" ref="BP345:BP351" si="51">IFERROR(1/J345*(Y345/H345),"0")</f>
        <v>4.1666666666666664E-2</v>
      </c>
    </row>
    <row r="346" spans="1:68" ht="27" customHeight="1" x14ac:dyDescent="0.25">
      <c r="A346" s="54" t="s">
        <v>555</v>
      </c>
      <c r="B346" s="54" t="s">
        <v>556</v>
      </c>
      <c r="C346" s="31">
        <v>4301011870</v>
      </c>
      <c r="D346" s="577">
        <v>4680115884854</v>
      </c>
      <c r="E346" s="578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59">
        <v>80</v>
      </c>
      <c r="Y346" s="560">
        <f t="shared" si="47"/>
        <v>90</v>
      </c>
      <c r="Z346" s="36">
        <f>IFERROR(IF(Y346=0,"",ROUNDUP(Y346/H346,0)*0.02175),"")</f>
        <v>0.1305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82.56</v>
      </c>
      <c r="BN346" s="64">
        <f t="shared" si="49"/>
        <v>92.88000000000001</v>
      </c>
      <c r="BO346" s="64">
        <f t="shared" si="50"/>
        <v>0.1111111111111111</v>
      </c>
      <c r="BP346" s="64">
        <f t="shared" si="51"/>
        <v>0.125</v>
      </c>
    </row>
    <row r="347" spans="1:68" ht="27" customHeight="1" x14ac:dyDescent="0.25">
      <c r="A347" s="54" t="s">
        <v>558</v>
      </c>
      <c r="B347" s="54" t="s">
        <v>559</v>
      </c>
      <c r="C347" s="31">
        <v>4301011832</v>
      </c>
      <c r="D347" s="577">
        <v>4607091383997</v>
      </c>
      <c r="E347" s="578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59">
        <v>200</v>
      </c>
      <c r="Y347" s="560">
        <f t="shared" si="47"/>
        <v>210</v>
      </c>
      <c r="Z347" s="36">
        <f>IFERROR(IF(Y347=0,"",ROUNDUP(Y347/H347,0)*0.02175),"")</f>
        <v>0.30449999999999999</v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206.4</v>
      </c>
      <c r="BN347" s="64">
        <f t="shared" si="49"/>
        <v>216.72</v>
      </c>
      <c r="BO347" s="64">
        <f t="shared" si="50"/>
        <v>0.27777777777777779</v>
      </c>
      <c r="BP347" s="64">
        <f t="shared" si="51"/>
        <v>0.29166666666666663</v>
      </c>
    </row>
    <row r="348" spans="1:68" ht="37.5" hidden="1" customHeight="1" x14ac:dyDescent="0.25">
      <c r="A348" s="54" t="s">
        <v>561</v>
      </c>
      <c r="B348" s="54" t="s">
        <v>562</v>
      </c>
      <c r="C348" s="31">
        <v>4301011867</v>
      </c>
      <c r="D348" s="577">
        <v>4680115884830</v>
      </c>
      <c r="E348" s="578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4301011433</v>
      </c>
      <c r="D349" s="577">
        <v>4680115882638</v>
      </c>
      <c r="E349" s="578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567</v>
      </c>
      <c r="B350" s="54" t="s">
        <v>568</v>
      </c>
      <c r="C350" s="31">
        <v>4301011952</v>
      </c>
      <c r="D350" s="577">
        <v>4680115884922</v>
      </c>
      <c r="E350" s="578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569</v>
      </c>
      <c r="B351" s="54" t="s">
        <v>570</v>
      </c>
      <c r="C351" s="31">
        <v>4301011868</v>
      </c>
      <c r="D351" s="577">
        <v>4680115884861</v>
      </c>
      <c r="E351" s="578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20.666666666666668</v>
      </c>
      <c r="Y352" s="561">
        <f>IFERROR(Y345/H345,"0")+IFERROR(Y346/H346,"0")+IFERROR(Y347/H347,"0")+IFERROR(Y348/H348,"0")+IFERROR(Y349/H349,"0")+IFERROR(Y350/H350,"0")+IFERROR(Y351/H351,"0")</f>
        <v>22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0.47849999999999998</v>
      </c>
      <c r="AA352" s="562"/>
      <c r="AB352" s="562"/>
      <c r="AC352" s="562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310</v>
      </c>
      <c r="Y353" s="561">
        <f>IFERROR(SUM(Y345:Y351),"0")</f>
        <v>330</v>
      </c>
      <c r="Z353" s="37"/>
      <c r="AA353" s="562"/>
      <c r="AB353" s="562"/>
      <c r="AC353" s="562"/>
    </row>
    <row r="354" spans="1:68" ht="14.25" hidden="1" customHeight="1" x14ac:dyDescent="0.25">
      <c r="A354" s="585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5"/>
      <c r="AB354" s="555"/>
      <c r="AC354" s="555"/>
    </row>
    <row r="355" spans="1:68" ht="27" customHeight="1" x14ac:dyDescent="0.25">
      <c r="A355" s="54" t="s">
        <v>571</v>
      </c>
      <c r="B355" s="54" t="s">
        <v>572</v>
      </c>
      <c r="C355" s="31">
        <v>4301020178</v>
      </c>
      <c r="D355" s="577">
        <v>4607091383980</v>
      </c>
      <c r="E355" s="578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59">
        <v>410</v>
      </c>
      <c r="Y355" s="560">
        <f>IFERROR(IF(X355="",0,CEILING((X355/$H355),1)*$H355),"")</f>
        <v>420</v>
      </c>
      <c r="Z355" s="36">
        <f>IFERROR(IF(Y355=0,"",ROUNDUP(Y355/H355,0)*0.02175),"")</f>
        <v>0.60899999999999999</v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423.12</v>
      </c>
      <c r="BN355" s="64">
        <f>IFERROR(Y355*I355/H355,"0")</f>
        <v>433.44</v>
      </c>
      <c r="BO355" s="64">
        <f>IFERROR(1/J355*(X355/H355),"0")</f>
        <v>0.56944444444444442</v>
      </c>
      <c r="BP355" s="64">
        <f>IFERROR(1/J355*(Y355/H355),"0")</f>
        <v>0.58333333333333326</v>
      </c>
    </row>
    <row r="356" spans="1:68" ht="16.5" hidden="1" customHeight="1" x14ac:dyDescent="0.25">
      <c r="A356" s="54" t="s">
        <v>574</v>
      </c>
      <c r="B356" s="54" t="s">
        <v>575</v>
      </c>
      <c r="C356" s="31">
        <v>4301020179</v>
      </c>
      <c r="D356" s="577">
        <v>4607091384178</v>
      </c>
      <c r="E356" s="578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27.333333333333332</v>
      </c>
      <c r="Y357" s="561">
        <f>IFERROR(Y355/H355,"0")+IFERROR(Y356/H356,"0")</f>
        <v>28</v>
      </c>
      <c r="Z357" s="561">
        <f>IFERROR(IF(Z355="",0,Z355),"0")+IFERROR(IF(Z356="",0,Z356),"0")</f>
        <v>0.60899999999999999</v>
      </c>
      <c r="AA357" s="562"/>
      <c r="AB357" s="562"/>
      <c r="AC357" s="562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410</v>
      </c>
      <c r="Y358" s="561">
        <f>IFERROR(SUM(Y355:Y356),"0")</f>
        <v>420</v>
      </c>
      <c r="Z358" s="37"/>
      <c r="AA358" s="562"/>
      <c r="AB358" s="562"/>
      <c r="AC358" s="562"/>
    </row>
    <row r="359" spans="1:68" ht="14.25" hidden="1" customHeight="1" x14ac:dyDescent="0.25">
      <c r="A359" s="585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5"/>
      <c r="AB359" s="555"/>
      <c r="AC359" s="555"/>
    </row>
    <row r="360" spans="1:68" ht="27" hidden="1" customHeight="1" x14ac:dyDescent="0.25">
      <c r="A360" s="54" t="s">
        <v>576</v>
      </c>
      <c r="B360" s="54" t="s">
        <v>577</v>
      </c>
      <c r="C360" s="31">
        <v>4301051903</v>
      </c>
      <c r="D360" s="577">
        <v>4607091383928</v>
      </c>
      <c r="E360" s="578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4301051897</v>
      </c>
      <c r="D361" s="577">
        <v>4607091384260</v>
      </c>
      <c r="E361" s="578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5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5"/>
      <c r="AB364" s="555"/>
      <c r="AC364" s="555"/>
    </row>
    <row r="365" spans="1:68" ht="27" hidden="1" customHeight="1" x14ac:dyDescent="0.25">
      <c r="A365" s="54" t="s">
        <v>582</v>
      </c>
      <c r="B365" s="54" t="s">
        <v>583</v>
      </c>
      <c r="C365" s="31">
        <v>4301060439</v>
      </c>
      <c r="D365" s="577">
        <v>4607091384673</v>
      </c>
      <c r="E365" s="578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1" t="s">
        <v>585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4"/>
      <c r="AB368" s="554"/>
      <c r="AC368" s="554"/>
    </row>
    <row r="369" spans="1:68" ht="14.25" hidden="1" customHeight="1" x14ac:dyDescent="0.25">
      <c r="A369" s="585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5"/>
      <c r="AB369" s="555"/>
      <c r="AC369" s="555"/>
    </row>
    <row r="370" spans="1:68" ht="37.5" hidden="1" customHeight="1" x14ac:dyDescent="0.25">
      <c r="A370" s="54" t="s">
        <v>586</v>
      </c>
      <c r="B370" s="54" t="s">
        <v>587</v>
      </c>
      <c r="C370" s="31">
        <v>4301011873</v>
      </c>
      <c r="D370" s="577">
        <v>4680115881907</v>
      </c>
      <c r="E370" s="578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589</v>
      </c>
      <c r="B371" s="54" t="s">
        <v>590</v>
      </c>
      <c r="C371" s="31">
        <v>4301011875</v>
      </c>
      <c r="D371" s="577">
        <v>4680115884885</v>
      </c>
      <c r="E371" s="578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592</v>
      </c>
      <c r="B372" s="54" t="s">
        <v>593</v>
      </c>
      <c r="C372" s="31">
        <v>4301011871</v>
      </c>
      <c r="D372" s="577">
        <v>4680115884908</v>
      </c>
      <c r="E372" s="578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hidden="1" customHeight="1" x14ac:dyDescent="0.25">
      <c r="A376" s="54" t="s">
        <v>594</v>
      </c>
      <c r="B376" s="54" t="s">
        <v>595</v>
      </c>
      <c r="C376" s="31">
        <v>4301031303</v>
      </c>
      <c r="D376" s="577">
        <v>4607091384802</v>
      </c>
      <c r="E376" s="578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85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hidden="1" customHeight="1" x14ac:dyDescent="0.25">
      <c r="A380" s="54" t="s">
        <v>597</v>
      </c>
      <c r="B380" s="54" t="s">
        <v>598</v>
      </c>
      <c r="C380" s="31">
        <v>4301051899</v>
      </c>
      <c r="D380" s="577">
        <v>4607091384246</v>
      </c>
      <c r="E380" s="578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600</v>
      </c>
      <c r="B381" s="54" t="s">
        <v>601</v>
      </c>
      <c r="C381" s="31">
        <v>4301051660</v>
      </c>
      <c r="D381" s="577">
        <v>4607091384253</v>
      </c>
      <c r="E381" s="578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85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hidden="1" customHeight="1" x14ac:dyDescent="0.25">
      <c r="A385" s="54" t="s">
        <v>602</v>
      </c>
      <c r="B385" s="54" t="s">
        <v>603</v>
      </c>
      <c r="C385" s="31">
        <v>4301060441</v>
      </c>
      <c r="D385" s="577">
        <v>4607091389357</v>
      </c>
      <c r="E385" s="578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3" t="s">
        <v>605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48"/>
      <c r="AB388" s="48"/>
      <c r="AC388" s="48"/>
    </row>
    <row r="389" spans="1:68" ht="16.5" hidden="1" customHeight="1" x14ac:dyDescent="0.25">
      <c r="A389" s="571" t="s">
        <v>606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hidden="1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hidden="1" customHeight="1" x14ac:dyDescent="0.25">
      <c r="A391" s="54" t="s">
        <v>607</v>
      </c>
      <c r="B391" s="54" t="s">
        <v>608</v>
      </c>
      <c r="C391" s="31">
        <v>4301031405</v>
      </c>
      <c r="D391" s="577">
        <v>4680115886100</v>
      </c>
      <c r="E391" s="578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610</v>
      </c>
      <c r="B392" s="54" t="s">
        <v>611</v>
      </c>
      <c r="C392" s="31">
        <v>4301031382</v>
      </c>
      <c r="D392" s="577">
        <v>4680115886117</v>
      </c>
      <c r="E392" s="578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613</v>
      </c>
      <c r="C393" s="31">
        <v>4301031406</v>
      </c>
      <c r="D393" s="577">
        <v>4680115886117</v>
      </c>
      <c r="E393" s="578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4301031402</v>
      </c>
      <c r="D394" s="577">
        <v>4680115886124</v>
      </c>
      <c r="E394" s="578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617</v>
      </c>
      <c r="B395" s="54" t="s">
        <v>618</v>
      </c>
      <c r="C395" s="31">
        <v>4301031366</v>
      </c>
      <c r="D395" s="577">
        <v>4680115883147</v>
      </c>
      <c r="E395" s="578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4301031362</v>
      </c>
      <c r="D396" s="577">
        <v>4607091384338</v>
      </c>
      <c r="E396" s="578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4301031361</v>
      </c>
      <c r="D397" s="577">
        <v>4607091389524</v>
      </c>
      <c r="E397" s="578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624</v>
      </c>
      <c r="B398" s="54" t="s">
        <v>625</v>
      </c>
      <c r="C398" s="31">
        <v>4301031364</v>
      </c>
      <c r="D398" s="577">
        <v>4680115883161</v>
      </c>
      <c r="E398" s="578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627</v>
      </c>
      <c r="B399" s="54" t="s">
        <v>628</v>
      </c>
      <c r="C399" s="31">
        <v>4301031358</v>
      </c>
      <c r="D399" s="577">
        <v>4607091389531</v>
      </c>
      <c r="E399" s="578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630</v>
      </c>
      <c r="B400" s="54" t="s">
        <v>631</v>
      </c>
      <c r="C400" s="31">
        <v>4301031360</v>
      </c>
      <c r="D400" s="577">
        <v>4607091384345</v>
      </c>
      <c r="E400" s="578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85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hidden="1" customHeight="1" x14ac:dyDescent="0.25">
      <c r="A404" s="54" t="s">
        <v>632</v>
      </c>
      <c r="B404" s="54" t="s">
        <v>633</v>
      </c>
      <c r="C404" s="31">
        <v>4301051284</v>
      </c>
      <c r="D404" s="577">
        <v>4607091384352</v>
      </c>
      <c r="E404" s="578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4301051431</v>
      </c>
      <c r="D405" s="577">
        <v>4607091389654</v>
      </c>
      <c r="E405" s="578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1" t="s">
        <v>638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hidden="1" customHeight="1" x14ac:dyDescent="0.25">
      <c r="A409" s="585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hidden="1" customHeight="1" x14ac:dyDescent="0.25">
      <c r="A410" s="54" t="s">
        <v>639</v>
      </c>
      <c r="B410" s="54" t="s">
        <v>640</v>
      </c>
      <c r="C410" s="31">
        <v>4301020319</v>
      </c>
      <c r="D410" s="577">
        <v>4680115885240</v>
      </c>
      <c r="E410" s="578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hidden="1" customHeight="1" x14ac:dyDescent="0.25">
      <c r="A414" s="54" t="s">
        <v>642</v>
      </c>
      <c r="B414" s="54" t="s">
        <v>643</v>
      </c>
      <c r="C414" s="31">
        <v>4301031403</v>
      </c>
      <c r="D414" s="577">
        <v>4680115886094</v>
      </c>
      <c r="E414" s="578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4301031363</v>
      </c>
      <c r="D415" s="577">
        <v>4607091389425</v>
      </c>
      <c r="E415" s="578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4301031373</v>
      </c>
      <c r="D416" s="577">
        <v>4680115880771</v>
      </c>
      <c r="E416" s="578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651</v>
      </c>
      <c r="B417" s="54" t="s">
        <v>652</v>
      </c>
      <c r="C417" s="31">
        <v>4301031359</v>
      </c>
      <c r="D417" s="577">
        <v>4607091389500</v>
      </c>
      <c r="E417" s="578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1" t="s">
        <v>653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hidden="1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hidden="1" customHeight="1" x14ac:dyDescent="0.25">
      <c r="A422" s="54" t="s">
        <v>654</v>
      </c>
      <c r="B422" s="54" t="s">
        <v>655</v>
      </c>
      <c r="C422" s="31">
        <v>4301031347</v>
      </c>
      <c r="D422" s="577">
        <v>4680115885110</v>
      </c>
      <c r="E422" s="578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1" t="s">
        <v>657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hidden="1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hidden="1" customHeight="1" x14ac:dyDescent="0.25">
      <c r="A427" s="54" t="s">
        <v>658</v>
      </c>
      <c r="B427" s="54" t="s">
        <v>659</v>
      </c>
      <c r="C427" s="31">
        <v>4301031261</v>
      </c>
      <c r="D427" s="577">
        <v>4680115885103</v>
      </c>
      <c r="E427" s="578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3" t="s">
        <v>661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48"/>
      <c r="AB430" s="48"/>
      <c r="AC430" s="48"/>
    </row>
    <row r="431" spans="1:68" ht="16.5" hidden="1" customHeight="1" x14ac:dyDescent="0.25">
      <c r="A431" s="571" t="s">
        <v>661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hidden="1" customHeight="1" x14ac:dyDescent="0.25">
      <c r="A432" s="585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662</v>
      </c>
      <c r="B433" s="54" t="s">
        <v>663</v>
      </c>
      <c r="C433" s="31">
        <v>4301011795</v>
      </c>
      <c r="D433" s="577">
        <v>4607091389067</v>
      </c>
      <c r="E433" s="578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4"/>
      <c r="V433" s="34"/>
      <c r="W433" s="35" t="s">
        <v>70</v>
      </c>
      <c r="X433" s="559">
        <v>20</v>
      </c>
      <c r="Y433" s="560">
        <f t="shared" ref="Y433:Y446" si="58">IFERROR(IF(X433="",0,CEILING((X433/$H433),1)*$H433),"")</f>
        <v>21.12</v>
      </c>
      <c r="Z433" s="36">
        <f t="shared" ref="Z433:Z439" si="59">IFERROR(IF(Y433=0,"",ROUNDUP(Y433/H433,0)*0.01196),"")</f>
        <v>4.7840000000000001E-2</v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21.363636363636363</v>
      </c>
      <c r="BN433" s="64">
        <f t="shared" ref="BN433:BN446" si="61">IFERROR(Y433*I433/H433,"0")</f>
        <v>22.56</v>
      </c>
      <c r="BO433" s="64">
        <f t="shared" ref="BO433:BO446" si="62">IFERROR(1/J433*(X433/H433),"0")</f>
        <v>3.6421911421911424E-2</v>
      </c>
      <c r="BP433" s="64">
        <f t="shared" ref="BP433:BP446" si="63">IFERROR(1/J433*(Y433/H433),"0")</f>
        <v>3.8461538461538464E-2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4301011961</v>
      </c>
      <c r="D434" s="577">
        <v>4680115885271</v>
      </c>
      <c r="E434" s="578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4301011376</v>
      </c>
      <c r="D435" s="577">
        <v>4680115885226</v>
      </c>
      <c r="E435" s="578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4301012145</v>
      </c>
      <c r="D436" s="577">
        <v>4607091383522</v>
      </c>
      <c r="E436" s="578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3" t="s">
        <v>673</v>
      </c>
      <c r="Q436" s="573"/>
      <c r="R436" s="573"/>
      <c r="S436" s="573"/>
      <c r="T436" s="574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4301011774</v>
      </c>
      <c r="D437" s="577">
        <v>4680115884502</v>
      </c>
      <c r="E437" s="578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4301011771</v>
      </c>
      <c r="D438" s="577">
        <v>4607091389104</v>
      </c>
      <c r="E438" s="578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681</v>
      </c>
      <c r="B439" s="54" t="s">
        <v>682</v>
      </c>
      <c r="C439" s="31">
        <v>4301011799</v>
      </c>
      <c r="D439" s="577">
        <v>4680115884519</v>
      </c>
      <c r="E439" s="578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684</v>
      </c>
      <c r="B440" s="54" t="s">
        <v>685</v>
      </c>
      <c r="C440" s="31">
        <v>4301012125</v>
      </c>
      <c r="D440" s="577">
        <v>4680115886391</v>
      </c>
      <c r="E440" s="578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4301012035</v>
      </c>
      <c r="D441" s="577">
        <v>4680115880603</v>
      </c>
      <c r="E441" s="578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4301012146</v>
      </c>
      <c r="D442" s="577">
        <v>4607091389999</v>
      </c>
      <c r="E442" s="578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71" t="s">
        <v>690</v>
      </c>
      <c r="Q442" s="573"/>
      <c r="R442" s="573"/>
      <c r="S442" s="573"/>
      <c r="T442" s="574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691</v>
      </c>
      <c r="B443" s="54" t="s">
        <v>692</v>
      </c>
      <c r="C443" s="31">
        <v>4301012036</v>
      </c>
      <c r="D443" s="577">
        <v>4680115882782</v>
      </c>
      <c r="E443" s="578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4301012050</v>
      </c>
      <c r="D444" s="577">
        <v>4680115885479</v>
      </c>
      <c r="E444" s="578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4301011784</v>
      </c>
      <c r="D445" s="577">
        <v>4607091389982</v>
      </c>
      <c r="E445" s="578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697</v>
      </c>
      <c r="C446" s="31">
        <v>4301012034</v>
      </c>
      <c r="D446" s="577">
        <v>4607091389982</v>
      </c>
      <c r="E446" s="578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3.7878787878787876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4.7840000000000001E-2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20</v>
      </c>
      <c r="Y448" s="561">
        <f>IFERROR(SUM(Y433:Y446),"0")</f>
        <v>21.12</v>
      </c>
      <c r="Z448" s="37"/>
      <c r="AA448" s="562"/>
      <c r="AB448" s="562"/>
      <c r="AC448" s="562"/>
    </row>
    <row r="449" spans="1:68" ht="14.25" hidden="1" customHeight="1" x14ac:dyDescent="0.25">
      <c r="A449" s="585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698</v>
      </c>
      <c r="B450" s="54" t="s">
        <v>699</v>
      </c>
      <c r="C450" s="31">
        <v>4301020334</v>
      </c>
      <c r="D450" s="577">
        <v>4607091388930</v>
      </c>
      <c r="E450" s="578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4"/>
      <c r="V450" s="34"/>
      <c r="W450" s="35" t="s">
        <v>70</v>
      </c>
      <c r="X450" s="559">
        <v>20</v>
      </c>
      <c r="Y450" s="560">
        <f>IFERROR(IF(X450="",0,CEILING((X450/$H450),1)*$H450),"")</f>
        <v>21.12</v>
      </c>
      <c r="Z450" s="36">
        <f>IFERROR(IF(Y450=0,"",ROUNDUP(Y450/H450,0)*0.01196),"")</f>
        <v>4.7840000000000001E-2</v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21.363636363636363</v>
      </c>
      <c r="BN450" s="64">
        <f>IFERROR(Y450*I450/H450,"0")</f>
        <v>22.56</v>
      </c>
      <c r="BO450" s="64">
        <f>IFERROR(1/J450*(X450/H450),"0")</f>
        <v>3.6421911421911424E-2</v>
      </c>
      <c r="BP450" s="64">
        <f>IFERROR(1/J450*(Y450/H450),"0")</f>
        <v>3.8461538461538464E-2</v>
      </c>
    </row>
    <row r="451" spans="1:68" ht="16.5" hidden="1" customHeight="1" x14ac:dyDescent="0.25">
      <c r="A451" s="54" t="s">
        <v>701</v>
      </c>
      <c r="B451" s="54" t="s">
        <v>702</v>
      </c>
      <c r="C451" s="31">
        <v>4301020384</v>
      </c>
      <c r="D451" s="577">
        <v>4680115886407</v>
      </c>
      <c r="E451" s="578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703</v>
      </c>
      <c r="B452" s="54" t="s">
        <v>704</v>
      </c>
      <c r="C452" s="31">
        <v>4301020385</v>
      </c>
      <c r="D452" s="577">
        <v>4680115880054</v>
      </c>
      <c r="E452" s="578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3.7878787878787876</v>
      </c>
      <c r="Y453" s="561">
        <f>IFERROR(Y450/H450,"0")+IFERROR(Y451/H451,"0")+IFERROR(Y452/H452,"0")</f>
        <v>4</v>
      </c>
      <c r="Z453" s="561">
        <f>IFERROR(IF(Z450="",0,Z450),"0")+IFERROR(IF(Z451="",0,Z451),"0")+IFERROR(IF(Z452="",0,Z452),"0")</f>
        <v>4.7840000000000001E-2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20</v>
      </c>
      <c r="Y454" s="561">
        <f>IFERROR(SUM(Y450:Y452),"0")</f>
        <v>21.12</v>
      </c>
      <c r="Z454" s="37"/>
      <c r="AA454" s="562"/>
      <c r="AB454" s="562"/>
      <c r="AC454" s="562"/>
    </row>
    <row r="455" spans="1:68" ht="14.25" hidden="1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hidden="1" customHeight="1" x14ac:dyDescent="0.25">
      <c r="A456" s="54" t="s">
        <v>705</v>
      </c>
      <c r="B456" s="54" t="s">
        <v>706</v>
      </c>
      <c r="C456" s="31">
        <v>4301031349</v>
      </c>
      <c r="D456" s="577">
        <v>4680115883116</v>
      </c>
      <c r="E456" s="578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708</v>
      </c>
      <c r="B457" s="54" t="s">
        <v>709</v>
      </c>
      <c r="C457" s="31">
        <v>4301031350</v>
      </c>
      <c r="D457" s="577">
        <v>4680115883093</v>
      </c>
      <c r="E457" s="578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711</v>
      </c>
      <c r="B458" s="54" t="s">
        <v>712</v>
      </c>
      <c r="C458" s="31">
        <v>4301031353</v>
      </c>
      <c r="D458" s="577">
        <v>4680115883109</v>
      </c>
      <c r="E458" s="578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59">
        <v>15</v>
      </c>
      <c r="Y458" s="560">
        <f t="shared" si="64"/>
        <v>15.84</v>
      </c>
      <c r="Z458" s="36">
        <f>IFERROR(IF(Y458=0,"",ROUNDUP(Y458/H458,0)*0.01196),"")</f>
        <v>3.5880000000000002E-2</v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16.02272727272727</v>
      </c>
      <c r="BN458" s="64">
        <f t="shared" si="66"/>
        <v>16.919999999999998</v>
      </c>
      <c r="BO458" s="64">
        <f t="shared" si="67"/>
        <v>2.7316433566433568E-2</v>
      </c>
      <c r="BP458" s="64">
        <f t="shared" si="68"/>
        <v>2.8846153846153848E-2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4301031351</v>
      </c>
      <c r="D459" s="577">
        <v>4680115882072</v>
      </c>
      <c r="E459" s="578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716</v>
      </c>
      <c r="C460" s="31">
        <v>4301031419</v>
      </c>
      <c r="D460" s="577">
        <v>4680115882072</v>
      </c>
      <c r="E460" s="578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717</v>
      </c>
      <c r="B461" s="54" t="s">
        <v>718</v>
      </c>
      <c r="C461" s="31">
        <v>4301031418</v>
      </c>
      <c r="D461" s="577">
        <v>4680115882102</v>
      </c>
      <c r="E461" s="578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719</v>
      </c>
      <c r="B462" s="54" t="s">
        <v>720</v>
      </c>
      <c r="C462" s="31">
        <v>4301031417</v>
      </c>
      <c r="D462" s="577">
        <v>4680115882096</v>
      </c>
      <c r="E462" s="578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2.8409090909090908</v>
      </c>
      <c r="Y463" s="561">
        <f>IFERROR(Y456/H456,"0")+IFERROR(Y457/H457,"0")+IFERROR(Y458/H458,"0")+IFERROR(Y459/H459,"0")+IFERROR(Y460/H460,"0")+IFERROR(Y461/H461,"0")+IFERROR(Y462/H462,"0")</f>
        <v>3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3.5880000000000002E-2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15</v>
      </c>
      <c r="Y464" s="561">
        <f>IFERROR(SUM(Y456:Y462),"0")</f>
        <v>15.84</v>
      </c>
      <c r="Z464" s="37"/>
      <c r="AA464" s="562"/>
      <c r="AB464" s="562"/>
      <c r="AC464" s="562"/>
    </row>
    <row r="465" spans="1:68" ht="14.25" hidden="1" customHeight="1" x14ac:dyDescent="0.25">
      <c r="A465" s="585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hidden="1" customHeight="1" x14ac:dyDescent="0.25">
      <c r="A466" s="54" t="s">
        <v>721</v>
      </c>
      <c r="B466" s="54" t="s">
        <v>722</v>
      </c>
      <c r="C466" s="31">
        <v>4301051232</v>
      </c>
      <c r="D466" s="577">
        <v>4607091383409</v>
      </c>
      <c r="E466" s="578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724</v>
      </c>
      <c r="B467" s="54" t="s">
        <v>725</v>
      </c>
      <c r="C467" s="31">
        <v>4301051233</v>
      </c>
      <c r="D467" s="577">
        <v>4607091383416</v>
      </c>
      <c r="E467" s="578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727</v>
      </c>
      <c r="B468" s="54" t="s">
        <v>728</v>
      </c>
      <c r="C468" s="31">
        <v>4301051064</v>
      </c>
      <c r="D468" s="577">
        <v>4680115883536</v>
      </c>
      <c r="E468" s="578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3" t="s">
        <v>730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48"/>
      <c r="AB471" s="48"/>
      <c r="AC471" s="48"/>
    </row>
    <row r="472" spans="1:68" ht="16.5" hidden="1" customHeight="1" x14ac:dyDescent="0.25">
      <c r="A472" s="571" t="s">
        <v>730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hidden="1" customHeight="1" x14ac:dyDescent="0.25">
      <c r="A473" s="585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hidden="1" customHeight="1" x14ac:dyDescent="0.25">
      <c r="A474" s="54" t="s">
        <v>731</v>
      </c>
      <c r="B474" s="54" t="s">
        <v>732</v>
      </c>
      <c r="C474" s="31">
        <v>4301011763</v>
      </c>
      <c r="D474" s="577">
        <v>4640242181011</v>
      </c>
      <c r="E474" s="578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733</v>
      </c>
      <c r="Q474" s="573"/>
      <c r="R474" s="573"/>
      <c r="S474" s="573"/>
      <c r="T474" s="574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4301011585</v>
      </c>
      <c r="D475" s="577">
        <v>4640242180441</v>
      </c>
      <c r="E475" s="578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3" t="s">
        <v>737</v>
      </c>
      <c r="Q475" s="573"/>
      <c r="R475" s="573"/>
      <c r="S475" s="573"/>
      <c r="T475" s="574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4301011584</v>
      </c>
      <c r="D476" s="577">
        <v>4640242180564</v>
      </c>
      <c r="E476" s="578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">
        <v>741</v>
      </c>
      <c r="Q476" s="573"/>
      <c r="R476" s="573"/>
      <c r="S476" s="573"/>
      <c r="T476" s="574"/>
      <c r="U476" s="34"/>
      <c r="V476" s="34"/>
      <c r="W476" s="35" t="s">
        <v>70</v>
      </c>
      <c r="X476" s="559">
        <v>130</v>
      </c>
      <c r="Y476" s="560">
        <f>IFERROR(IF(X476="",0,CEILING((X476/$H476),1)*$H476),"")</f>
        <v>132</v>
      </c>
      <c r="Z476" s="36">
        <f>IFERROR(IF(Y476=0,"",ROUNDUP(Y476/H476,0)*0.01898),"")</f>
        <v>0.20877999999999999</v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134.71250000000001</v>
      </c>
      <c r="BN476" s="64">
        <f>IFERROR(Y476*I476/H476,"0")</f>
        <v>136.785</v>
      </c>
      <c r="BO476" s="64">
        <f>IFERROR(1/J476*(X476/H476),"0")</f>
        <v>0.16927083333333334</v>
      </c>
      <c r="BP476" s="64">
        <f>IFERROR(1/J476*(Y476/H476),"0")</f>
        <v>0.171875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4301011764</v>
      </c>
      <c r="D477" s="577">
        <v>4640242181189</v>
      </c>
      <c r="E477" s="578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3"/>
      <c r="R477" s="573"/>
      <c r="S477" s="573"/>
      <c r="T477" s="574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10.833333333333334</v>
      </c>
      <c r="Y478" s="561">
        <f>IFERROR(Y474/H474,"0")+IFERROR(Y475/H475,"0")+IFERROR(Y476/H476,"0")+IFERROR(Y477/H477,"0")</f>
        <v>11</v>
      </c>
      <c r="Z478" s="561">
        <f>IFERROR(IF(Z474="",0,Z474),"0")+IFERROR(IF(Z475="",0,Z475),"0")+IFERROR(IF(Z476="",0,Z476),"0")+IFERROR(IF(Z477="",0,Z477),"0")</f>
        <v>0.20877999999999999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130</v>
      </c>
      <c r="Y479" s="561">
        <f>IFERROR(SUM(Y474:Y477),"0")</f>
        <v>132</v>
      </c>
      <c r="Z479" s="37"/>
      <c r="AA479" s="562"/>
      <c r="AB479" s="562"/>
      <c r="AC479" s="562"/>
    </row>
    <row r="480" spans="1:68" ht="14.25" hidden="1" customHeight="1" x14ac:dyDescent="0.25">
      <c r="A480" s="585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7">
        <v>4640242180519</v>
      </c>
      <c r="E481" s="578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49" t="s">
        <v>747</v>
      </c>
      <c r="Q481" s="573"/>
      <c r="R481" s="573"/>
      <c r="S481" s="573"/>
      <c r="T481" s="574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7">
        <v>4640242180526</v>
      </c>
      <c r="E482" s="578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7" t="s">
        <v>751</v>
      </c>
      <c r="Q482" s="573"/>
      <c r="R482" s="573"/>
      <c r="S482" s="573"/>
      <c r="T482" s="574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7">
        <v>4640242181363</v>
      </c>
      <c r="E483" s="578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6" t="s">
        <v>755</v>
      </c>
      <c r="Q483" s="573"/>
      <c r="R483" s="573"/>
      <c r="S483" s="573"/>
      <c r="T483" s="574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77">
        <v>4640242180816</v>
      </c>
      <c r="E487" s="578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8" t="s">
        <v>759</v>
      </c>
      <c r="Q487" s="573"/>
      <c r="R487" s="573"/>
      <c r="S487" s="573"/>
      <c r="T487" s="574"/>
      <c r="U487" s="34"/>
      <c r="V487" s="34"/>
      <c r="W487" s="35" t="s">
        <v>70</v>
      </c>
      <c r="X487" s="559">
        <v>110</v>
      </c>
      <c r="Y487" s="560">
        <f>IFERROR(IF(X487="",0,CEILING((X487/$H487),1)*$H487),"")</f>
        <v>113.4</v>
      </c>
      <c r="Z487" s="36">
        <f>IFERROR(IF(Y487=0,"",ROUNDUP(Y487/H487,0)*0.00902),"")</f>
        <v>0.24354000000000001</v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117.07142857142857</v>
      </c>
      <c r="BN487" s="64">
        <f>IFERROR(Y487*I487/H487,"0")</f>
        <v>120.69</v>
      </c>
      <c r="BO487" s="64">
        <f>IFERROR(1/J487*(X487/H487),"0")</f>
        <v>0.1984126984126984</v>
      </c>
      <c r="BP487" s="64">
        <f>IFERROR(1/J487*(Y487/H487),"0")</f>
        <v>0.20454545454545456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77">
        <v>4640242180595</v>
      </c>
      <c r="E488" s="578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38" t="s">
        <v>763</v>
      </c>
      <c r="Q488" s="573"/>
      <c r="R488" s="573"/>
      <c r="S488" s="573"/>
      <c r="T488" s="574"/>
      <c r="U488" s="34"/>
      <c r="V488" s="34"/>
      <c r="W488" s="35" t="s">
        <v>70</v>
      </c>
      <c r="X488" s="559">
        <v>110</v>
      </c>
      <c r="Y488" s="560">
        <f>IFERROR(IF(X488="",0,CEILING((X488/$H488),1)*$H488),"")</f>
        <v>113.4</v>
      </c>
      <c r="Z488" s="36">
        <f>IFERROR(IF(Y488=0,"",ROUNDUP(Y488/H488,0)*0.00902),"")</f>
        <v>0.24354000000000001</v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117.07142857142857</v>
      </c>
      <c r="BN488" s="64">
        <f>IFERROR(Y488*I488/H488,"0")</f>
        <v>120.69</v>
      </c>
      <c r="BO488" s="64">
        <f>IFERROR(1/J488*(X488/H488),"0")</f>
        <v>0.1984126984126984</v>
      </c>
      <c r="BP488" s="64">
        <f>IFERROR(1/J488*(Y488/H488),"0")</f>
        <v>0.20454545454545456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52.38095238095238</v>
      </c>
      <c r="Y489" s="561">
        <f>IFERROR(Y487/H487,"0")+IFERROR(Y488/H488,"0")</f>
        <v>54</v>
      </c>
      <c r="Z489" s="561">
        <f>IFERROR(IF(Z487="",0,Z487),"0")+IFERROR(IF(Z488="",0,Z488),"0")</f>
        <v>0.48708000000000001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220</v>
      </c>
      <c r="Y490" s="561">
        <f>IFERROR(SUM(Y487:Y488),"0")</f>
        <v>226.8</v>
      </c>
      <c r="Z490" s="37"/>
      <c r="AA490" s="562"/>
      <c r="AB490" s="562"/>
      <c r="AC490" s="562"/>
    </row>
    <row r="491" spans="1:68" ht="14.25" hidden="1" customHeight="1" x14ac:dyDescent="0.25">
      <c r="A491" s="585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7">
        <v>4640242180533</v>
      </c>
      <c r="E492" s="578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7" t="s">
        <v>767</v>
      </c>
      <c r="Q492" s="573"/>
      <c r="R492" s="573"/>
      <c r="S492" s="573"/>
      <c r="T492" s="574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7">
        <v>4640242181233</v>
      </c>
      <c r="E493" s="578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71" t="s">
        <v>771</v>
      </c>
      <c r="Q493" s="573"/>
      <c r="R493" s="573"/>
      <c r="S493" s="573"/>
      <c r="T493" s="574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5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7">
        <v>4640242180120</v>
      </c>
      <c r="E497" s="578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12" t="s">
        <v>774</v>
      </c>
      <c r="Q497" s="573"/>
      <c r="R497" s="573"/>
      <c r="S497" s="573"/>
      <c r="T497" s="574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7">
        <v>4640242180137</v>
      </c>
      <c r="E498" s="578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70" t="s">
        <v>778</v>
      </c>
      <c r="Q498" s="573"/>
      <c r="R498" s="573"/>
      <c r="S498" s="573"/>
      <c r="T498" s="574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1" t="s">
        <v>780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hidden="1" customHeight="1" x14ac:dyDescent="0.25">
      <c r="A502" s="585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7">
        <v>4640242180090</v>
      </c>
      <c r="E503" s="578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9" t="s">
        <v>783</v>
      </c>
      <c r="Q503" s="573"/>
      <c r="R503" s="573"/>
      <c r="S503" s="573"/>
      <c r="T503" s="574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785</v>
      </c>
      <c r="Q506" s="588"/>
      <c r="R506" s="588"/>
      <c r="S506" s="588"/>
      <c r="T506" s="588"/>
      <c r="U506" s="588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3063.5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3170.78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786</v>
      </c>
      <c r="Q507" s="588"/>
      <c r="R507" s="588"/>
      <c r="S507" s="588"/>
      <c r="T507" s="588"/>
      <c r="U507" s="588"/>
      <c r="V507" s="589"/>
      <c r="W507" s="37" t="s">
        <v>70</v>
      </c>
      <c r="X507" s="561">
        <f>IFERROR(SUM(BM22:BM503),"0")</f>
        <v>3219.333481684982</v>
      </c>
      <c r="Y507" s="561">
        <f>IFERROR(SUM(BN22:BN503),"0")</f>
        <v>3331.8690000000001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787</v>
      </c>
      <c r="Q508" s="588"/>
      <c r="R508" s="588"/>
      <c r="S508" s="588"/>
      <c r="T508" s="588"/>
      <c r="U508" s="588"/>
      <c r="V508" s="589"/>
      <c r="W508" s="37" t="s">
        <v>788</v>
      </c>
      <c r="X508" s="38">
        <f>ROUNDUP(SUM(BO22:BO503),0)</f>
        <v>6</v>
      </c>
      <c r="Y508" s="38">
        <f>ROUNDUP(SUM(BP22:BP503),0)</f>
        <v>6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789</v>
      </c>
      <c r="Q509" s="588"/>
      <c r="R509" s="588"/>
      <c r="S509" s="588"/>
      <c r="T509" s="588"/>
      <c r="U509" s="588"/>
      <c r="V509" s="589"/>
      <c r="W509" s="37" t="s">
        <v>70</v>
      </c>
      <c r="X509" s="561">
        <f>GrossWeightTotal+PalletQtyTotal*25</f>
        <v>3369.333481684982</v>
      </c>
      <c r="Y509" s="561">
        <f>GrossWeightTotalR+PalletQtyTotalR*25</f>
        <v>3481.8690000000001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790</v>
      </c>
      <c r="Q510" s="588"/>
      <c r="R510" s="588"/>
      <c r="S510" s="588"/>
      <c r="T510" s="588"/>
      <c r="U510" s="588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405.125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418</v>
      </c>
      <c r="Z510" s="37"/>
      <c r="AA510" s="562"/>
      <c r="AB510" s="562"/>
      <c r="AC510" s="562"/>
    </row>
    <row r="511" spans="1:68" ht="14.25" hidden="1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791</v>
      </c>
      <c r="Q511" s="588"/>
      <c r="R511" s="588"/>
      <c r="S511" s="588"/>
      <c r="T511" s="588"/>
      <c r="U511" s="588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6.2526100000000007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83" t="s">
        <v>101</v>
      </c>
      <c r="D513" s="808"/>
      <c r="E513" s="808"/>
      <c r="F513" s="808"/>
      <c r="G513" s="808"/>
      <c r="H513" s="809"/>
      <c r="I513" s="583" t="s">
        <v>260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550</v>
      </c>
      <c r="U513" s="809"/>
      <c r="V513" s="583" t="s">
        <v>605</v>
      </c>
      <c r="W513" s="808"/>
      <c r="X513" s="808"/>
      <c r="Y513" s="809"/>
      <c r="Z513" s="556" t="s">
        <v>661</v>
      </c>
      <c r="AA513" s="583" t="s">
        <v>730</v>
      </c>
      <c r="AB513" s="809"/>
      <c r="AC513" s="52"/>
      <c r="AF513" s="557"/>
    </row>
    <row r="514" spans="1:32" ht="14.25" customHeight="1" thickTop="1" x14ac:dyDescent="0.2">
      <c r="A514" s="703" t="s">
        <v>794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403</v>
      </c>
      <c r="M514" s="583" t="s">
        <v>419</v>
      </c>
      <c r="N514" s="557"/>
      <c r="O514" s="583" t="s">
        <v>433</v>
      </c>
      <c r="P514" s="583" t="s">
        <v>443</v>
      </c>
      <c r="Q514" s="583" t="s">
        <v>450</v>
      </c>
      <c r="R514" s="583" t="s">
        <v>455</v>
      </c>
      <c r="S514" s="583" t="s">
        <v>540</v>
      </c>
      <c r="T514" s="583" t="s">
        <v>551</v>
      </c>
      <c r="U514" s="583" t="s">
        <v>585</v>
      </c>
      <c r="V514" s="583" t="s">
        <v>606</v>
      </c>
      <c r="W514" s="583" t="s">
        <v>638</v>
      </c>
      <c r="X514" s="583" t="s">
        <v>653</v>
      </c>
      <c r="Y514" s="583" t="s">
        <v>657</v>
      </c>
      <c r="Z514" s="583" t="s">
        <v>661</v>
      </c>
      <c r="AA514" s="583" t="s">
        <v>730</v>
      </c>
      <c r="AB514" s="583" t="s">
        <v>780</v>
      </c>
      <c r="AC514" s="52"/>
      <c r="AF514" s="557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51.2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455.70000000000005</v>
      </c>
      <c r="E516" s="46">
        <f>IFERROR(Y89*1,"0")+IFERROR(Y90*1,"0")+IFERROR(Y91*1,"0")+IFERROR(Y95*1,"0")+IFERROR(Y96*1,"0")+IFERROR(Y97*1,"0")+IFERROR(Y98*1,"0")+IFERROR(Y99*1,"0")</f>
        <v>57.600000000000009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50.7</v>
      </c>
      <c r="G516" s="46">
        <f>IFERROR(Y130*1,"0")+IFERROR(Y131*1,"0")+IFERROR(Y135*1,"0")+IFERROR(Y136*1,"0")+IFERROR(Y140*1,"0")+IFERROR(Y141*1,"0")</f>
        <v>12.8</v>
      </c>
      <c r="H516" s="46">
        <f>IFERROR(Y146*1,"0")+IFERROR(Y150*1,"0")+IFERROR(Y151*1,"0")+IFERROR(Y152*1,"0")</f>
        <v>27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8.4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14.399999999999999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40.400000000000006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1212.2</v>
      </c>
      <c r="S516" s="46">
        <f>IFERROR(Y337*1,"0")+IFERROR(Y338*1,"0")+IFERROR(Y339*1,"0")</f>
        <v>73.5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750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58.08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358.8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85"/>
        <filter val="1,90"/>
        <filter val="10,00"/>
        <filter val="10,80"/>
        <filter val="10,83"/>
        <filter val="110,00"/>
        <filter val="118,40"/>
        <filter val="12,00"/>
        <filter val="13,50"/>
        <filter val="130,00"/>
        <filter val="14,30"/>
        <filter val="15,00"/>
        <filter val="150,00"/>
        <filter val="170,50"/>
        <filter val="2,00"/>
        <filter val="2,33"/>
        <filter val="2,84"/>
        <filter val="20,00"/>
        <filter val="20,67"/>
        <filter val="200,00"/>
        <filter val="21,00"/>
        <filter val="220,00"/>
        <filter val="240,00"/>
        <filter val="27,04"/>
        <filter val="27,33"/>
        <filter val="274,00"/>
        <filter val="3 063,50"/>
        <filter val="3 219,33"/>
        <filter val="3 369,33"/>
        <filter val="3,57"/>
        <filter val="3,75"/>
        <filter val="3,79"/>
        <filter val="30,00"/>
        <filter val="30,19"/>
        <filter val="310,00"/>
        <filter val="32,30"/>
        <filter val="33,89"/>
        <filter val="36,00"/>
        <filter val="38,00"/>
        <filter val="39,00"/>
        <filter val="4,78"/>
        <filter val="40,00"/>
        <filter val="40,50"/>
        <filter val="40,80"/>
        <filter val="405,13"/>
        <filter val="410,00"/>
        <filter val="45,00"/>
        <filter val="48,00"/>
        <filter val="5,63"/>
        <filter val="5,70"/>
        <filter val="51,00"/>
        <filter val="52,38"/>
        <filter val="6"/>
        <filter val="67,80"/>
        <filter val="7,50"/>
        <filter val="7,70"/>
        <filter val="750,00"/>
        <filter val="8,00"/>
        <filter val="8,40"/>
        <filter val="80,00"/>
        <filter val="9,00"/>
        <filter val="90,00"/>
        <filter val="96,15"/>
      </filters>
    </filterColumn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2025-08-18T11:16:30Z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