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831827-357D-4A2B-B038-C401DEB061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Y452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Z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N163" i="1"/>
  <c r="BM163" i="1"/>
  <c r="Z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505" i="1" s="1"/>
  <c r="X23" i="1"/>
  <c r="BO22" i="1"/>
  <c r="X507" i="1" s="1"/>
  <c r="BM22" i="1"/>
  <c r="Y22" i="1"/>
  <c r="B515" i="1" s="1"/>
  <c r="H10" i="1"/>
  <c r="A9" i="1"/>
  <c r="A10" i="1" s="1"/>
  <c r="D7" i="1"/>
  <c r="Q6" i="1"/>
  <c r="P2" i="1"/>
  <c r="BP175" i="1" l="1"/>
  <c r="BN175" i="1"/>
  <c r="Z175" i="1"/>
  <c r="BP208" i="1"/>
  <c r="BN208" i="1"/>
  <c r="Z208" i="1"/>
  <c r="BP245" i="1"/>
  <c r="BN245" i="1"/>
  <c r="Z245" i="1"/>
  <c r="BP299" i="1"/>
  <c r="BN299" i="1"/>
  <c r="Z299" i="1"/>
  <c r="BP329" i="1"/>
  <c r="BN329" i="1"/>
  <c r="Z32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41" i="1"/>
  <c r="BN441" i="1"/>
  <c r="Z441" i="1"/>
  <c r="BP465" i="1"/>
  <c r="BN465" i="1"/>
  <c r="Z465" i="1"/>
  <c r="BP487" i="1"/>
  <c r="BN487" i="1"/>
  <c r="Z487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Z117" i="1"/>
  <c r="BN117" i="1"/>
  <c r="Z140" i="1"/>
  <c r="BN140" i="1"/>
  <c r="BP198" i="1"/>
  <c r="BN198" i="1"/>
  <c r="Z198" i="1"/>
  <c r="BP218" i="1"/>
  <c r="BN218" i="1"/>
  <c r="Z218" i="1"/>
  <c r="BP270" i="1"/>
  <c r="BN270" i="1"/>
  <c r="Z270" i="1"/>
  <c r="BP311" i="1"/>
  <c r="BN311" i="1"/>
  <c r="Z311" i="1"/>
  <c r="BP346" i="1"/>
  <c r="BN346" i="1"/>
  <c r="Z346" i="1"/>
  <c r="BP392" i="1"/>
  <c r="BN392" i="1"/>
  <c r="Z392" i="1"/>
  <c r="BP440" i="1"/>
  <c r="BN440" i="1"/>
  <c r="Z440" i="1"/>
  <c r="BP451" i="1"/>
  <c r="BN451" i="1"/>
  <c r="Z451" i="1"/>
  <c r="BP455" i="1"/>
  <c r="BN455" i="1"/>
  <c r="Z455" i="1"/>
  <c r="Y489" i="1"/>
  <c r="Y488" i="1"/>
  <c r="BP486" i="1"/>
  <c r="BN486" i="1"/>
  <c r="Z486" i="1"/>
  <c r="Z488" i="1" s="1"/>
  <c r="J515" i="1"/>
  <c r="Y232" i="1"/>
  <c r="Y247" i="1"/>
  <c r="Y332" i="1"/>
  <c r="Y373" i="1"/>
  <c r="Y499" i="1"/>
  <c r="Y114" i="1"/>
  <c r="Y281" i="1"/>
  <c r="Y280" i="1"/>
  <c r="BP279" i="1"/>
  <c r="BN279" i="1"/>
  <c r="BP293" i="1"/>
  <c r="BN293" i="1"/>
  <c r="Z293" i="1"/>
  <c r="BP309" i="1"/>
  <c r="BN309" i="1"/>
  <c r="Z309" i="1"/>
  <c r="Y327" i="1"/>
  <c r="BP322" i="1"/>
  <c r="BN322" i="1"/>
  <c r="Z322" i="1"/>
  <c r="Y326" i="1"/>
  <c r="BP331" i="1"/>
  <c r="BN331" i="1"/>
  <c r="Z331" i="1"/>
  <c r="BP348" i="1"/>
  <c r="BN348" i="1"/>
  <c r="Z348" i="1"/>
  <c r="BP371" i="1"/>
  <c r="BN371" i="1"/>
  <c r="Z371" i="1"/>
  <c r="BP394" i="1"/>
  <c r="BN394" i="1"/>
  <c r="Z394" i="1"/>
  <c r="BP415" i="1"/>
  <c r="BN415" i="1"/>
  <c r="Z415" i="1"/>
  <c r="BP443" i="1"/>
  <c r="BN443" i="1"/>
  <c r="Z443" i="1"/>
  <c r="BP457" i="1"/>
  <c r="BN457" i="1"/>
  <c r="Z457" i="1"/>
  <c r="BP467" i="1"/>
  <c r="BN467" i="1"/>
  <c r="Z467" i="1"/>
  <c r="X506" i="1"/>
  <c r="X508" i="1" s="1"/>
  <c r="X509" i="1"/>
  <c r="Z27" i="1"/>
  <c r="BN27" i="1"/>
  <c r="Z31" i="1"/>
  <c r="BN31" i="1"/>
  <c r="Z43" i="1"/>
  <c r="BN43" i="1"/>
  <c r="Y59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O515" i="1"/>
  <c r="Z275" i="1"/>
  <c r="Z276" i="1" s="1"/>
  <c r="BN275" i="1"/>
  <c r="BP275" i="1"/>
  <c r="Y276" i="1"/>
  <c r="Z279" i="1"/>
  <c r="Z280" i="1" s="1"/>
  <c r="Q515" i="1"/>
  <c r="Y285" i="1"/>
  <c r="BP284" i="1"/>
  <c r="BN284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Y386" i="1"/>
  <c r="Y385" i="1"/>
  <c r="BP384" i="1"/>
  <c r="BN384" i="1"/>
  <c r="Z384" i="1"/>
  <c r="Z385" i="1" s="1"/>
  <c r="BP390" i="1"/>
  <c r="BN390" i="1"/>
  <c r="Z390" i="1"/>
  <c r="BP398" i="1"/>
  <c r="BN398" i="1"/>
  <c r="Z398" i="1"/>
  <c r="BP438" i="1"/>
  <c r="BN438" i="1"/>
  <c r="Z438" i="1"/>
  <c r="Y453" i="1"/>
  <c r="BP449" i="1"/>
  <c r="BN449" i="1"/>
  <c r="Z449" i="1"/>
  <c r="Z452" i="1" s="1"/>
  <c r="BP461" i="1"/>
  <c r="BN461" i="1"/>
  <c r="Z461" i="1"/>
  <c r="S515" i="1"/>
  <c r="Y339" i="1"/>
  <c r="Y351" i="1"/>
  <c r="Y469" i="1"/>
  <c r="Y468" i="1"/>
  <c r="Z476" i="1"/>
  <c r="BN476" i="1"/>
  <c r="Z496" i="1"/>
  <c r="BN496" i="1"/>
  <c r="BP496" i="1"/>
  <c r="Z497" i="1"/>
  <c r="BN497" i="1"/>
  <c r="Y498" i="1"/>
  <c r="F9" i="1"/>
  <c r="J9" i="1"/>
  <c r="F10" i="1"/>
  <c r="Y24" i="1"/>
  <c r="Y32" i="1"/>
  <c r="Y44" i="1"/>
  <c r="Y65" i="1"/>
  <c r="Y71" i="1"/>
  <c r="BP75" i="1"/>
  <c r="BN75" i="1"/>
  <c r="BP77" i="1"/>
  <c r="BN77" i="1"/>
  <c r="Z77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E515" i="1"/>
  <c r="Y93" i="1"/>
  <c r="G515" i="1"/>
  <c r="Y132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187" i="1"/>
  <c r="BP209" i="1"/>
  <c r="BN209" i="1"/>
  <c r="BP211" i="1"/>
  <c r="BN211" i="1"/>
  <c r="Z211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Z264" i="1" s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BP345" i="1"/>
  <c r="BN345" i="1"/>
  <c r="Z345" i="1"/>
  <c r="BP349" i="1"/>
  <c r="BN349" i="1"/>
  <c r="Z349" i="1"/>
  <c r="BP370" i="1"/>
  <c r="BN370" i="1"/>
  <c r="Z370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Y463" i="1"/>
  <c r="BP458" i="1"/>
  <c r="BN458" i="1"/>
  <c r="Z458" i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l="1"/>
  <c r="Z483" i="1"/>
  <c r="Z372" i="1"/>
  <c r="Z351" i="1"/>
  <c r="Z313" i="1"/>
  <c r="Z271" i="1"/>
  <c r="Z361" i="1"/>
  <c r="Z215" i="1"/>
  <c r="Z71" i="1"/>
  <c r="Z137" i="1"/>
  <c r="Z498" i="1"/>
  <c r="Z114" i="1"/>
  <c r="Z326" i="1"/>
  <c r="Z58" i="1"/>
  <c r="Z121" i="1"/>
  <c r="Z462" i="1"/>
  <c r="Z400" i="1"/>
  <c r="Z417" i="1"/>
  <c r="Z332" i="1"/>
  <c r="Z256" i="1"/>
  <c r="Z231" i="1"/>
  <c r="Z295" i="1"/>
  <c r="Z203" i="1"/>
  <c r="Z108" i="1"/>
  <c r="Z80" i="1"/>
  <c r="Z65" i="1"/>
  <c r="Z92" i="1"/>
  <c r="Z446" i="1"/>
  <c r="Z305" i="1"/>
  <c r="Y509" i="1"/>
  <c r="Y506" i="1"/>
  <c r="Z477" i="1"/>
  <c r="Z247" i="1"/>
  <c r="Z100" i="1"/>
  <c r="Z32" i="1"/>
  <c r="Y507" i="1"/>
  <c r="Z177" i="1"/>
  <c r="Z171" i="1"/>
  <c r="Y505" i="1"/>
  <c r="Z510" i="1" l="1"/>
  <c r="Y508" i="1"/>
</calcChain>
</file>

<file path=xl/sharedStrings.xml><?xml version="1.0" encoding="utf-8"?>
<sst xmlns="http://schemas.openxmlformats.org/spreadsheetml/2006/main" count="2248" uniqueCount="825">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</sst>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824</v>
      </c>
      <c r="I5" s="785"/>
      <c r="J5" s="785"/>
      <c r="K5" s="785"/>
      <c r="L5" s="785"/>
      <c r="M5" s="657"/>
      <c r="N5" s="58"/>
      <c r="P5" s="24" t="s">
        <v>10</v>
      </c>
      <c r="Q5" s="865">
        <v>45889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801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Среда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73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71</v>
      </c>
      <c r="Q32" s="565"/>
      <c r="R32" s="565"/>
      <c r="S32" s="565"/>
      <c r="T32" s="565"/>
      <c r="U32" s="565"/>
      <c r="V32" s="56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71</v>
      </c>
      <c r="Q33" s="565"/>
      <c r="R33" s="565"/>
      <c r="S33" s="565"/>
      <c r="T33" s="565"/>
      <c r="U33" s="565"/>
      <c r="V33" s="56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94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71</v>
      </c>
      <c r="Q36" s="565"/>
      <c r="R36" s="565"/>
      <c r="S36" s="565"/>
      <c r="T36" s="565"/>
      <c r="U36" s="565"/>
      <c r="V36" s="56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71</v>
      </c>
      <c r="Q37" s="565"/>
      <c r="R37" s="565"/>
      <c r="S37" s="565"/>
      <c r="T37" s="565"/>
      <c r="U37" s="565"/>
      <c r="V37" s="56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101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102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71</v>
      </c>
      <c r="Q44" s="565"/>
      <c r="R44" s="565"/>
      <c r="S44" s="565"/>
      <c r="T44" s="565"/>
      <c r="U44" s="565"/>
      <c r="V44" s="566"/>
      <c r="W44" s="37" t="s">
        <v>72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71</v>
      </c>
      <c r="Q45" s="565"/>
      <c r="R45" s="565"/>
      <c r="S45" s="565"/>
      <c r="T45" s="565"/>
      <c r="U45" s="565"/>
      <c r="V45" s="566"/>
      <c r="W45" s="37" t="s">
        <v>69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hidden="1" customHeight="1" x14ac:dyDescent="0.25">
      <c r="A46" s="581" t="s">
        <v>73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71</v>
      </c>
      <c r="Q48" s="565"/>
      <c r="R48" s="565"/>
      <c r="S48" s="565"/>
      <c r="T48" s="565"/>
      <c r="U48" s="565"/>
      <c r="V48" s="56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71</v>
      </c>
      <c r="Q49" s="565"/>
      <c r="R49" s="565"/>
      <c r="S49" s="565"/>
      <c r="T49" s="565"/>
      <c r="U49" s="565"/>
      <c r="V49" s="56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116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102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500</v>
      </c>
      <c r="Y53" s="558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71</v>
      </c>
      <c r="Q58" s="565"/>
      <c r="R58" s="565"/>
      <c r="S58" s="565"/>
      <c r="T58" s="565"/>
      <c r="U58" s="565"/>
      <c r="V58" s="566"/>
      <c r="W58" s="37" t="s">
        <v>72</v>
      </c>
      <c r="X58" s="559">
        <f>IFERROR(X52/H52,"0")+IFERROR(X53/H53,"0")+IFERROR(X54/H54,"0")+IFERROR(X55/H55,"0")+IFERROR(X56/H56,"0")+IFERROR(X57/H57,"0")</f>
        <v>46.296296296296291</v>
      </c>
      <c r="Y58" s="559">
        <f>IFERROR(Y52/H52,"0")+IFERROR(Y53/H53,"0")+IFERROR(Y54/H54,"0")+IFERROR(Y55/H55,"0")+IFERROR(Y56/H56,"0")+IFERROR(Y57/H57,"0")</f>
        <v>47</v>
      </c>
      <c r="Z58" s="559">
        <f>IFERROR(IF(Z52="",0,Z52),"0")+IFERROR(IF(Z53="",0,Z53),"0")+IFERROR(IF(Z54="",0,Z54),"0")+IFERROR(IF(Z55="",0,Z55),"0")+IFERROR(IF(Z56="",0,Z56),"0")+IFERROR(IF(Z57="",0,Z57),"0")</f>
        <v>0.89205999999999996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71</v>
      </c>
      <c r="Q59" s="565"/>
      <c r="R59" s="565"/>
      <c r="S59" s="565"/>
      <c r="T59" s="565"/>
      <c r="U59" s="565"/>
      <c r="V59" s="566"/>
      <c r="W59" s="37" t="s">
        <v>69</v>
      </c>
      <c r="X59" s="559">
        <f>IFERROR(SUM(X52:X57),"0")</f>
        <v>500</v>
      </c>
      <c r="Y59" s="559">
        <f>IFERROR(SUM(Y52:Y57),"0")</f>
        <v>507.6</v>
      </c>
      <c r="Z59" s="37"/>
      <c r="AA59" s="560"/>
      <c r="AB59" s="560"/>
      <c r="AC59" s="560"/>
    </row>
    <row r="60" spans="1:68" ht="14.25" hidden="1" customHeight="1" x14ac:dyDescent="0.25">
      <c r="A60" s="581" t="s">
        <v>134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100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71</v>
      </c>
      <c r="Q65" s="565"/>
      <c r="R65" s="565"/>
      <c r="S65" s="565"/>
      <c r="T65" s="565"/>
      <c r="U65" s="565"/>
      <c r="V65" s="566"/>
      <c r="W65" s="37" t="s">
        <v>72</v>
      </c>
      <c r="X65" s="559">
        <f>IFERROR(X61/H61,"0")+IFERROR(X62/H62,"0")+IFERROR(X63/H63,"0")+IFERROR(X64/H64,"0")</f>
        <v>9.2592592592592595</v>
      </c>
      <c r="Y65" s="559">
        <f>IFERROR(Y61/H61,"0")+IFERROR(Y62/H62,"0")+IFERROR(Y63/H63,"0")+IFERROR(Y64/H64,"0")</f>
        <v>10</v>
      </c>
      <c r="Z65" s="559">
        <f>IFERROR(IF(Z61="",0,Z61),"0")+IFERROR(IF(Z62="",0,Z62),"0")+IFERROR(IF(Z63="",0,Z63),"0")+IFERROR(IF(Z64="",0,Z64),"0")</f>
        <v>0.1898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71</v>
      </c>
      <c r="Q66" s="565"/>
      <c r="R66" s="565"/>
      <c r="S66" s="565"/>
      <c r="T66" s="565"/>
      <c r="U66" s="565"/>
      <c r="V66" s="566"/>
      <c r="W66" s="37" t="s">
        <v>69</v>
      </c>
      <c r="X66" s="559">
        <f>IFERROR(SUM(X61:X64),"0")</f>
        <v>100</v>
      </c>
      <c r="Y66" s="559">
        <f>IFERROR(SUM(Y61:Y64),"0")</f>
        <v>108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71</v>
      </c>
      <c r="Q71" s="565"/>
      <c r="R71" s="565"/>
      <c r="S71" s="565"/>
      <c r="T71" s="565"/>
      <c r="U71" s="565"/>
      <c r="V71" s="56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71</v>
      </c>
      <c r="Q72" s="565"/>
      <c r="R72" s="565"/>
      <c r="S72" s="565"/>
      <c r="T72" s="565"/>
      <c r="U72" s="565"/>
      <c r="V72" s="56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73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71</v>
      </c>
      <c r="Q80" s="565"/>
      <c r="R80" s="565"/>
      <c r="S80" s="565"/>
      <c r="T80" s="565"/>
      <c r="U80" s="565"/>
      <c r="V80" s="566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71</v>
      </c>
      <c r="Q81" s="565"/>
      <c r="R81" s="565"/>
      <c r="S81" s="565"/>
      <c r="T81" s="565"/>
      <c r="U81" s="565"/>
      <c r="V81" s="566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169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71</v>
      </c>
      <c r="Q85" s="565"/>
      <c r="R85" s="565"/>
      <c r="S85" s="565"/>
      <c r="T85" s="565"/>
      <c r="U85" s="565"/>
      <c r="V85" s="566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71</v>
      </c>
      <c r="Q86" s="565"/>
      <c r="R86" s="565"/>
      <c r="S86" s="565"/>
      <c r="T86" s="565"/>
      <c r="U86" s="565"/>
      <c r="V86" s="566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176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102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71</v>
      </c>
      <c r="Q92" s="565"/>
      <c r="R92" s="565"/>
      <c r="S92" s="565"/>
      <c r="T92" s="565"/>
      <c r="U92" s="565"/>
      <c r="V92" s="566"/>
      <c r="W92" s="37" t="s">
        <v>72</v>
      </c>
      <c r="X92" s="559">
        <f>IFERROR(X89/H89,"0")+IFERROR(X90/H90,"0")+IFERROR(X91/H91,"0")</f>
        <v>46.296296296296291</v>
      </c>
      <c r="Y92" s="559">
        <f>IFERROR(Y89/H89,"0")+IFERROR(Y90/H90,"0")+IFERROR(Y91/H91,"0")</f>
        <v>47</v>
      </c>
      <c r="Z92" s="559">
        <f>IFERROR(IF(Z89="",0,Z89),"0")+IFERROR(IF(Z90="",0,Z90),"0")+IFERROR(IF(Z91="",0,Z91),"0")</f>
        <v>0.89205999999999996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71</v>
      </c>
      <c r="Q93" s="565"/>
      <c r="R93" s="565"/>
      <c r="S93" s="565"/>
      <c r="T93" s="565"/>
      <c r="U93" s="565"/>
      <c r="V93" s="566"/>
      <c r="W93" s="37" t="s">
        <v>69</v>
      </c>
      <c r="X93" s="559">
        <f>IFERROR(SUM(X89:X91),"0")</f>
        <v>500</v>
      </c>
      <c r="Y93" s="559">
        <f>IFERROR(SUM(Y89:Y91),"0")</f>
        <v>507.6</v>
      </c>
      <c r="Z93" s="37"/>
      <c r="AA93" s="560"/>
      <c r="AB93" s="560"/>
      <c r="AC93" s="560"/>
    </row>
    <row r="94" spans="1:68" ht="14.25" hidden="1" customHeight="1" x14ac:dyDescent="0.25">
      <c r="A94" s="581" t="s">
        <v>73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500</v>
      </c>
      <c r="Y95" s="558">
        <f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532.03703703703707</v>
      </c>
      <c r="BN95" s="64">
        <f>IFERROR(Y95*I95/H95,"0")</f>
        <v>534.37800000000004</v>
      </c>
      <c r="BO95" s="64">
        <f>IFERROR(1/J95*(X95/H95),"0")</f>
        <v>0.96450617283950624</v>
      </c>
      <c r="BP95" s="64">
        <f>IFERROR(1/J95*(Y95/H95),"0")</f>
        <v>0.96875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450</v>
      </c>
      <c r="Y98" s="558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71</v>
      </c>
      <c r="Q100" s="565"/>
      <c r="R100" s="565"/>
      <c r="S100" s="565"/>
      <c r="T100" s="565"/>
      <c r="U100" s="565"/>
      <c r="V100" s="566"/>
      <c r="W100" s="37" t="s">
        <v>72</v>
      </c>
      <c r="X100" s="559">
        <f>IFERROR(X95/H95,"0")+IFERROR(X96/H96,"0")+IFERROR(X97/H97,"0")+IFERROR(X98/H98,"0")+IFERROR(X99/H99,"0")</f>
        <v>228.39506172839506</v>
      </c>
      <c r="Y100" s="559">
        <f>IFERROR(Y95/H95,"0")+IFERROR(Y96/H96,"0")+IFERROR(Y97/H97,"0")+IFERROR(Y98/H98,"0")+IFERROR(Y99/H99,"0")</f>
        <v>229</v>
      </c>
      <c r="Z100" s="559">
        <f>IFERROR(IF(Z95="",0,Z95),"0")+IFERROR(IF(Z96="",0,Z96),"0")+IFERROR(IF(Z97="",0,Z97),"0")+IFERROR(IF(Z98="",0,Z98),"0")+IFERROR(IF(Z99="",0,Z99),"0")</f>
        <v>2.2639300000000002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71</v>
      </c>
      <c r="Q101" s="565"/>
      <c r="R101" s="565"/>
      <c r="S101" s="565"/>
      <c r="T101" s="565"/>
      <c r="U101" s="565"/>
      <c r="V101" s="566"/>
      <c r="W101" s="37" t="s">
        <v>69</v>
      </c>
      <c r="X101" s="559">
        <f>IFERROR(SUM(X95:X99),"0")</f>
        <v>950</v>
      </c>
      <c r="Y101" s="559">
        <f>IFERROR(SUM(Y95:Y99),"0")</f>
        <v>953.1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198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102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500</v>
      </c>
      <c r="Y104" s="558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71</v>
      </c>
      <c r="Q108" s="565"/>
      <c r="R108" s="565"/>
      <c r="S108" s="565"/>
      <c r="T108" s="565"/>
      <c r="U108" s="565"/>
      <c r="V108" s="566"/>
      <c r="W108" s="37" t="s">
        <v>72</v>
      </c>
      <c r="X108" s="559">
        <f>IFERROR(X104/H104,"0")+IFERROR(X105/H105,"0")+IFERROR(X106/H106,"0")+IFERROR(X107/H107,"0")</f>
        <v>46.296296296296291</v>
      </c>
      <c r="Y108" s="559">
        <f>IFERROR(Y104/H104,"0")+IFERROR(Y105/H105,"0")+IFERROR(Y106/H106,"0")+IFERROR(Y107/H107,"0")</f>
        <v>47</v>
      </c>
      <c r="Z108" s="559">
        <f>IFERROR(IF(Z104="",0,Z104),"0")+IFERROR(IF(Z105="",0,Z105),"0")+IFERROR(IF(Z106="",0,Z106),"0")+IFERROR(IF(Z107="",0,Z107),"0")</f>
        <v>0.89205999999999996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71</v>
      </c>
      <c r="Q109" s="565"/>
      <c r="R109" s="565"/>
      <c r="S109" s="565"/>
      <c r="T109" s="565"/>
      <c r="U109" s="565"/>
      <c r="V109" s="566"/>
      <c r="W109" s="37" t="s">
        <v>69</v>
      </c>
      <c r="X109" s="559">
        <f>IFERROR(SUM(X104:X107),"0")</f>
        <v>500</v>
      </c>
      <c r="Y109" s="559">
        <f>IFERROR(SUM(Y104:Y107),"0")</f>
        <v>507.6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134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71</v>
      </c>
      <c r="Q114" s="565"/>
      <c r="R114" s="565"/>
      <c r="S114" s="565"/>
      <c r="T114" s="565"/>
      <c r="U114" s="565"/>
      <c r="V114" s="566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71</v>
      </c>
      <c r="Q115" s="565"/>
      <c r="R115" s="565"/>
      <c r="S115" s="565"/>
      <c r="T115" s="565"/>
      <c r="U115" s="565"/>
      <c r="V115" s="566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73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500</v>
      </c>
      <c r="Y117" s="558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810</v>
      </c>
      <c r="Y119" s="558">
        <f>IFERROR(IF(X119="",0,CEILING((X119/$H119),1)*$H119),"")</f>
        <v>810</v>
      </c>
      <c r="Z119" s="36">
        <f>IFERROR(IF(Y119=0,"",ROUNDUP(Y119/H119,0)*0.00651),"")</f>
        <v>1.9530000000000001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885.59999999999991</v>
      </c>
      <c r="BN119" s="64">
        <f>IFERROR(Y119*I119/H119,"0")</f>
        <v>885.59999999999991</v>
      </c>
      <c r="BO119" s="64">
        <f>IFERROR(1/J119*(X119/H119),"0")</f>
        <v>1.6483516483516485</v>
      </c>
      <c r="BP119" s="64">
        <f>IFERROR(1/J119*(Y119/H119),"0")</f>
        <v>1.6483516483516485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59">
        <f>IFERROR(X117/H117,"0")+IFERROR(X118/H118,"0")+IFERROR(X119/H119,"0")+IFERROR(X120/H120,"0")</f>
        <v>361.72839506172841</v>
      </c>
      <c r="Y121" s="559">
        <f>IFERROR(Y117/H117,"0")+IFERROR(Y118/H118,"0")+IFERROR(Y119/H119,"0")+IFERROR(Y120/H120,"0")</f>
        <v>362</v>
      </c>
      <c r="Z121" s="559">
        <f>IFERROR(IF(Z117="",0,Z117),"0")+IFERROR(IF(Z118="",0,Z118),"0")+IFERROR(IF(Z119="",0,Z119),"0")+IFERROR(IF(Z120="",0,Z120),"0")</f>
        <v>3.1297600000000001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59">
        <f>IFERROR(SUM(X117:X120),"0")</f>
        <v>1310</v>
      </c>
      <c r="Y122" s="559">
        <f>IFERROR(SUM(Y117:Y120),"0")</f>
        <v>1312.2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169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71</v>
      </c>
      <c r="Q126" s="565"/>
      <c r="R126" s="565"/>
      <c r="S126" s="565"/>
      <c r="T126" s="565"/>
      <c r="U126" s="565"/>
      <c r="V126" s="56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71</v>
      </c>
      <c r="Q127" s="565"/>
      <c r="R127" s="565"/>
      <c r="S127" s="565"/>
      <c r="T127" s="565"/>
      <c r="U127" s="565"/>
      <c r="V127" s="56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231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102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6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73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71</v>
      </c>
      <c r="Q142" s="565"/>
      <c r="R142" s="565"/>
      <c r="S142" s="565"/>
      <c r="T142" s="565"/>
      <c r="U142" s="565"/>
      <c r="V142" s="56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71</v>
      </c>
      <c r="Q143" s="565"/>
      <c r="R143" s="565"/>
      <c r="S143" s="565"/>
      <c r="T143" s="565"/>
      <c r="U143" s="565"/>
      <c r="V143" s="56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100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102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71</v>
      </c>
      <c r="Q147" s="565"/>
      <c r="R147" s="565"/>
      <c r="S147" s="565"/>
      <c r="T147" s="565"/>
      <c r="U147" s="565"/>
      <c r="V147" s="56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71</v>
      </c>
      <c r="Q148" s="565"/>
      <c r="R148" s="565"/>
      <c r="S148" s="565"/>
      <c r="T148" s="565"/>
      <c r="U148" s="565"/>
      <c r="V148" s="56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71</v>
      </c>
      <c r="Q153" s="565"/>
      <c r="R153" s="565"/>
      <c r="S153" s="565"/>
      <c r="T153" s="565"/>
      <c r="U153" s="565"/>
      <c r="V153" s="56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71</v>
      </c>
      <c r="Q154" s="565"/>
      <c r="R154" s="565"/>
      <c r="S154" s="565"/>
      <c r="T154" s="565"/>
      <c r="U154" s="565"/>
      <c r="V154" s="56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256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134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71</v>
      </c>
      <c r="Q159" s="565"/>
      <c r="R159" s="565"/>
      <c r="S159" s="565"/>
      <c r="T159" s="565"/>
      <c r="U159" s="565"/>
      <c r="V159" s="56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71</v>
      </c>
      <c r="Q160" s="565"/>
      <c r="R160" s="565"/>
      <c r="S160" s="565"/>
      <c r="T160" s="565"/>
      <c r="U160" s="565"/>
      <c r="V160" s="56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71</v>
      </c>
      <c r="Q171" s="565"/>
      <c r="R171" s="565"/>
      <c r="S171" s="565"/>
      <c r="T171" s="565"/>
      <c r="U171" s="565"/>
      <c r="V171" s="56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71</v>
      </c>
      <c r="Q172" s="565"/>
      <c r="R172" s="565"/>
      <c r="S172" s="565"/>
      <c r="T172" s="565"/>
      <c r="U172" s="565"/>
      <c r="V172" s="566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94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293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71</v>
      </c>
      <c r="Q181" s="565"/>
      <c r="R181" s="565"/>
      <c r="S181" s="565"/>
      <c r="T181" s="565"/>
      <c r="U181" s="565"/>
      <c r="V181" s="56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71</v>
      </c>
      <c r="Q182" s="565"/>
      <c r="R182" s="565"/>
      <c r="S182" s="565"/>
      <c r="T182" s="565"/>
      <c r="U182" s="565"/>
      <c r="V182" s="56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296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102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71</v>
      </c>
      <c r="Q187" s="565"/>
      <c r="R187" s="565"/>
      <c r="S187" s="565"/>
      <c r="T187" s="565"/>
      <c r="U187" s="565"/>
      <c r="V187" s="56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71</v>
      </c>
      <c r="Q188" s="565"/>
      <c r="R188" s="565"/>
      <c r="S188" s="565"/>
      <c r="T188" s="565"/>
      <c r="U188" s="565"/>
      <c r="V188" s="56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134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71</v>
      </c>
      <c r="Q192" s="565"/>
      <c r="R192" s="565"/>
      <c r="S192" s="565"/>
      <c r="T192" s="565"/>
      <c r="U192" s="565"/>
      <c r="V192" s="566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71</v>
      </c>
      <c r="Q193" s="565"/>
      <c r="R193" s="565"/>
      <c r="S193" s="565"/>
      <c r="T193" s="565"/>
      <c r="U193" s="565"/>
      <c r="V193" s="566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71</v>
      </c>
      <c r="Q203" s="565"/>
      <c r="R203" s="565"/>
      <c r="S203" s="565"/>
      <c r="T203" s="565"/>
      <c r="U203" s="565"/>
      <c r="V203" s="56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71</v>
      </c>
      <c r="Q204" s="565"/>
      <c r="R204" s="565"/>
      <c r="S204" s="565"/>
      <c r="T204" s="565"/>
      <c r="U204" s="565"/>
      <c r="V204" s="566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73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200</v>
      </c>
      <c r="Y211" s="558">
        <f t="shared" si="26"/>
        <v>201.6</v>
      </c>
      <c r="Z211" s="36">
        <f t="shared" si="31"/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80</v>
      </c>
      <c r="Y212" s="558">
        <f t="shared" si="26"/>
        <v>81.599999999999994</v>
      </c>
      <c r="Z212" s="36">
        <f t="shared" si="31"/>
        <v>0.22134000000000001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88.40000000000002</v>
      </c>
      <c r="BN212" s="64">
        <f t="shared" si="28"/>
        <v>90.168000000000006</v>
      </c>
      <c r="BO212" s="64">
        <f t="shared" si="29"/>
        <v>0.18315018315018317</v>
      </c>
      <c r="BP212" s="64">
        <f t="shared" si="30"/>
        <v>0.18681318681318682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71</v>
      </c>
      <c r="Q215" s="565"/>
      <c r="R215" s="565"/>
      <c r="S215" s="565"/>
      <c r="T215" s="565"/>
      <c r="U215" s="565"/>
      <c r="V215" s="56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116.66666666666669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118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0.76817999999999997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71</v>
      </c>
      <c r="Q216" s="565"/>
      <c r="R216" s="565"/>
      <c r="S216" s="565"/>
      <c r="T216" s="565"/>
      <c r="U216" s="565"/>
      <c r="V216" s="566"/>
      <c r="W216" s="37" t="s">
        <v>69</v>
      </c>
      <c r="X216" s="559">
        <f>IFERROR(SUM(X206:X214),"0")</f>
        <v>280</v>
      </c>
      <c r="Y216" s="559">
        <f>IFERROR(SUM(Y206:Y214),"0")</f>
        <v>283.2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169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354</v>
      </c>
      <c r="B219" s="54" t="s">
        <v>355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71</v>
      </c>
      <c r="Q220" s="565"/>
      <c r="R220" s="565"/>
      <c r="S220" s="565"/>
      <c r="T220" s="565"/>
      <c r="U220" s="565"/>
      <c r="V220" s="566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71</v>
      </c>
      <c r="Q221" s="565"/>
      <c r="R221" s="565"/>
      <c r="S221" s="565"/>
      <c r="T221" s="565"/>
      <c r="U221" s="565"/>
      <c r="V221" s="566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357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102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71</v>
      </c>
      <c r="Q231" s="565"/>
      <c r="R231" s="565"/>
      <c r="S231" s="565"/>
      <c r="T231" s="565"/>
      <c r="U231" s="565"/>
      <c r="V231" s="56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71</v>
      </c>
      <c r="Q232" s="565"/>
      <c r="R232" s="565"/>
      <c r="S232" s="565"/>
      <c r="T232" s="565"/>
      <c r="U232" s="565"/>
      <c r="V232" s="566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134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71</v>
      </c>
      <c r="Q235" s="565"/>
      <c r="R235" s="565"/>
      <c r="S235" s="565"/>
      <c r="T235" s="565"/>
      <c r="U235" s="565"/>
      <c r="V235" s="56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71</v>
      </c>
      <c r="Q236" s="565"/>
      <c r="R236" s="565"/>
      <c r="S236" s="565"/>
      <c r="T236" s="565"/>
      <c r="U236" s="565"/>
      <c r="V236" s="56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379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7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71</v>
      </c>
      <c r="Q239" s="565"/>
      <c r="R239" s="565"/>
      <c r="S239" s="565"/>
      <c r="T239" s="565"/>
      <c r="U239" s="565"/>
      <c r="V239" s="56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71</v>
      </c>
      <c r="Q240" s="565"/>
      <c r="R240" s="565"/>
      <c r="S240" s="565"/>
      <c r="T240" s="565"/>
      <c r="U240" s="565"/>
      <c r="V240" s="56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384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58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71</v>
      </c>
      <c r="Q247" s="565"/>
      <c r="R247" s="565"/>
      <c r="S247" s="565"/>
      <c r="T247" s="565"/>
      <c r="U247" s="565"/>
      <c r="V247" s="56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71</v>
      </c>
      <c r="Q248" s="565"/>
      <c r="R248" s="565"/>
      <c r="S248" s="565"/>
      <c r="T248" s="565"/>
      <c r="U248" s="565"/>
      <c r="V248" s="56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398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102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405</v>
      </c>
      <c r="B253" s="54" t="s">
        <v>406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411</v>
      </c>
      <c r="B255" s="54" t="s">
        <v>412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71</v>
      </c>
      <c r="Q256" s="565"/>
      <c r="R256" s="565"/>
      <c r="S256" s="565"/>
      <c r="T256" s="565"/>
      <c r="U256" s="565"/>
      <c r="V256" s="56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71</v>
      </c>
      <c r="Q257" s="565"/>
      <c r="R257" s="565"/>
      <c r="S257" s="565"/>
      <c r="T257" s="565"/>
      <c r="U257" s="565"/>
      <c r="V257" s="56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414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102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4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71</v>
      </c>
      <c r="Q264" s="565"/>
      <c r="R264" s="565"/>
      <c r="S264" s="565"/>
      <c r="T264" s="565"/>
      <c r="U264" s="565"/>
      <c r="V264" s="56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71</v>
      </c>
      <c r="Q265" s="565"/>
      <c r="R265" s="565"/>
      <c r="S265" s="565"/>
      <c r="T265" s="565"/>
      <c r="U265" s="565"/>
      <c r="V265" s="56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428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73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71</v>
      </c>
      <c r="Q271" s="565"/>
      <c r="R271" s="565"/>
      <c r="S271" s="565"/>
      <c r="T271" s="565"/>
      <c r="U271" s="565"/>
      <c r="V271" s="566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71</v>
      </c>
      <c r="Q272" s="565"/>
      <c r="R272" s="565"/>
      <c r="S272" s="565"/>
      <c r="T272" s="565"/>
      <c r="U272" s="565"/>
      <c r="V272" s="566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438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71</v>
      </c>
      <c r="Q276" s="565"/>
      <c r="R276" s="565"/>
      <c r="S276" s="565"/>
      <c r="T276" s="565"/>
      <c r="U276" s="565"/>
      <c r="V276" s="56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71</v>
      </c>
      <c r="Q277" s="565"/>
      <c r="R277" s="565"/>
      <c r="S277" s="565"/>
      <c r="T277" s="565"/>
      <c r="U277" s="565"/>
      <c r="V277" s="56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73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71</v>
      </c>
      <c r="Q280" s="565"/>
      <c r="R280" s="565"/>
      <c r="S280" s="565"/>
      <c r="T280" s="565"/>
      <c r="U280" s="565"/>
      <c r="V280" s="56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71</v>
      </c>
      <c r="Q281" s="565"/>
      <c r="R281" s="565"/>
      <c r="S281" s="565"/>
      <c r="T281" s="565"/>
      <c r="U281" s="565"/>
      <c r="V281" s="56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445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102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71</v>
      </c>
      <c r="Q285" s="565"/>
      <c r="R285" s="565"/>
      <c r="S285" s="565"/>
      <c r="T285" s="565"/>
      <c r="U285" s="565"/>
      <c r="V285" s="56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71</v>
      </c>
      <c r="Q286" s="565"/>
      <c r="R286" s="565"/>
      <c r="S286" s="565"/>
      <c r="T286" s="565"/>
      <c r="U286" s="565"/>
      <c r="V286" s="56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450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102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454</v>
      </c>
      <c r="B291" s="54" t="s">
        <v>457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460</v>
      </c>
      <c r="B292" s="54" t="s">
        <v>461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71</v>
      </c>
      <c r="Q295" s="565"/>
      <c r="R295" s="565"/>
      <c r="S295" s="565"/>
      <c r="T295" s="565"/>
      <c r="U295" s="565"/>
      <c r="V295" s="56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71</v>
      </c>
      <c r="Q296" s="565"/>
      <c r="R296" s="565"/>
      <c r="S296" s="565"/>
      <c r="T296" s="565"/>
      <c r="U296" s="565"/>
      <c r="V296" s="56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71</v>
      </c>
      <c r="Q305" s="565"/>
      <c r="R305" s="565"/>
      <c r="S305" s="565"/>
      <c r="T305" s="565"/>
      <c r="U305" s="565"/>
      <c r="V305" s="56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71</v>
      </c>
      <c r="Q306" s="565"/>
      <c r="R306" s="565"/>
      <c r="S306" s="565"/>
      <c r="T306" s="565"/>
      <c r="U306" s="565"/>
      <c r="V306" s="566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73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200</v>
      </c>
      <c r="Y308" s="558">
        <f>IFERROR(IF(X308="",0,CEILING((X308/$H308),1)*$H308),"")</f>
        <v>202.79999999999998</v>
      </c>
      <c r="Z308" s="36">
        <f>IFERROR(IF(Y308=0,"",ROUNDUP(Y308/H308,0)*0.01898),"")</f>
        <v>0.49348000000000003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213.15384615384619</v>
      </c>
      <c r="BN308" s="64">
        <f>IFERROR(Y308*I308/H308,"0")</f>
        <v>216.13799999999998</v>
      </c>
      <c r="BO308" s="64">
        <f>IFERROR(1/J308*(X308/H308),"0")</f>
        <v>0.40064102564102566</v>
      </c>
      <c r="BP308" s="64">
        <f>IFERROR(1/J308*(Y308/H308),"0")</f>
        <v>0.40625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71</v>
      </c>
      <c r="Q313" s="565"/>
      <c r="R313" s="565"/>
      <c r="S313" s="565"/>
      <c r="T313" s="565"/>
      <c r="U313" s="565"/>
      <c r="V313" s="566"/>
      <c r="W313" s="37" t="s">
        <v>72</v>
      </c>
      <c r="X313" s="559">
        <f>IFERROR(X308/H308,"0")+IFERROR(X309/H309,"0")+IFERROR(X310/H310,"0")+IFERROR(X311/H311,"0")+IFERROR(X312/H312,"0")</f>
        <v>25.641025641025642</v>
      </c>
      <c r="Y313" s="559">
        <f>IFERROR(Y308/H308,"0")+IFERROR(Y309/H309,"0")+IFERROR(Y310/H310,"0")+IFERROR(Y311/H311,"0")+IFERROR(Y312/H312,"0")</f>
        <v>26</v>
      </c>
      <c r="Z313" s="559">
        <f>IFERROR(IF(Z308="",0,Z308),"0")+IFERROR(IF(Z309="",0,Z309),"0")+IFERROR(IF(Z310="",0,Z310),"0")+IFERROR(IF(Z311="",0,Z311),"0")+IFERROR(IF(Z312="",0,Z312),"0")</f>
        <v>0.49348000000000003</v>
      </c>
      <c r="AA313" s="560"/>
      <c r="AB313" s="560"/>
      <c r="AC313" s="560"/>
    </row>
    <row r="314" spans="1:68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71</v>
      </c>
      <c r="Q314" s="565"/>
      <c r="R314" s="565"/>
      <c r="S314" s="565"/>
      <c r="T314" s="565"/>
      <c r="U314" s="565"/>
      <c r="V314" s="566"/>
      <c r="W314" s="37" t="s">
        <v>69</v>
      </c>
      <c r="X314" s="559">
        <f>IFERROR(SUM(X308:X312),"0")</f>
        <v>200</v>
      </c>
      <c r="Y314" s="559">
        <f>IFERROR(SUM(Y308:Y312),"0")</f>
        <v>202.79999999999998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169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100</v>
      </c>
      <c r="Y317" s="558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71</v>
      </c>
      <c r="Q319" s="565"/>
      <c r="R319" s="565"/>
      <c r="S319" s="565"/>
      <c r="T319" s="565"/>
      <c r="U319" s="565"/>
      <c r="V319" s="566"/>
      <c r="W319" s="37" t="s">
        <v>72</v>
      </c>
      <c r="X319" s="559">
        <f>IFERROR(X316/H316,"0")+IFERROR(X317/H317,"0")+IFERROR(X318/H318,"0")</f>
        <v>12.820512820512821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71</v>
      </c>
      <c r="Q320" s="565"/>
      <c r="R320" s="565"/>
      <c r="S320" s="565"/>
      <c r="T320" s="565"/>
      <c r="U320" s="565"/>
      <c r="V320" s="566"/>
      <c r="W320" s="37" t="s">
        <v>69</v>
      </c>
      <c r="X320" s="559">
        <f>IFERROR(SUM(X316:X318),"0")</f>
        <v>100</v>
      </c>
      <c r="Y320" s="559">
        <f>IFERROR(SUM(Y316:Y318),"0")</f>
        <v>101.39999999999999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94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4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71</v>
      </c>
      <c r="Q326" s="565"/>
      <c r="R326" s="565"/>
      <c r="S326" s="565"/>
      <c r="T326" s="565"/>
      <c r="U326" s="565"/>
      <c r="V326" s="566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71</v>
      </c>
      <c r="Q327" s="565"/>
      <c r="R327" s="565"/>
      <c r="S327" s="565"/>
      <c r="T327" s="565"/>
      <c r="U327" s="565"/>
      <c r="V327" s="566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523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71</v>
      </c>
      <c r="Q332" s="565"/>
      <c r="R332" s="565"/>
      <c r="S332" s="565"/>
      <c r="T332" s="565"/>
      <c r="U332" s="565"/>
      <c r="V332" s="56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71</v>
      </c>
      <c r="Q333" s="565"/>
      <c r="R333" s="565"/>
      <c r="S333" s="565"/>
      <c r="T333" s="565"/>
      <c r="U333" s="565"/>
      <c r="V333" s="56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532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73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420</v>
      </c>
      <c r="Y337" s="558">
        <f>IFERROR(IF(X337="",0,CEILING((X337/$H337),1)*$H337),"")</f>
        <v>420</v>
      </c>
      <c r="Z337" s="36">
        <f>IFERROR(IF(Y337=0,"",ROUNDUP(Y337/H337,0)*0.00651),"")</f>
        <v>1.302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470.39999999999992</v>
      </c>
      <c r="BN337" s="64">
        <f>IFERROR(Y337*I337/H337,"0")</f>
        <v>470.39999999999992</v>
      </c>
      <c r="BO337" s="64">
        <f>IFERROR(1/J337*(X337/H337),"0")</f>
        <v>1.098901098901099</v>
      </c>
      <c r="BP337" s="64">
        <f>IFERROR(1/J337*(Y337/H337),"0")</f>
        <v>1.098901098901099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105</v>
      </c>
      <c r="Y338" s="558">
        <f>IFERROR(IF(X338="",0,CEILING((X338/$H338),1)*$H338),"")</f>
        <v>105</v>
      </c>
      <c r="Z338" s="36">
        <f>IFERROR(IF(Y338=0,"",ROUNDUP(Y338/H338,0)*0.00651),"")</f>
        <v>0.32550000000000001</v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116.99999999999999</v>
      </c>
      <c r="BN338" s="64">
        <f>IFERROR(Y338*I338/H338,"0")</f>
        <v>116.99999999999999</v>
      </c>
      <c r="BO338" s="64">
        <f>IFERROR(1/J338*(X338/H338),"0")</f>
        <v>0.27472527472527475</v>
      </c>
      <c r="BP338" s="64">
        <f>IFERROR(1/J338*(Y338/H338),"0")</f>
        <v>0.27472527472527475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71</v>
      </c>
      <c r="Q339" s="565"/>
      <c r="R339" s="565"/>
      <c r="S339" s="565"/>
      <c r="T339" s="565"/>
      <c r="U339" s="565"/>
      <c r="V339" s="566"/>
      <c r="W339" s="37" t="s">
        <v>72</v>
      </c>
      <c r="X339" s="559">
        <f>IFERROR(X336/H336,"0")+IFERROR(X337/H337,"0")+IFERROR(X338/H338,"0")</f>
        <v>250</v>
      </c>
      <c r="Y339" s="559">
        <f>IFERROR(Y336/H336,"0")+IFERROR(Y337/H337,"0")+IFERROR(Y338/H338,"0")</f>
        <v>250</v>
      </c>
      <c r="Z339" s="559">
        <f>IFERROR(IF(Z336="",0,Z336),"0")+IFERROR(IF(Z337="",0,Z337),"0")+IFERROR(IF(Z338="",0,Z338),"0")</f>
        <v>1.6274999999999999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71</v>
      </c>
      <c r="Q340" s="565"/>
      <c r="R340" s="565"/>
      <c r="S340" s="565"/>
      <c r="T340" s="565"/>
      <c r="U340" s="565"/>
      <c r="V340" s="566"/>
      <c r="W340" s="37" t="s">
        <v>69</v>
      </c>
      <c r="X340" s="559">
        <f>IFERROR(SUM(X336:X338),"0")</f>
        <v>525</v>
      </c>
      <c r="Y340" s="559">
        <f>IFERROR(SUM(Y336:Y338),"0")</f>
        <v>525</v>
      </c>
      <c r="Z340" s="37"/>
      <c r="AA340" s="560"/>
      <c r="AB340" s="560"/>
      <c r="AC340" s="560"/>
    </row>
    <row r="341" spans="1:68" ht="27.75" hidden="1" customHeight="1" x14ac:dyDescent="0.2">
      <c r="A341" s="626" t="s">
        <v>542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543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102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1360</v>
      </c>
      <c r="Y347" s="558">
        <f t="shared" si="47"/>
        <v>1365</v>
      </c>
      <c r="Z347" s="36">
        <f>IFERROR(IF(Y347=0,"",ROUNDUP(Y347/H347,0)*0.02175),"")</f>
        <v>1.97925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1403.52</v>
      </c>
      <c r="BN347" s="64">
        <f t="shared" si="49"/>
        <v>1408.68</v>
      </c>
      <c r="BO347" s="64">
        <f t="shared" si="50"/>
        <v>1.8888888888888888</v>
      </c>
      <c r="BP347" s="64">
        <f t="shared" si="51"/>
        <v>1.8958333333333333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71</v>
      </c>
      <c r="Q351" s="565"/>
      <c r="R351" s="565"/>
      <c r="S351" s="565"/>
      <c r="T351" s="565"/>
      <c r="U351" s="565"/>
      <c r="V351" s="56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204</v>
      </c>
      <c r="Y351" s="559">
        <f>IFERROR(Y344/H344,"0")+IFERROR(Y345/H345,"0")+IFERROR(Y346/H346,"0")+IFERROR(Y347/H347,"0")+IFERROR(Y348/H348,"0")+IFERROR(Y349/H349,"0")+IFERROR(Y350/H350,"0")</f>
        <v>205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4.4587500000000002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71</v>
      </c>
      <c r="Q352" s="565"/>
      <c r="R352" s="565"/>
      <c r="S352" s="565"/>
      <c r="T352" s="565"/>
      <c r="U352" s="565"/>
      <c r="V352" s="566"/>
      <c r="W352" s="37" t="s">
        <v>69</v>
      </c>
      <c r="X352" s="559">
        <f>IFERROR(SUM(X344:X350),"0")</f>
        <v>3060</v>
      </c>
      <c r="Y352" s="559">
        <f>IFERROR(SUM(Y344:Y350),"0")</f>
        <v>3075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134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900</v>
      </c>
      <c r="Y354" s="558">
        <f>IFERROR(IF(X354="",0,CEILING((X354/$H354),1)*$H354),"")</f>
        <v>900</v>
      </c>
      <c r="Z354" s="36">
        <f>IFERROR(IF(Y354=0,"",ROUNDUP(Y354/H354,0)*0.02175),"")</f>
        <v>1.3049999999999999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928.8</v>
      </c>
      <c r="BN354" s="64">
        <f>IFERROR(Y354*I354/H354,"0")</f>
        <v>928.8</v>
      </c>
      <c r="BO354" s="64">
        <f>IFERROR(1/J354*(X354/H354),"0")</f>
        <v>1.25</v>
      </c>
      <c r="BP354" s="64">
        <f>IFERROR(1/J354*(Y354/H354),"0")</f>
        <v>1.25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71</v>
      </c>
      <c r="Q356" s="565"/>
      <c r="R356" s="565"/>
      <c r="S356" s="565"/>
      <c r="T356" s="565"/>
      <c r="U356" s="565"/>
      <c r="V356" s="566"/>
      <c r="W356" s="37" t="s">
        <v>72</v>
      </c>
      <c r="X356" s="559">
        <f>IFERROR(X354/H354,"0")+IFERROR(X355/H355,"0")</f>
        <v>60</v>
      </c>
      <c r="Y356" s="559">
        <f>IFERROR(Y354/H354,"0")+IFERROR(Y355/H355,"0")</f>
        <v>60</v>
      </c>
      <c r="Z356" s="559">
        <f>IFERROR(IF(Z354="",0,Z354),"0")+IFERROR(IF(Z355="",0,Z355),"0")</f>
        <v>1.3049999999999999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71</v>
      </c>
      <c r="Q357" s="565"/>
      <c r="R357" s="565"/>
      <c r="S357" s="565"/>
      <c r="T357" s="565"/>
      <c r="U357" s="565"/>
      <c r="V357" s="566"/>
      <c r="W357" s="37" t="s">
        <v>69</v>
      </c>
      <c r="X357" s="559">
        <f>IFERROR(SUM(X354:X355),"0")</f>
        <v>900</v>
      </c>
      <c r="Y357" s="559">
        <f>IFERROR(SUM(Y354:Y355),"0")</f>
        <v>900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73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71</v>
      </c>
      <c r="Q361" s="565"/>
      <c r="R361" s="565"/>
      <c r="S361" s="565"/>
      <c r="T361" s="565"/>
      <c r="U361" s="565"/>
      <c r="V361" s="56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71</v>
      </c>
      <c r="Q362" s="565"/>
      <c r="R362" s="565"/>
      <c r="S362" s="565"/>
      <c r="T362" s="565"/>
      <c r="U362" s="565"/>
      <c r="V362" s="56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169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574</v>
      </c>
      <c r="B364" s="54" t="s">
        <v>575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71</v>
      </c>
      <c r="Q365" s="565"/>
      <c r="R365" s="565"/>
      <c r="S365" s="565"/>
      <c r="T365" s="565"/>
      <c r="U365" s="565"/>
      <c r="V365" s="566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71</v>
      </c>
      <c r="Q366" s="565"/>
      <c r="R366" s="565"/>
      <c r="S366" s="565"/>
      <c r="T366" s="565"/>
      <c r="U366" s="565"/>
      <c r="V366" s="566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577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102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578</v>
      </c>
      <c r="B369" s="54" t="s">
        <v>579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581</v>
      </c>
      <c r="B370" s="54" t="s">
        <v>582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584</v>
      </c>
      <c r="B371" s="54" t="s">
        <v>585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71</v>
      </c>
      <c r="Q372" s="565"/>
      <c r="R372" s="565"/>
      <c r="S372" s="565"/>
      <c r="T372" s="565"/>
      <c r="U372" s="565"/>
      <c r="V372" s="56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71</v>
      </c>
      <c r="Q373" s="565"/>
      <c r="R373" s="565"/>
      <c r="S373" s="565"/>
      <c r="T373" s="565"/>
      <c r="U373" s="565"/>
      <c r="V373" s="56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586</v>
      </c>
      <c r="B375" s="54" t="s">
        <v>587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71</v>
      </c>
      <c r="Q376" s="565"/>
      <c r="R376" s="565"/>
      <c r="S376" s="565"/>
      <c r="T376" s="565"/>
      <c r="U376" s="565"/>
      <c r="V376" s="56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71</v>
      </c>
      <c r="Q377" s="565"/>
      <c r="R377" s="565"/>
      <c r="S377" s="565"/>
      <c r="T377" s="565"/>
      <c r="U377" s="565"/>
      <c r="V377" s="56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73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2780</v>
      </c>
      <c r="Y379" s="558">
        <f>IFERROR(IF(X379="",0,CEILING((X379/$H379),1)*$H379),"")</f>
        <v>2781</v>
      </c>
      <c r="Z379" s="36">
        <f>IFERROR(IF(Y379=0,"",ROUNDUP(Y379/H379,0)*0.01898),"")</f>
        <v>5.8648199999999999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2940.3133333333335</v>
      </c>
      <c r="BN379" s="64">
        <f>IFERROR(Y379*I379/H379,"0")</f>
        <v>2941.3710000000001</v>
      </c>
      <c r="BO379" s="64">
        <f>IFERROR(1/J379*(X379/H379),"0")</f>
        <v>4.8263888888888893</v>
      </c>
      <c r="BP379" s="64">
        <f>IFERROR(1/J379*(Y379/H379),"0")</f>
        <v>4.828125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120</v>
      </c>
      <c r="Y380" s="558">
        <f>IFERROR(IF(X380="",0,CEILING((X380/$H380),1)*$H380),"")</f>
        <v>120</v>
      </c>
      <c r="Z380" s="36">
        <f>IFERROR(IF(Y380=0,"",ROUNDUP(Y380/H380,0)*0.00651),"")</f>
        <v>0.32550000000000001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133.20000000000002</v>
      </c>
      <c r="BN380" s="64">
        <f>IFERROR(Y380*I380/H380,"0")</f>
        <v>133.20000000000002</v>
      </c>
      <c r="BO380" s="64">
        <f>IFERROR(1/J380*(X380/H380),"0")</f>
        <v>0.27472527472527475</v>
      </c>
      <c r="BP380" s="64">
        <f>IFERROR(1/J380*(Y380/H380),"0")</f>
        <v>0.27472527472527475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71</v>
      </c>
      <c r="Q381" s="565"/>
      <c r="R381" s="565"/>
      <c r="S381" s="565"/>
      <c r="T381" s="565"/>
      <c r="U381" s="565"/>
      <c r="V381" s="566"/>
      <c r="W381" s="37" t="s">
        <v>72</v>
      </c>
      <c r="X381" s="559">
        <f>IFERROR(X379/H379,"0")+IFERROR(X380/H380,"0")</f>
        <v>358.88888888888891</v>
      </c>
      <c r="Y381" s="559">
        <f>IFERROR(Y379/H379,"0")+IFERROR(Y380/H380,"0")</f>
        <v>359</v>
      </c>
      <c r="Z381" s="559">
        <f>IFERROR(IF(Z379="",0,Z379),"0")+IFERROR(IF(Z380="",0,Z380),"0")</f>
        <v>6.1903199999999998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71</v>
      </c>
      <c r="Q382" s="565"/>
      <c r="R382" s="565"/>
      <c r="S382" s="565"/>
      <c r="T382" s="565"/>
      <c r="U382" s="565"/>
      <c r="V382" s="566"/>
      <c r="W382" s="37" t="s">
        <v>69</v>
      </c>
      <c r="X382" s="559">
        <f>IFERROR(SUM(X379:X380),"0")</f>
        <v>2900</v>
      </c>
      <c r="Y382" s="559">
        <f>IFERROR(SUM(Y379:Y380),"0")</f>
        <v>2901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169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594</v>
      </c>
      <c r="B384" s="54" t="s">
        <v>595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71</v>
      </c>
      <c r="Q385" s="565"/>
      <c r="R385" s="565"/>
      <c r="S385" s="565"/>
      <c r="T385" s="565"/>
      <c r="U385" s="565"/>
      <c r="V385" s="56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71</v>
      </c>
      <c r="Q386" s="565"/>
      <c r="R386" s="565"/>
      <c r="S386" s="565"/>
      <c r="T386" s="565"/>
      <c r="U386" s="565"/>
      <c r="V386" s="56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597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598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599</v>
      </c>
      <c r="B390" s="54" t="s">
        <v>600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602</v>
      </c>
      <c r="B392" s="54" t="s">
        <v>605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613</v>
      </c>
      <c r="B396" s="54" t="s">
        <v>614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622</v>
      </c>
      <c r="B399" s="54" t="s">
        <v>623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71</v>
      </c>
      <c r="Q400" s="565"/>
      <c r="R400" s="565"/>
      <c r="S400" s="565"/>
      <c r="T400" s="565"/>
      <c r="U400" s="565"/>
      <c r="V400" s="56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71</v>
      </c>
      <c r="Q401" s="565"/>
      <c r="R401" s="565"/>
      <c r="S401" s="565"/>
      <c r="T401" s="565"/>
      <c r="U401" s="565"/>
      <c r="V401" s="56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73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624</v>
      </c>
      <c r="B403" s="54" t="s">
        <v>625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627</v>
      </c>
      <c r="B404" s="54" t="s">
        <v>628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71</v>
      </c>
      <c r="Q405" s="565"/>
      <c r="R405" s="565"/>
      <c r="S405" s="565"/>
      <c r="T405" s="565"/>
      <c r="U405" s="565"/>
      <c r="V405" s="56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71</v>
      </c>
      <c r="Q406" s="565"/>
      <c r="R406" s="565"/>
      <c r="S406" s="565"/>
      <c r="T406" s="565"/>
      <c r="U406" s="565"/>
      <c r="V406" s="56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630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134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631</v>
      </c>
      <c r="B409" s="54" t="s">
        <v>632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71</v>
      </c>
      <c r="Q410" s="565"/>
      <c r="R410" s="565"/>
      <c r="S410" s="565"/>
      <c r="T410" s="565"/>
      <c r="U410" s="565"/>
      <c r="V410" s="56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71</v>
      </c>
      <c r="Q411" s="565"/>
      <c r="R411" s="565"/>
      <c r="S411" s="565"/>
      <c r="T411" s="565"/>
      <c r="U411" s="565"/>
      <c r="V411" s="56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634</v>
      </c>
      <c r="B413" s="54" t="s">
        <v>635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640</v>
      </c>
      <c r="B415" s="54" t="s">
        <v>641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71</v>
      </c>
      <c r="Q417" s="565"/>
      <c r="R417" s="565"/>
      <c r="S417" s="565"/>
      <c r="T417" s="565"/>
      <c r="U417" s="565"/>
      <c r="V417" s="56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71</v>
      </c>
      <c r="Q418" s="565"/>
      <c r="R418" s="565"/>
      <c r="S418" s="565"/>
      <c r="T418" s="565"/>
      <c r="U418" s="565"/>
      <c r="V418" s="56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645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646</v>
      </c>
      <c r="B421" s="54" t="s">
        <v>647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71</v>
      </c>
      <c r="Q422" s="565"/>
      <c r="R422" s="565"/>
      <c r="S422" s="565"/>
      <c r="T422" s="565"/>
      <c r="U422" s="565"/>
      <c r="V422" s="56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71</v>
      </c>
      <c r="Q423" s="565"/>
      <c r="R423" s="565"/>
      <c r="S423" s="565"/>
      <c r="T423" s="565"/>
      <c r="U423" s="565"/>
      <c r="V423" s="56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649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650</v>
      </c>
      <c r="B426" s="54" t="s">
        <v>651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71</v>
      </c>
      <c r="Q427" s="565"/>
      <c r="R427" s="565"/>
      <c r="S427" s="565"/>
      <c r="T427" s="565"/>
      <c r="U427" s="565"/>
      <c r="V427" s="56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71</v>
      </c>
      <c r="Q428" s="565"/>
      <c r="R428" s="565"/>
      <c r="S428" s="565"/>
      <c r="T428" s="565"/>
      <c r="U428" s="565"/>
      <c r="V428" s="56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653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653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102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500</v>
      </c>
      <c r="Y432" s="558">
        <f t="shared" ref="Y432:Y445" si="58">IFERROR(IF(X432="",0,CEILING((X432/$H432),1)*$H432),"")</f>
        <v>501.6</v>
      </c>
      <c r="Z432" s="36">
        <f t="shared" ref="Z432:Z438" si="59">IFERROR(IF(Y432=0,"",ROUNDUP(Y432/H432,0)*0.01196),"")</f>
        <v>1.1362000000000001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534.09090909090912</v>
      </c>
      <c r="BN432" s="64">
        <f t="shared" ref="BN432:BN445" si="61">IFERROR(Y432*I432/H432,"0")</f>
        <v>535.79999999999995</v>
      </c>
      <c r="BO432" s="64">
        <f t="shared" ref="BO432:BO445" si="62">IFERROR(1/J432*(X432/H432),"0")</f>
        <v>0.91054778554778548</v>
      </c>
      <c r="BP432" s="64">
        <f t="shared" ref="BP432:BP445" si="63">IFERROR(1/J432*(Y432/H432),"0")</f>
        <v>0.91346153846153855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350</v>
      </c>
      <c r="Y433" s="558">
        <f t="shared" si="58"/>
        <v>353.76</v>
      </c>
      <c r="Z433" s="36">
        <f t="shared" si="59"/>
        <v>0.80132000000000003</v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373.86363636363637</v>
      </c>
      <c r="BN433" s="64">
        <f t="shared" si="61"/>
        <v>377.87999999999994</v>
      </c>
      <c r="BO433" s="64">
        <f t="shared" si="62"/>
        <v>0.63738344988344986</v>
      </c>
      <c r="BP433" s="64">
        <f t="shared" si="63"/>
        <v>0.64423076923076927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1360</v>
      </c>
      <c r="Y434" s="558">
        <f t="shared" si="58"/>
        <v>1362.24</v>
      </c>
      <c r="Z434" s="36">
        <f t="shared" si="59"/>
        <v>3.08568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1452.7272727272725</v>
      </c>
      <c r="BN434" s="64">
        <f t="shared" si="61"/>
        <v>1455.12</v>
      </c>
      <c r="BO434" s="64">
        <f t="shared" si="62"/>
        <v>2.4766899766899768</v>
      </c>
      <c r="BP434" s="64">
        <f t="shared" si="63"/>
        <v>2.4807692307692308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9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900</v>
      </c>
      <c r="Y437" s="558">
        <f t="shared" si="58"/>
        <v>902.88</v>
      </c>
      <c r="Z437" s="36">
        <f t="shared" si="59"/>
        <v>2.0451600000000001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961.36363636363637</v>
      </c>
      <c r="BN437" s="64">
        <f t="shared" si="61"/>
        <v>964.43999999999994</v>
      </c>
      <c r="BO437" s="64">
        <f t="shared" si="62"/>
        <v>1.638986013986014</v>
      </c>
      <c r="BP437" s="64">
        <f t="shared" si="63"/>
        <v>1.6442307692307694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5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689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71</v>
      </c>
      <c r="Q446" s="565"/>
      <c r="R446" s="565"/>
      <c r="S446" s="565"/>
      <c r="T446" s="565"/>
      <c r="U446" s="565"/>
      <c r="V446" s="56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589.0151515151515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591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7.0683600000000002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71</v>
      </c>
      <c r="Q447" s="565"/>
      <c r="R447" s="565"/>
      <c r="S447" s="565"/>
      <c r="T447" s="565"/>
      <c r="U447" s="565"/>
      <c r="V447" s="566"/>
      <c r="W447" s="37" t="s">
        <v>69</v>
      </c>
      <c r="X447" s="559">
        <f>IFERROR(SUM(X432:X445),"0")</f>
        <v>3110</v>
      </c>
      <c r="Y447" s="559">
        <f>IFERROR(SUM(Y432:Y445),"0")</f>
        <v>3120.48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134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900</v>
      </c>
      <c r="Y449" s="558">
        <f>IFERROR(IF(X449="",0,CEILING((X449/$H449),1)*$H449),"")</f>
        <v>902.88</v>
      </c>
      <c r="Z449" s="36">
        <f>IFERROR(IF(Y449=0,"",ROUNDUP(Y449/H449,0)*0.01196),"")</f>
        <v>2.0451600000000001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961.36363636363637</v>
      </c>
      <c r="BN449" s="64">
        <f>IFERROR(Y449*I449/H449,"0")</f>
        <v>964.43999999999994</v>
      </c>
      <c r="BO449" s="64">
        <f>IFERROR(1/J449*(X449/H449),"0")</f>
        <v>1.638986013986014</v>
      </c>
      <c r="BP449" s="64">
        <f>IFERROR(1/J449*(Y449/H449),"0")</f>
        <v>1.6442307692307694</v>
      </c>
    </row>
    <row r="450" spans="1:68" ht="16.5" hidden="1" customHeight="1" x14ac:dyDescent="0.25">
      <c r="A450" s="54" t="s">
        <v>693</v>
      </c>
      <c r="B450" s="54" t="s">
        <v>694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695</v>
      </c>
      <c r="B451" s="54" t="s">
        <v>696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71</v>
      </c>
      <c r="Q452" s="565"/>
      <c r="R452" s="565"/>
      <c r="S452" s="565"/>
      <c r="T452" s="565"/>
      <c r="U452" s="565"/>
      <c r="V452" s="566"/>
      <c r="W452" s="37" t="s">
        <v>72</v>
      </c>
      <c r="X452" s="559">
        <f>IFERROR(X449/H449,"0")+IFERROR(X450/H450,"0")+IFERROR(X451/H451,"0")</f>
        <v>170.45454545454544</v>
      </c>
      <c r="Y452" s="559">
        <f>IFERROR(Y449/H449,"0")+IFERROR(Y450/H450,"0")+IFERROR(Y451/H451,"0")</f>
        <v>171</v>
      </c>
      <c r="Z452" s="559">
        <f>IFERROR(IF(Z449="",0,Z449),"0")+IFERROR(IF(Z450="",0,Z450),"0")+IFERROR(IF(Z451="",0,Z451),"0")</f>
        <v>2.0451600000000001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71</v>
      </c>
      <c r="Q453" s="565"/>
      <c r="R453" s="565"/>
      <c r="S453" s="565"/>
      <c r="T453" s="565"/>
      <c r="U453" s="565"/>
      <c r="V453" s="566"/>
      <c r="W453" s="37" t="s">
        <v>69</v>
      </c>
      <c r="X453" s="559">
        <f>IFERROR(SUM(X449:X451),"0")</f>
        <v>900</v>
      </c>
      <c r="Y453" s="559">
        <f>IFERROR(SUM(Y449:Y451),"0")</f>
        <v>902.88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500</v>
      </c>
      <c r="Y455" s="558">
        <f t="shared" ref="Y455:Y461" si="64"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534.09090909090912</v>
      </c>
      <c r="BN455" s="64">
        <f t="shared" ref="BN455:BN461" si="66">IFERROR(Y455*I455/H455,"0")</f>
        <v>535.79999999999995</v>
      </c>
      <c r="BO455" s="64">
        <f t="shared" ref="BO455:BO461" si="67">IFERROR(1/J455*(X455/H455),"0")</f>
        <v>0.91054778554778548</v>
      </c>
      <c r="BP455" s="64">
        <f t="shared" ref="BP455:BP461" si="68">IFERROR(1/J455*(Y455/H455),"0")</f>
        <v>0.91346153846153855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300</v>
      </c>
      <c r="Y456" s="558">
        <f t="shared" si="64"/>
        <v>300.96000000000004</v>
      </c>
      <c r="Z456" s="36">
        <f>IFERROR(IF(Y456=0,"",ROUNDUP(Y456/H456,0)*0.01196),"")</f>
        <v>0.68171999999999999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320.45454545454544</v>
      </c>
      <c r="BN456" s="64">
        <f t="shared" si="66"/>
        <v>321.48</v>
      </c>
      <c r="BO456" s="64">
        <f t="shared" si="67"/>
        <v>0.54632867132867136</v>
      </c>
      <c r="BP456" s="64">
        <f t="shared" si="68"/>
        <v>0.54807692307692313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500</v>
      </c>
      <c r="Y457" s="558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hidden="1" customHeight="1" x14ac:dyDescent="0.25">
      <c r="A458" s="54" t="s">
        <v>706</v>
      </c>
      <c r="B458" s="54" t="s">
        <v>707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706</v>
      </c>
      <c r="B459" s="54" t="s">
        <v>708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709</v>
      </c>
      <c r="B460" s="54" t="s">
        <v>710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71</v>
      </c>
      <c r="Q462" s="565"/>
      <c r="R462" s="565"/>
      <c r="S462" s="565"/>
      <c r="T462" s="565"/>
      <c r="U462" s="565"/>
      <c r="V462" s="56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246.21212121212119</v>
      </c>
      <c r="Y462" s="559">
        <f>IFERROR(Y455/H455,"0")+IFERROR(Y456/H456,"0")+IFERROR(Y457/H457,"0")+IFERROR(Y458/H458,"0")+IFERROR(Y459/H459,"0")+IFERROR(Y460/H460,"0")+IFERROR(Y461/H461,"0")</f>
        <v>247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2.9541200000000001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71</v>
      </c>
      <c r="Q463" s="565"/>
      <c r="R463" s="565"/>
      <c r="S463" s="565"/>
      <c r="T463" s="565"/>
      <c r="U463" s="565"/>
      <c r="V463" s="566"/>
      <c r="W463" s="37" t="s">
        <v>69</v>
      </c>
      <c r="X463" s="559">
        <f>IFERROR(SUM(X455:X461),"0")</f>
        <v>1300</v>
      </c>
      <c r="Y463" s="559">
        <f>IFERROR(SUM(Y455:Y461),"0")</f>
        <v>1304.1600000000001</v>
      </c>
      <c r="Z463" s="37"/>
      <c r="AA463" s="560"/>
      <c r="AB463" s="560"/>
      <c r="AC463" s="560"/>
    </row>
    <row r="464" spans="1:68" ht="14.25" hidden="1" customHeight="1" x14ac:dyDescent="0.25">
      <c r="A464" s="581" t="s">
        <v>73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713</v>
      </c>
      <c r="B465" s="54" t="s">
        <v>714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716</v>
      </c>
      <c r="B466" s="54" t="s">
        <v>717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719</v>
      </c>
      <c r="B467" s="54" t="s">
        <v>720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722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722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102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723</v>
      </c>
      <c r="B473" s="54" t="s">
        <v>724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43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71</v>
      </c>
      <c r="Q477" s="565"/>
      <c r="R477" s="565"/>
      <c r="S477" s="565"/>
      <c r="T477" s="565"/>
      <c r="U477" s="565"/>
      <c r="V477" s="56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71</v>
      </c>
      <c r="Q478" s="565"/>
      <c r="R478" s="565"/>
      <c r="S478" s="565"/>
      <c r="T478" s="565"/>
      <c r="U478" s="565"/>
      <c r="V478" s="56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134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737</v>
      </c>
      <c r="B480" s="54" t="s">
        <v>738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97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741</v>
      </c>
      <c r="B481" s="54" t="s">
        <v>742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5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745</v>
      </c>
      <c r="B482" s="54" t="s">
        <v>746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50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749</v>
      </c>
      <c r="B486" s="54" t="s">
        <v>750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3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753</v>
      </c>
      <c r="B487" s="54" t="s">
        <v>754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68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73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83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250</v>
      </c>
      <c r="Y491" s="558">
        <f>IFERROR(IF(X491="",0,CEILING((X491/$H491),1)*$H491),"")</f>
        <v>252</v>
      </c>
      <c r="Z491" s="36">
        <f>IFERROR(IF(Y491=0,"",ROUNDUP(Y491/H491,0)*0.01898),"")</f>
        <v>0.53144000000000002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264.41666666666669</v>
      </c>
      <c r="BN491" s="64">
        <f>IFERROR(Y491*I491/H491,"0")</f>
        <v>266.53199999999998</v>
      </c>
      <c r="BO491" s="64">
        <f>IFERROR(1/J491*(X491/H491),"0")</f>
        <v>0.43402777777777779</v>
      </c>
      <c r="BP491" s="64">
        <f>IFERROR(1/J491*(Y491/H491),"0")</f>
        <v>0.4375</v>
      </c>
    </row>
    <row r="492" spans="1:68" ht="27" hidden="1" customHeight="1" x14ac:dyDescent="0.25">
      <c r="A492" s="54" t="s">
        <v>761</v>
      </c>
      <c r="B492" s="54" t="s">
        <v>762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30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59">
        <f>IFERROR(X491/H491,"0")+IFERROR(X492/H492,"0")</f>
        <v>27.777777777777779</v>
      </c>
      <c r="Y493" s="559">
        <f>IFERROR(Y491/H491,"0")+IFERROR(Y492/H492,"0")</f>
        <v>28</v>
      </c>
      <c r="Z493" s="559">
        <f>IFERROR(IF(Z491="",0,Z491),"0")+IFERROR(IF(Z492="",0,Z492),"0")</f>
        <v>0.53144000000000002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59">
        <f>IFERROR(SUM(X491:X492),"0")</f>
        <v>250</v>
      </c>
      <c r="Y494" s="559">
        <f>IFERROR(SUM(Y491:Y492),"0")</f>
        <v>252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169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764</v>
      </c>
      <c r="B496" s="54" t="s">
        <v>765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9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768</v>
      </c>
      <c r="B497" s="54" t="s">
        <v>769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7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71</v>
      </c>
      <c r="Q498" s="565"/>
      <c r="R498" s="565"/>
      <c r="S498" s="565"/>
      <c r="T498" s="565"/>
      <c r="U498" s="565"/>
      <c r="V498" s="56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71</v>
      </c>
      <c r="Q499" s="565"/>
      <c r="R499" s="565"/>
      <c r="S499" s="565"/>
      <c r="T499" s="565"/>
      <c r="U499" s="565"/>
      <c r="V499" s="56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772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134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773</v>
      </c>
      <c r="B502" s="54" t="s">
        <v>774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71</v>
      </c>
      <c r="Q503" s="565"/>
      <c r="R503" s="565"/>
      <c r="S503" s="565"/>
      <c r="T503" s="565"/>
      <c r="U503" s="565"/>
      <c r="V503" s="56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71</v>
      </c>
      <c r="Q504" s="565"/>
      <c r="R504" s="565"/>
      <c r="S504" s="565"/>
      <c r="T504" s="565"/>
      <c r="U504" s="565"/>
      <c r="V504" s="56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777</v>
      </c>
      <c r="Q505" s="599"/>
      <c r="R505" s="599"/>
      <c r="S505" s="599"/>
      <c r="T505" s="599"/>
      <c r="U505" s="599"/>
      <c r="V505" s="600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17885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17971.62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778</v>
      </c>
      <c r="Q506" s="599"/>
      <c r="R506" s="599"/>
      <c r="S506" s="599"/>
      <c r="T506" s="599"/>
      <c r="U506" s="599"/>
      <c r="V506" s="600"/>
      <c r="W506" s="37" t="s">
        <v>69</v>
      </c>
      <c r="X506" s="559">
        <f>IFERROR(SUM(BM22:BM502),"0")</f>
        <v>18939.190183890179</v>
      </c>
      <c r="Y506" s="559">
        <f>IFERROR(SUM(BN22:BN502),"0")</f>
        <v>19030.181999999993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779</v>
      </c>
      <c r="Q507" s="599"/>
      <c r="R507" s="599"/>
      <c r="S507" s="599"/>
      <c r="T507" s="599"/>
      <c r="U507" s="599"/>
      <c r="V507" s="600"/>
      <c r="W507" s="37" t="s">
        <v>780</v>
      </c>
      <c r="X507" s="38">
        <f>ROUNDUP(SUM(BO22:BO502),0)</f>
        <v>31</v>
      </c>
      <c r="Y507" s="38">
        <f>ROUNDUP(SUM(BP22:BP502),0)</f>
        <v>31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781</v>
      </c>
      <c r="Q508" s="599"/>
      <c r="R508" s="599"/>
      <c r="S508" s="599"/>
      <c r="T508" s="599"/>
      <c r="U508" s="599"/>
      <c r="V508" s="600"/>
      <c r="W508" s="37" t="s">
        <v>69</v>
      </c>
      <c r="X508" s="559">
        <f>GrossWeightTotal+PalletQtyTotal*25</f>
        <v>19714.190183890179</v>
      </c>
      <c r="Y508" s="559">
        <f>GrossWeightTotalR+PalletQtyTotalR*25</f>
        <v>19805.181999999993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782</v>
      </c>
      <c r="Q509" s="599"/>
      <c r="R509" s="599"/>
      <c r="S509" s="599"/>
      <c r="T509" s="599"/>
      <c r="U509" s="599"/>
      <c r="V509" s="600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2846.0445912112582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2857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783</v>
      </c>
      <c r="Q510" s="599"/>
      <c r="R510" s="599"/>
      <c r="S510" s="599"/>
      <c r="T510" s="599"/>
      <c r="U510" s="599"/>
      <c r="V510" s="600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36.840780000000009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9" t="s">
        <v>100</v>
      </c>
      <c r="D512" s="713"/>
      <c r="E512" s="713"/>
      <c r="F512" s="713"/>
      <c r="G512" s="713"/>
      <c r="H512" s="604"/>
      <c r="I512" s="579" t="s">
        <v>255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542</v>
      </c>
      <c r="U512" s="604"/>
      <c r="V512" s="579" t="s">
        <v>597</v>
      </c>
      <c r="W512" s="713"/>
      <c r="X512" s="713"/>
      <c r="Y512" s="604"/>
      <c r="Z512" s="554" t="s">
        <v>653</v>
      </c>
      <c r="AA512" s="579" t="s">
        <v>722</v>
      </c>
      <c r="AB512" s="604"/>
      <c r="AC512" s="52"/>
      <c r="AF512" s="555"/>
    </row>
    <row r="513" spans="1:32" ht="14.25" customHeight="1" thickTop="1" x14ac:dyDescent="0.2">
      <c r="A513" s="588" t="s">
        <v>786</v>
      </c>
      <c r="B513" s="579" t="s">
        <v>62</v>
      </c>
      <c r="C513" s="579" t="s">
        <v>101</v>
      </c>
      <c r="D513" s="579" t="s">
        <v>116</v>
      </c>
      <c r="E513" s="579" t="s">
        <v>176</v>
      </c>
      <c r="F513" s="579" t="s">
        <v>198</v>
      </c>
      <c r="G513" s="579" t="s">
        <v>231</v>
      </c>
      <c r="H513" s="579" t="s">
        <v>100</v>
      </c>
      <c r="I513" s="579" t="s">
        <v>256</v>
      </c>
      <c r="J513" s="579" t="s">
        <v>296</v>
      </c>
      <c r="K513" s="579" t="s">
        <v>357</v>
      </c>
      <c r="L513" s="579" t="s">
        <v>398</v>
      </c>
      <c r="M513" s="579" t="s">
        <v>414</v>
      </c>
      <c r="N513" s="555"/>
      <c r="O513" s="579" t="s">
        <v>428</v>
      </c>
      <c r="P513" s="579" t="s">
        <v>438</v>
      </c>
      <c r="Q513" s="579" t="s">
        <v>445</v>
      </c>
      <c r="R513" s="579" t="s">
        <v>450</v>
      </c>
      <c r="S513" s="579" t="s">
        <v>532</v>
      </c>
      <c r="T513" s="579" t="s">
        <v>543</v>
      </c>
      <c r="U513" s="579" t="s">
        <v>577</v>
      </c>
      <c r="V513" s="579" t="s">
        <v>598</v>
      </c>
      <c r="W513" s="579" t="s">
        <v>630</v>
      </c>
      <c r="X513" s="579" t="s">
        <v>645</v>
      </c>
      <c r="Y513" s="579" t="s">
        <v>649</v>
      </c>
      <c r="Z513" s="579" t="s">
        <v>653</v>
      </c>
      <c r="AA513" s="579" t="s">
        <v>722</v>
      </c>
      <c r="AB513" s="579" t="s">
        <v>772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615.6</v>
      </c>
      <c r="E515" s="46">
        <f>IFERROR(Y89*1,"0")+IFERROR(Y90*1,"0")+IFERROR(Y91*1,"0")+IFERROR(Y95*1,"0")+IFERROR(Y96*1,"0")+IFERROR(Y97*1,"0")+IFERROR(Y98*1,"0")+IFERROR(Y99*1,"0")</f>
        <v>1460.7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1819.8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304.2</v>
      </c>
      <c r="S515" s="46">
        <f>IFERROR(Y336*1,"0")+IFERROR(Y337*1,"0")+IFERROR(Y338*1,"0")</f>
        <v>525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3975</v>
      </c>
      <c r="U515" s="46">
        <f>IFERROR(Y369*1,"0")+IFERROR(Y370*1,"0")+IFERROR(Y371*1,"0")+IFERROR(Y375*1,"0")+IFERROR(Y379*1,"0")+IFERROR(Y380*1,"0")+IFERROR(Y384*1,"0")</f>
        <v>2901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5327.52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252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310,00"/>
        <filter val="1 360,00"/>
        <filter val="100,00"/>
        <filter val="105,00"/>
        <filter val="116,67"/>
        <filter val="12,82"/>
        <filter val="120,00"/>
        <filter val="17 885,00"/>
        <filter val="170,45"/>
        <filter val="18 939,19"/>
        <filter val="19 714,19"/>
        <filter val="2 780,00"/>
        <filter val="2 846,04"/>
        <filter val="2 900,00"/>
        <filter val="200,00"/>
        <filter val="204,00"/>
        <filter val="228,40"/>
        <filter val="246,21"/>
        <filter val="25,64"/>
        <filter val="250,00"/>
        <filter val="27,78"/>
        <filter val="280,00"/>
        <filter val="3 060,00"/>
        <filter val="3 110,00"/>
        <filter val="300,00"/>
        <filter val="31"/>
        <filter val="350,00"/>
        <filter val="358,89"/>
        <filter val="361,73"/>
        <filter val="420,00"/>
        <filter val="450,00"/>
        <filter val="46,30"/>
        <filter val="500,00"/>
        <filter val="525,00"/>
        <filter val="589,02"/>
        <filter val="60,00"/>
        <filter val="700,00"/>
        <filter val="80,00"/>
        <filter val="810,00"/>
        <filter val="9,26"/>
        <filter val="900,00"/>
        <filter val="95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2025-08-18T11:12:07Z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