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08,25 Черкизово Ташкент\"/>
    </mc:Choice>
  </mc:AlternateContent>
  <xr:revisionPtr revIDLastSave="0" documentId="13_ncr:1_{175B900C-16D5-40F3-9FEB-20071260342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Sheet!$A$3:$AK$34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1" i="1" l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10" i="1"/>
  <c r="AK10" i="1"/>
  <c r="AK5" i="1" s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J10" i="1"/>
  <c r="AI10" i="1"/>
  <c r="R5" i="1"/>
  <c r="W34" i="1" l="1"/>
  <c r="P34" i="1"/>
  <c r="V34" i="1" s="1"/>
  <c r="L34" i="1"/>
  <c r="AH33" i="1"/>
  <c r="W33" i="1"/>
  <c r="P33" i="1"/>
  <c r="V33" i="1" s="1"/>
  <c r="L33" i="1"/>
  <c r="AH32" i="1"/>
  <c r="W32" i="1"/>
  <c r="P32" i="1"/>
  <c r="V32" i="1" s="1"/>
  <c r="L32" i="1"/>
  <c r="W31" i="1"/>
  <c r="P31" i="1"/>
  <c r="L31" i="1"/>
  <c r="W30" i="1"/>
  <c r="P30" i="1"/>
  <c r="L30" i="1"/>
  <c r="W29" i="1"/>
  <c r="P29" i="1"/>
  <c r="V29" i="1" s="1"/>
  <c r="L29" i="1"/>
  <c r="AH28" i="1"/>
  <c r="W28" i="1"/>
  <c r="P28" i="1"/>
  <c r="U28" i="1" s="1"/>
  <c r="L28" i="1"/>
  <c r="AH27" i="1"/>
  <c r="W27" i="1"/>
  <c r="P27" i="1"/>
  <c r="U27" i="1" s="1"/>
  <c r="L27" i="1"/>
  <c r="AH26" i="1"/>
  <c r="W26" i="1"/>
  <c r="U26" i="1"/>
  <c r="P26" i="1"/>
  <c r="V26" i="1" s="1"/>
  <c r="L26" i="1"/>
  <c r="AH25" i="1"/>
  <c r="W25" i="1"/>
  <c r="P25" i="1"/>
  <c r="V25" i="1" s="1"/>
  <c r="L25" i="1"/>
  <c r="W24" i="1"/>
  <c r="AH24" i="1"/>
  <c r="P24" i="1"/>
  <c r="V24" i="1" s="1"/>
  <c r="L24" i="1"/>
  <c r="AH23" i="1"/>
  <c r="W23" i="1"/>
  <c r="V23" i="1"/>
  <c r="P23" i="1"/>
  <c r="U23" i="1" s="1"/>
  <c r="L23" i="1"/>
  <c r="AH22" i="1"/>
  <c r="W22" i="1"/>
  <c r="P22" i="1"/>
  <c r="U22" i="1" s="1"/>
  <c r="L22" i="1"/>
  <c r="AH21" i="1"/>
  <c r="W21" i="1"/>
  <c r="V21" i="1"/>
  <c r="P21" i="1"/>
  <c r="U21" i="1" s="1"/>
  <c r="L21" i="1"/>
  <c r="W20" i="1"/>
  <c r="F20" i="1"/>
  <c r="E20" i="1"/>
  <c r="L20" i="1" s="1"/>
  <c r="AH19" i="1"/>
  <c r="W19" i="1"/>
  <c r="P19" i="1"/>
  <c r="V19" i="1" s="1"/>
  <c r="L19" i="1"/>
  <c r="AH18" i="1"/>
  <c r="W18" i="1"/>
  <c r="P18" i="1"/>
  <c r="V18" i="1" s="1"/>
  <c r="L18" i="1"/>
  <c r="W17" i="1"/>
  <c r="AH17" i="1"/>
  <c r="P17" i="1"/>
  <c r="V17" i="1" s="1"/>
  <c r="L17" i="1"/>
  <c r="W16" i="1"/>
  <c r="P16" i="1"/>
  <c r="L16" i="1"/>
  <c r="AH15" i="1"/>
  <c r="W15" i="1"/>
  <c r="P15" i="1"/>
  <c r="V15" i="1" s="1"/>
  <c r="L15" i="1"/>
  <c r="W14" i="1"/>
  <c r="E14" i="1"/>
  <c r="P14" i="1" s="1"/>
  <c r="W13" i="1"/>
  <c r="P13" i="1"/>
  <c r="V13" i="1" s="1"/>
  <c r="L13" i="1"/>
  <c r="W12" i="1"/>
  <c r="F12" i="1"/>
  <c r="E12" i="1"/>
  <c r="P12" i="1" s="1"/>
  <c r="W11" i="1"/>
  <c r="P11" i="1"/>
  <c r="V11" i="1" s="1"/>
  <c r="L11" i="1"/>
  <c r="AH10" i="1"/>
  <c r="W10" i="1"/>
  <c r="P10" i="1"/>
  <c r="V10" i="1" s="1"/>
  <c r="L10" i="1"/>
  <c r="W9" i="1"/>
  <c r="P9" i="1"/>
  <c r="U9" i="1" s="1"/>
  <c r="L9" i="1"/>
  <c r="W8" i="1"/>
  <c r="P8" i="1"/>
  <c r="V8" i="1" s="1"/>
  <c r="L8" i="1"/>
  <c r="W7" i="1"/>
  <c r="P7" i="1"/>
  <c r="V7" i="1" s="1"/>
  <c r="L7" i="1"/>
  <c r="W6" i="1"/>
  <c r="P6" i="1"/>
  <c r="V6" i="1" s="1"/>
  <c r="L6" i="1"/>
  <c r="AF5" i="1"/>
  <c r="AE5" i="1"/>
  <c r="AD5" i="1"/>
  <c r="AC5" i="1"/>
  <c r="AB5" i="1"/>
  <c r="AA5" i="1"/>
  <c r="Z5" i="1"/>
  <c r="Y5" i="1"/>
  <c r="X5" i="1"/>
  <c r="S5" i="1"/>
  <c r="O5" i="1"/>
  <c r="N5" i="1"/>
  <c r="M5" i="1"/>
  <c r="K5" i="1"/>
  <c r="E5" i="1"/>
  <c r="F5" i="1" l="1"/>
  <c r="V22" i="1"/>
  <c r="V28" i="1"/>
  <c r="V27" i="1"/>
  <c r="U7" i="1"/>
  <c r="L12" i="1"/>
  <c r="V30" i="1"/>
  <c r="V31" i="1"/>
  <c r="U8" i="1"/>
  <c r="V9" i="1"/>
  <c r="P20" i="1"/>
  <c r="U20" i="1" s="1"/>
  <c r="W5" i="1"/>
  <c r="V16" i="1"/>
  <c r="AH30" i="1"/>
  <c r="U30" i="1"/>
  <c r="AH31" i="1"/>
  <c r="U31" i="1"/>
  <c r="AH16" i="1"/>
  <c r="U16" i="1"/>
  <c r="V12" i="1"/>
  <c r="V14" i="1"/>
  <c r="U25" i="1"/>
  <c r="U19" i="1"/>
  <c r="L14" i="1"/>
  <c r="L5" i="1" s="1"/>
  <c r="U32" i="1"/>
  <c r="U17" i="1"/>
  <c r="U33" i="1"/>
  <c r="U15" i="1"/>
  <c r="U18" i="1"/>
  <c r="U24" i="1"/>
  <c r="U6" i="1"/>
  <c r="U10" i="1"/>
  <c r="U34" i="1"/>
  <c r="P5" i="1" l="1"/>
  <c r="AH20" i="1"/>
  <c r="V20" i="1"/>
  <c r="U13" i="1"/>
  <c r="AH13" i="1"/>
  <c r="AH11" i="1"/>
  <c r="Q5" i="1"/>
  <c r="U11" i="1"/>
  <c r="AH29" i="1"/>
  <c r="U29" i="1"/>
  <c r="U12" i="1"/>
  <c r="AH12" i="1"/>
  <c r="AH14" i="1"/>
  <c r="U14" i="1"/>
  <c r="AH5" i="1" l="1"/>
</calcChain>
</file>

<file path=xl/sharedStrings.xml><?xml version="1.0" encoding="utf-8"?>
<sst xmlns="http://schemas.openxmlformats.org/spreadsheetml/2006/main" count="124" uniqueCount="81">
  <si>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</si>
  <si>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</si>
  <si>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</si>
  <si>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</si>
  <si>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</si>
  <si>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</si>
  <si>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</si>
  <si>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</si>
  <si>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</si>
  <si>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</si>
  <si>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</si>
  <si>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</si>
  <si>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</si>
  <si>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</si>
  <si>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</si>
  <si>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</si>
  <si>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</si>
  <si>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</si>
  <si>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</si>
  <si>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</si>
  <si>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</si>
  <si>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</si>
  <si>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</si>
  <si>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11,08,</t>
  </si>
  <si>
    <t>14,08,</t>
  </si>
  <si>
    <t>07,08,</t>
  </si>
  <si>
    <t>31,07,</t>
  </si>
  <si>
    <t>24,07,</t>
  </si>
  <si>
    <t>16,07,</t>
  </si>
  <si>
    <t>09,07,</t>
  </si>
  <si>
    <t>03,07,</t>
  </si>
  <si>
    <t>26,06,</t>
  </si>
  <si>
    <t>19,06,</t>
  </si>
  <si>
    <t>10,06,</t>
  </si>
  <si>
    <t>29,05,</t>
  </si>
  <si>
    <t>БОНУС_ВАР МОЛОЧНАЯ ПО-Ч НМО 1 КГ К3  ЧЕРКИЗОВО</t>
  </si>
  <si>
    <t>кг</t>
  </si>
  <si>
    <t>бонус</t>
  </si>
  <si>
    <t>ВАР МОЛОЧНАЯ ПО-Ч НМО 1 КГ К3  ЧЕРКИЗОВО</t>
  </si>
  <si>
    <t>БОНУС_ВЕТЧ МРАМОРНАЯ ПО-ЧЕРКИЗОВСКИ ШТ 0,4 КГ  ЧЕРКИЗОВО</t>
  </si>
  <si>
    <t>шт</t>
  </si>
  <si>
    <t>ВЕТЧ МРАМОРНАЯ ПО-ЧЕРКИЗОВСКИ ШТ 0,4 КГ  ЧЕРКИЗОВО</t>
  </si>
  <si>
    <t>БОНУС_КОПЧ БЕКОН НАР ВУ ШТ 0.18КГ К1.8  ЧЕРКИЗОВО</t>
  </si>
  <si>
    <t>КОПЧ БЕКОН НАР ВУ ШТ 0.18КГ К1.8  ЧЕРКИЗОВО</t>
  </si>
  <si>
    <t>БОНУС_СК БОГОРОДСКАЯ ПРЕСС ФИБ ВУ ШТ0.3КГ К3.6  ЧЕРКИЗОВО</t>
  </si>
  <si>
    <t>СК БОГОРОДСКАЯ ПРЕСС ФИБ ВУ ШТ0.3КГ К3.6  ЧЕРКИЗОВО</t>
  </si>
  <si>
    <t>ВАР АРОМАТНАЯ ПО-Ч ЦО ЗА 1.6КГ K3.2 ЧЕРКИЗОВО</t>
  </si>
  <si>
    <t>03,06,25 в уценку 119кг</t>
  </si>
  <si>
    <t>ВАР КЛАССИЧЕСКАЯ ПО-Ч ЦО ЗА 1.6КГ K3.2 ЧЕРКИЗОВО</t>
  </si>
  <si>
    <t>03,06,25 в уценку 75кг</t>
  </si>
  <si>
    <t>ВАР МОЛОЧНАЯ ПО-ЧЕ НМО ШТ 0.4КГ К2.4  ЧЕРКИЗОВО</t>
  </si>
  <si>
    <t>ВК БАЛЫКОВАЯ ПО-ЧЕРКИЗ СРЕЗ ШТ0,3 К1,8  ЧЕРКИЗОВО</t>
  </si>
  <si>
    <t>28,07,25 завод не отгрузил</t>
  </si>
  <si>
    <t>ВК СЕРВ ГОСТ СРЕЗ ФИБ ВУ ШТ 0.5КГ К2  ЧЕРКИЗОВО</t>
  </si>
  <si>
    <t>КОПЧ ГРУДИНКА ПО-ЧЕРК ВУ ШТ 0.3КГ К1.8  ЧЕРКИЗОВО</t>
  </si>
  <si>
    <t>22,05,25 в уценку 234шт.</t>
  </si>
  <si>
    <t>СВ ФУЭТ ЭКСТРА 0.15КГ К0.9  ЧЕРКИЗОВО</t>
  </si>
  <si>
    <t>СК БОРОДИНСКАЯ СРЕЗ ФИБ ВУ 0.3КГ ШТ К3.6  ЧЕРКИЗОВО</t>
  </si>
  <si>
    <t>СК БРАУНШВЕЙГСКАЯ ГОСТ БО СРЕЗ ШТ 0,2КГ  ЧЕРКИЗОВО</t>
  </si>
  <si>
    <t>СК ОНЕЖСКАЯ СРЕЗ ФИБ ВУ ШТ 0.3КГ K1.8 ЧЕРКИЗОВО</t>
  </si>
  <si>
    <t>СК САЛЬЧИЧОН НАРЕЗ ФИБ ЗА ШТ 0.1КГ К1.2  ЧЕРКИЗОВО</t>
  </si>
  <si>
    <t>03,06,25 в уценку 98 шт.</t>
  </si>
  <si>
    <t>СК САЛЬЧИЧОН С РОЗОВЫМ ПЕРЦ. СРЕЗ ШТ 0,3  ЧЕРКИЗОВО</t>
  </si>
  <si>
    <t>СК САЛЬЧИЧОН С РОЗОВЫМ ПЕРЦЕМ НАР ШТ 85Г  ЧЕРКИЗОВО</t>
  </si>
  <si>
    <t>03,06,25 в уценку 240 шт.</t>
  </si>
  <si>
    <t>СК САЛЬЧИЧОН СРЕЗ ФИБ ВУ ШТ 0,3 КГ ЧЕРКИЗОВО (ПРЕМИУМ)</t>
  </si>
  <si>
    <t>СК САЛЯМИНИ ВУ ШТ 0.18 КГ  ЧЕРКИЗОВО</t>
  </si>
  <si>
    <t>тф</t>
  </si>
  <si>
    <t>СК СЕРВЕЛЕТТИ ПРЕСС СРЕЗ БО ВУ ШТ 0.25КГ  ЧЕРКИЗОВО</t>
  </si>
  <si>
    <t>СОС ВЕНСКИЕ БО ЗА ПАК 1.25КГ K5 ЧЕРКИЗОВО</t>
  </si>
  <si>
    <t>СОС КОПЧ ПО-Ч ЛОТ ПМО ЗА ШТ 0.4КГ K1.6  ЧЕРКИЗОВО</t>
  </si>
  <si>
    <t>СОС МОЛОЧНЫЕ ПО-Ч ПМО ЗА ЛОТ ШТ 0.45КГ K1.8 ЧЕРКИЗОВО</t>
  </si>
  <si>
    <t>СОС СЛИВОЧНЫЕ ГОСТ ЦО ЗА ЛОТ ШТ 0.45КГ K1.8 ЧЕРКИЗОВО</t>
  </si>
  <si>
    <t>У_СК САЛЬЧИЧОН НАРЕЗ ФИБ ЗА ШТ 0.1КГ К1.2  ЧЕРКИЗОВО</t>
  </si>
  <si>
    <t>уценка</t>
  </si>
  <si>
    <t>заказ в бланк завода</t>
  </si>
  <si>
    <t>вес за ед.</t>
  </si>
  <si>
    <t>вес кор</t>
  </si>
  <si>
    <t>ВЕС в бланке завода</t>
  </si>
  <si>
    <t>заказ</t>
  </si>
  <si>
    <t>25,08,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</si>
</sst>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1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6" fillId="2" borderId="1" xfId="1" applyNumberFormat="1" applyFont="1" applyFill="1"/>
    <xf numFmtId="0" fontId="0" fillId="0" borderId="1" xfId="0"/>
    <xf numFmtId="2" fontId="0" fillId="0" borderId="1" xfId="0" applyNumberFormat="1"/>
    <xf numFmtId="165" fontId="2" fillId="2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2;&#1086;&#1089;&#1089;&#1090;&#1072;&#1085;&#1086;&#1074;&#1083;&#1077;&#1085;&#1085;&#1072;&#1103;_&#1074;&#1085;&#1077;&#1096;&#1085;&#1103;&#1103;_&#1089;&#1089;&#1099;&#1083;&#1082;&#1072;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72;&#1096;&#1082;&#1077;&#1085;&#1090;/&#1076;&#1074;%2031,07,25%20&#1090;&#1096;&#1088;&#1089;&#1095;%20&#1095;&#1088;&#1082;&#1079;&#1074;-2%20&#1086;&#1090;%20&#1051;&#1099;&#1075;&#1080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03.07.2025 - 09.07.2025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03.07.25</v>
          </cell>
          <cell r="E6" t="str">
            <v>04.07.25</v>
          </cell>
          <cell r="F6" t="str">
            <v>05.07.25</v>
          </cell>
        </row>
        <row r="8">
          <cell r="A8" t="str">
            <v>2074-Сосиски Молочные для завтрака Особый рецепт</v>
          </cell>
          <cell r="C8">
            <v>793.68899999999996</v>
          </cell>
          <cell r="D8">
            <v>135.971</v>
          </cell>
          <cell r="E8">
            <v>179.339</v>
          </cell>
          <cell r="F8">
            <v>169.93100000000001</v>
          </cell>
        </row>
        <row r="9">
          <cell r="A9" t="str">
            <v>7070 СОЧНЫЕ ПМ сос п/о мгс 1.5*4_А_50с  ОСТАНКИНО</v>
          </cell>
          <cell r="C9">
            <v>543.64400000000001</v>
          </cell>
          <cell r="D9">
            <v>86.009</v>
          </cell>
          <cell r="E9">
            <v>140.84</v>
          </cell>
          <cell r="F9">
            <v>75.209999999999994</v>
          </cell>
        </row>
        <row r="10">
          <cell r="A10" t="str">
            <v>1875-Колбаса Филейная оригинальная ТМ Особый рецепт в оболочке полиамид.  ПОКОМ</v>
          </cell>
          <cell r="C10">
            <v>464.97899999999998</v>
          </cell>
          <cell r="D10">
            <v>118.286</v>
          </cell>
          <cell r="E10">
            <v>51.917999999999999</v>
          </cell>
          <cell r="F10">
            <v>189.82</v>
          </cell>
        </row>
        <row r="11">
          <cell r="A11" t="str">
            <v>7187 ГРУДИНКА ПРЕМИУМ к/в мл/к в/у 0.3кг_50с  ОСТАНКИНО</v>
          </cell>
          <cell r="C11">
            <v>683</v>
          </cell>
          <cell r="D11">
            <v>167</v>
          </cell>
          <cell r="E11">
            <v>308</v>
          </cell>
          <cell r="F11">
            <v>213</v>
          </cell>
        </row>
        <row r="12">
          <cell r="A12" t="str">
            <v>1721-Сосиски Вязанка Сливочные ТМ Стародворские колбасы</v>
          </cell>
          <cell r="C12">
            <v>304.11399999999998</v>
          </cell>
          <cell r="D12">
            <v>104.55800000000001</v>
          </cell>
          <cell r="E12">
            <v>146.57400000000001</v>
          </cell>
          <cell r="F12">
            <v>57.128999999999998</v>
          </cell>
        </row>
        <row r="13">
          <cell r="A13" t="str">
            <v>2472 Сардельки Левантские Особая Без свинины Весовые NDX мгс Особый рецепт, вес 1кг</v>
          </cell>
          <cell r="C13">
            <v>342.24900000000002</v>
          </cell>
          <cell r="D13">
            <v>41.375999999999998</v>
          </cell>
          <cell r="E13">
            <v>49.591000000000001</v>
          </cell>
          <cell r="F13">
            <v>139.82499999999999</v>
          </cell>
        </row>
        <row r="14">
          <cell r="A14" t="str">
            <v>0222-Ветчины Дугушка Дугушка б/о Стародворье, 1кг</v>
          </cell>
          <cell r="C14">
            <v>297.87799999999999</v>
          </cell>
          <cell r="D14">
            <v>53.497999999999998</v>
          </cell>
          <cell r="E14">
            <v>43.826999999999998</v>
          </cell>
          <cell r="F14">
            <v>52.682000000000002</v>
          </cell>
        </row>
        <row r="15">
          <cell r="A15" t="str">
            <v>МХБ Колб полусухая «Салями» ШТ. ВУ ОХЛ 300гр*8  МИРАТОРГ</v>
          </cell>
          <cell r="C15">
            <v>335</v>
          </cell>
          <cell r="D15">
            <v>29</v>
          </cell>
          <cell r="E15">
            <v>103</v>
          </cell>
          <cell r="F15">
            <v>49</v>
          </cell>
        </row>
        <row r="16">
          <cell r="A16" t="str">
            <v>2205-Сосиски Молочные для завтрака ТМ Особый рецепт 0,4кг</v>
          </cell>
          <cell r="C16">
            <v>729</v>
          </cell>
          <cell r="D16">
            <v>144</v>
          </cell>
          <cell r="E16">
            <v>65</v>
          </cell>
          <cell r="F16">
            <v>144</v>
          </cell>
        </row>
        <row r="17">
          <cell r="A17" t="str">
            <v>1867-Колбаса Филейная ТМ Особый рецепт в оболочке полиамид большой батон.  ПОКОМ</v>
          </cell>
          <cell r="C17">
            <v>406.30099999999999</v>
          </cell>
          <cell r="D17">
            <v>60.064</v>
          </cell>
          <cell r="E17">
            <v>96.385999999999996</v>
          </cell>
          <cell r="F17">
            <v>96.495000000000005</v>
          </cell>
        </row>
        <row r="18">
          <cell r="A18" t="str">
            <v>4087   СЕРВЕЛАТ КОПЧЕНЫЙ НА БУКЕ в/к в/К 0,35</v>
          </cell>
          <cell r="C18">
            <v>632</v>
          </cell>
          <cell r="D18">
            <v>107</v>
          </cell>
          <cell r="E18">
            <v>140</v>
          </cell>
          <cell r="F18">
            <v>90</v>
          </cell>
        </row>
        <row r="19">
          <cell r="A19" t="str">
            <v>1869-Колбаса Молочная ТМ Особый рецепт в оболочке полиамид большой батон.  ПОКОМ</v>
          </cell>
          <cell r="C19">
            <v>396.37099999999998</v>
          </cell>
          <cell r="D19">
            <v>32.244</v>
          </cell>
          <cell r="E19">
            <v>88.441000000000003</v>
          </cell>
          <cell r="F19">
            <v>34.261000000000003</v>
          </cell>
        </row>
        <row r="20">
          <cell r="A20" t="str">
            <v>1870-Колбаса Со шпиком ТМ Особый рецепт в оболочке полиамид большой батон.  ПОКОМ</v>
          </cell>
          <cell r="C20">
            <v>375.06700000000001</v>
          </cell>
          <cell r="D20">
            <v>69.608999999999995</v>
          </cell>
          <cell r="E20">
            <v>79.099000000000004</v>
          </cell>
          <cell r="F20">
            <v>101.914</v>
          </cell>
        </row>
        <row r="21">
          <cell r="A21" t="str">
            <v>1120 В/к колбасы Сервелат Запеченный Дугушка Вес Вектор Стародворье, вес 1кг</v>
          </cell>
          <cell r="C21">
            <v>212.57499999999999</v>
          </cell>
          <cell r="D21">
            <v>27.231999999999999</v>
          </cell>
          <cell r="E21">
            <v>16.681999999999999</v>
          </cell>
          <cell r="F21">
            <v>36.031999999999996</v>
          </cell>
        </row>
        <row r="22">
          <cell r="A22" t="str">
            <v>Вареные колбасы Сливушка Вязанка Фикс.вес 0,45 П/а Вязанка  ПОКОМ</v>
          </cell>
          <cell r="C22">
            <v>438</v>
          </cell>
          <cell r="D22">
            <v>122</v>
          </cell>
          <cell r="E22">
            <v>164</v>
          </cell>
          <cell r="F22">
            <v>45</v>
          </cell>
        </row>
        <row r="23">
          <cell r="A23" t="str">
            <v>0178 Ветчины Нежная Особая Особая Весовые П/а Особый рецепт большой батон  ПОКОМ</v>
          </cell>
          <cell r="C23">
            <v>205.49799999999999</v>
          </cell>
          <cell r="D23">
            <v>34.767000000000003</v>
          </cell>
          <cell r="E23">
            <v>51.671999999999997</v>
          </cell>
        </row>
        <row r="24">
          <cell r="A24" t="str">
            <v>Сервелат полусухой с/к ВУ ОХЛ 300гр МИРАТОРГ</v>
          </cell>
          <cell r="C24">
            <v>175</v>
          </cell>
          <cell r="D24">
            <v>6</v>
          </cell>
          <cell r="E24">
            <v>90</v>
          </cell>
          <cell r="F24">
            <v>14</v>
          </cell>
        </row>
        <row r="25">
          <cell r="A25" t="str">
            <v>7058 ШПИКАЧКИ СОЧНЫЕ С БЕКОНОМ п/о мгс 1*3_60с  ОСТАНКИНО</v>
          </cell>
          <cell r="C25">
            <v>241.47399999999999</v>
          </cell>
          <cell r="D25">
            <v>50.25</v>
          </cell>
          <cell r="E25">
            <v>59.457000000000001</v>
          </cell>
          <cell r="F25">
            <v>34.012</v>
          </cell>
        </row>
        <row r="26">
          <cell r="A26" t="str">
            <v>СОС СЛИВОЧНЫЕ ГОСТ ЦО ЗА ЛОТ ШТ 0.45КГ K1.8 ЧЕРКИЗОВО</v>
          </cell>
          <cell r="C26">
            <v>266</v>
          </cell>
          <cell r="D26">
            <v>109</v>
          </cell>
          <cell r="E26">
            <v>159</v>
          </cell>
          <cell r="F26">
            <v>8</v>
          </cell>
        </row>
        <row r="27">
          <cell r="A27" t="str">
            <v>2634 Колбаса Дугушка Стародворская ТМ Стародворье ТС Дугушка  ПОКОМ</v>
          </cell>
          <cell r="C27">
            <v>221.31200000000001</v>
          </cell>
          <cell r="D27">
            <v>23.940999999999999</v>
          </cell>
          <cell r="E27">
            <v>66.974999999999994</v>
          </cell>
          <cell r="F27">
            <v>29.956</v>
          </cell>
        </row>
        <row r="28">
          <cell r="A28" t="str">
            <v>5608 СЕРВЕЛАТ ФИНСКИЙ в/к в/у срез 0.35кг_СНГ</v>
          </cell>
          <cell r="C28">
            <v>471</v>
          </cell>
          <cell r="D28">
            <v>63</v>
          </cell>
          <cell r="E28">
            <v>128</v>
          </cell>
          <cell r="F28">
            <v>60</v>
          </cell>
        </row>
        <row r="29">
          <cell r="A29" t="str">
            <v>1118 В/к колбасы Салями Запеченая Дугушка  Вектор Стародворье, 1кг</v>
          </cell>
          <cell r="C29">
            <v>160.99600000000001</v>
          </cell>
          <cell r="D29">
            <v>36.966000000000001</v>
          </cell>
          <cell r="E29">
            <v>17.584</v>
          </cell>
          <cell r="F29">
            <v>44.005000000000003</v>
          </cell>
        </row>
        <row r="30">
          <cell r="A30" t="str">
            <v>ВАР КЛАССИЧЕСКАЯ ПО-Ч ЦО ЗА 1.6КГ K3.2 ЧЕРКИЗОВО</v>
          </cell>
          <cell r="C30">
            <v>126.25700000000001</v>
          </cell>
          <cell r="D30">
            <v>35.523000000000003</v>
          </cell>
          <cell r="E30">
            <v>80.622</v>
          </cell>
          <cell r="F30">
            <v>12.877000000000001</v>
          </cell>
        </row>
        <row r="31">
          <cell r="A31" t="str">
            <v>2150 В/к колбасы Рубленая Запеченная Дугушка Весовые Вектор Стародворье, вес 1кг</v>
          </cell>
          <cell r="C31">
            <v>152.6</v>
          </cell>
          <cell r="D31">
            <v>46.268999999999998</v>
          </cell>
          <cell r="E31">
            <v>16.413</v>
          </cell>
          <cell r="F31">
            <v>36.649000000000001</v>
          </cell>
        </row>
        <row r="32">
          <cell r="A32" t="str">
            <v>МХБ Мясной продукт из свинины сырокопченый Бекон ШТ. ОХЛ ВУ 200г*10 (2 кг) МИРАТОРГ</v>
          </cell>
          <cell r="C32">
            <v>283</v>
          </cell>
          <cell r="D32">
            <v>35</v>
          </cell>
          <cell r="E32">
            <v>100</v>
          </cell>
          <cell r="F32">
            <v>100</v>
          </cell>
        </row>
        <row r="33">
          <cell r="A33" t="str">
            <v>1411 Сосиски «Сочинки Сливочные» Весовые ТМ «Стародворье» 1,35 кг  ПОКОМ</v>
          </cell>
          <cell r="C33">
            <v>197.85400000000001</v>
          </cell>
          <cell r="D33">
            <v>34.600999999999999</v>
          </cell>
          <cell r="E33">
            <v>24.600999999999999</v>
          </cell>
          <cell r="F33">
            <v>39.128</v>
          </cell>
        </row>
        <row r="34">
          <cell r="A34" t="str">
            <v>СОС КОПЧ ПО-Ч ЛОТ ПМО ЗА ШТ 0.4КГ K1.6  ЧЕРКИЗОВО</v>
          </cell>
          <cell r="C34">
            <v>365</v>
          </cell>
          <cell r="D34">
            <v>89</v>
          </cell>
          <cell r="E34">
            <v>159</v>
          </cell>
          <cell r="F34">
            <v>34</v>
          </cell>
        </row>
        <row r="35">
          <cell r="A35" t="str">
            <v>ВАР АРОМАТНАЯ ПО-Ч ЦО ЗА 1.6КГ K3.2 ЧЕРКИЗОВО</v>
          </cell>
          <cell r="C35">
            <v>118.1</v>
          </cell>
          <cell r="D35">
            <v>28.126999999999999</v>
          </cell>
          <cell r="E35">
            <v>70.552000000000007</v>
          </cell>
          <cell r="F35">
            <v>19.420999999999999</v>
          </cell>
        </row>
        <row r="36">
          <cell r="A36" t="str">
            <v>1720-Сосиски Вязанка Сливочные ТМ Стародворские колбасы ТС Вязанка амицел в мод газов.среде 0,45кг</v>
          </cell>
          <cell r="C36">
            <v>261</v>
          </cell>
          <cell r="D36">
            <v>96</v>
          </cell>
          <cell r="E36">
            <v>91</v>
          </cell>
          <cell r="F36">
            <v>31</v>
          </cell>
        </row>
        <row r="37">
          <cell r="A37" t="str">
            <v>6093 САЛЯМИ ИТАЛЬЯНСКАЯ с/к в/у 1/250 8шт_UZ</v>
          </cell>
          <cell r="C37">
            <v>290</v>
          </cell>
          <cell r="D37">
            <v>38</v>
          </cell>
          <cell r="E37">
            <v>87</v>
          </cell>
          <cell r="F37">
            <v>10</v>
          </cell>
        </row>
        <row r="38">
          <cell r="A38" t="str">
            <v>4079 СЕРВЕЛАТ КОПЧЕНЫЙ НА БУКЕ в/к в/у_СНГ</v>
          </cell>
          <cell r="C38">
            <v>142.24799999999999</v>
          </cell>
          <cell r="D38">
            <v>21.381</v>
          </cell>
          <cell r="E38">
            <v>41.218000000000004</v>
          </cell>
          <cell r="F38">
            <v>22.733000000000001</v>
          </cell>
        </row>
        <row r="39">
          <cell r="A39" t="str">
            <v>5096   СЕРВЕЛАТ КРЕМЛЕВСКИЙ в/к в/у_СНГ</v>
          </cell>
          <cell r="C39">
            <v>95.873000000000005</v>
          </cell>
          <cell r="D39">
            <v>27.327000000000002</v>
          </cell>
          <cell r="E39">
            <v>64.281000000000006</v>
          </cell>
          <cell r="F39">
            <v>1.704</v>
          </cell>
        </row>
        <row r="40">
          <cell r="A40" t="str">
            <v>6346 ФИЛЕЙНАЯ Папа может вар п/о 0.5кг_СНГ  ОСТАНКИНО</v>
          </cell>
          <cell r="C40">
            <v>424</v>
          </cell>
          <cell r="D40">
            <v>119</v>
          </cell>
          <cell r="E40">
            <v>69</v>
          </cell>
          <cell r="F40">
            <v>44</v>
          </cell>
        </row>
        <row r="41">
          <cell r="A41" t="str">
            <v>СК БОГОРОДСКАЯ ПРЕСС ФИБ ВУ ШТ0.3КГ К3.6  ЧЕРКИЗОВО</v>
          </cell>
          <cell r="C41">
            <v>197</v>
          </cell>
          <cell r="D41">
            <v>33</v>
          </cell>
          <cell r="E41">
            <v>42</v>
          </cell>
          <cell r="F41">
            <v>67</v>
          </cell>
        </row>
        <row r="42">
          <cell r="A42" t="str">
            <v>СОС МОЛОЧНЫЕ ПО-Ч ПМО ЗА ЛОТ ШТ 0.45КГ K1.8 ЧЕРКИЗОВО</v>
          </cell>
          <cell r="C42">
            <v>249</v>
          </cell>
          <cell r="D42">
            <v>62</v>
          </cell>
          <cell r="E42">
            <v>162</v>
          </cell>
          <cell r="F42">
            <v>35</v>
          </cell>
        </row>
        <row r="43">
          <cell r="A43" t="str">
            <v>ВАР МОЛОЧНАЯ ПО-Ч НМО 1 КГ К3  ЧЕРКИЗОВО</v>
          </cell>
          <cell r="C43">
            <v>125.619</v>
          </cell>
          <cell r="D43">
            <v>28.934000000000001</v>
          </cell>
          <cell r="E43">
            <v>46.253999999999998</v>
          </cell>
          <cell r="F43">
            <v>15.465</v>
          </cell>
        </row>
        <row r="44">
          <cell r="A44" t="str">
            <v>СК БОРОДИНСКАЯ СРЕЗ ФИБ ВУ 0.3КГ ШТ К3.6  ЧЕРКИЗОВО</v>
          </cell>
          <cell r="C44">
            <v>188</v>
          </cell>
          <cell r="D44">
            <v>33</v>
          </cell>
          <cell r="E44">
            <v>29</v>
          </cell>
          <cell r="F44">
            <v>67</v>
          </cell>
        </row>
        <row r="45">
          <cell r="A45" t="str">
            <v>МХБ Колбаса варено-копченая Балыковая ШТ. Ф/О ОХЛ В/У 375г*6 (2,25кг) МИРАТОРГ</v>
          </cell>
          <cell r="C45">
            <v>227</v>
          </cell>
          <cell r="D45">
            <v>40</v>
          </cell>
          <cell r="E45">
            <v>9</v>
          </cell>
          <cell r="F45">
            <v>18</v>
          </cell>
        </row>
        <row r="46">
          <cell r="A46" t="str">
            <v>ВАР МОЛОЧНАЯ ПО-ЧЕ НМО ШТ 0.4КГ К2.4  ЧЕРКИЗОВО</v>
          </cell>
          <cell r="C46">
            <v>294</v>
          </cell>
          <cell r="D46">
            <v>69</v>
          </cell>
          <cell r="E46">
            <v>118</v>
          </cell>
          <cell r="F46">
            <v>18</v>
          </cell>
        </row>
        <row r="47">
          <cell r="A47" t="str">
            <v>МХБ Колбаса варено-копченая Сервелат ШТ. Ф/О ОХЛ В/У 375г*6 (2,25кг) МИРАТОРГ</v>
          </cell>
          <cell r="C47">
            <v>158</v>
          </cell>
          <cell r="D47">
            <v>22</v>
          </cell>
          <cell r="E47">
            <v>63</v>
          </cell>
          <cell r="F47">
            <v>17</v>
          </cell>
        </row>
        <row r="48">
          <cell r="A48" t="str">
            <v>6076 МЯСНАЯ Папа может вар п/о 0.4кг_UZ</v>
          </cell>
          <cell r="C48">
            <v>429</v>
          </cell>
          <cell r="D48">
            <v>80</v>
          </cell>
          <cell r="E48">
            <v>109</v>
          </cell>
          <cell r="F48">
            <v>48</v>
          </cell>
        </row>
        <row r="49">
          <cell r="A49" t="str">
            <v>1523-Сосиски Вязанка Молочные ТМ Стародворские колбасы</v>
          </cell>
          <cell r="C49">
            <v>116.24299999999999</v>
          </cell>
          <cell r="D49">
            <v>19.271999999999998</v>
          </cell>
          <cell r="E49">
            <v>96.951999999999998</v>
          </cell>
          <cell r="F49">
            <v>1.3939999999999999</v>
          </cell>
        </row>
        <row r="50">
          <cell r="A50" t="str">
            <v>МХБ Колбаса варено-копченая Сервелат Финский ШТ. Ф/О ОХЛ В/У 375г*6 (2,25кг) МИРАТОРГ</v>
          </cell>
          <cell r="C50">
            <v>183</v>
          </cell>
          <cell r="D50">
            <v>31</v>
          </cell>
          <cell r="E50">
            <v>3</v>
          </cell>
          <cell r="F50">
            <v>21</v>
          </cell>
        </row>
        <row r="51">
          <cell r="A51" t="str">
            <v>Наггетсы куриные Классические 300г*12 (3,6кг) Мираторг Россия</v>
          </cell>
          <cell r="C51">
            <v>272</v>
          </cell>
          <cell r="D51">
            <v>137</v>
          </cell>
          <cell r="E51">
            <v>23</v>
          </cell>
          <cell r="F51">
            <v>48</v>
          </cell>
        </row>
        <row r="52">
          <cell r="A52" t="str">
            <v>6078 ФИЛЕЙНАЯ Папа может вар п/о_UZ</v>
          </cell>
          <cell r="C52">
            <v>150.261</v>
          </cell>
          <cell r="D52">
            <v>28.268000000000001</v>
          </cell>
          <cell r="E52">
            <v>28.248000000000001</v>
          </cell>
          <cell r="F52">
            <v>22.702999999999999</v>
          </cell>
        </row>
        <row r="53">
          <cell r="A53" t="str">
            <v>6072 ЭКСТРА Папа может вар п/о 0.4кг_UZ</v>
          </cell>
          <cell r="C53">
            <v>344</v>
          </cell>
          <cell r="D53">
            <v>102</v>
          </cell>
          <cell r="E53">
            <v>103</v>
          </cell>
          <cell r="F53">
            <v>16</v>
          </cell>
        </row>
        <row r="54">
          <cell r="A54" t="str">
            <v>Вареные колбасы Докторская ГОСТ Вязанка Фикс.вес 0,4 Вектор Вязанка  ПОКОМ</v>
          </cell>
          <cell r="C54">
            <v>179</v>
          </cell>
          <cell r="D54">
            <v>26</v>
          </cell>
          <cell r="E54">
            <v>56</v>
          </cell>
          <cell r="F54">
            <v>7</v>
          </cell>
        </row>
        <row r="55">
          <cell r="A55" t="str">
            <v>МХБ Сервелат Мраморный ШТ. в/к ВУ ОХЛ 330г*6 (1,98кг)  МИРАТОРГ</v>
          </cell>
          <cell r="C55">
            <v>163</v>
          </cell>
          <cell r="D55">
            <v>25</v>
          </cell>
          <cell r="E55">
            <v>51</v>
          </cell>
          <cell r="F55">
            <v>26</v>
          </cell>
        </row>
        <row r="56">
          <cell r="A56" t="str">
            <v>6094 ЮБИЛЕЙНАЯ с/к в/у_UZ</v>
          </cell>
          <cell r="C56">
            <v>46.155999999999999</v>
          </cell>
          <cell r="D56">
            <v>7.8579999999999997</v>
          </cell>
          <cell r="E56">
            <v>14.336</v>
          </cell>
          <cell r="F56">
            <v>8.7840000000000007</v>
          </cell>
        </row>
        <row r="57">
          <cell r="A57" t="str">
            <v>У_Фарш куриный "Домашний",зам,в/у0,75кг*8(6кг)  МИРАТОРГ</v>
          </cell>
          <cell r="C57">
            <v>259</v>
          </cell>
          <cell r="D57">
            <v>2</v>
          </cell>
          <cell r="E57">
            <v>-1.0999999999999999E-2</v>
          </cell>
          <cell r="F57">
            <v>13</v>
          </cell>
        </row>
        <row r="58">
          <cell r="A58" t="str">
            <v>МХБ Колбаса полукопченая Чесночная ШТ. ф/о ОХЛ 375г*6 (2,25кг) МИРАТОРГ</v>
          </cell>
          <cell r="C58">
            <v>140</v>
          </cell>
          <cell r="D58">
            <v>19</v>
          </cell>
          <cell r="E58">
            <v>30</v>
          </cell>
          <cell r="F58">
            <v>29</v>
          </cell>
        </row>
        <row r="59">
          <cell r="A59" t="str">
            <v>СК СЕРВЕЛЕТТИ ПРЕСС СРЕЗ БО ВУ ШТ 0.25КГ  ЧЕРКИЗОВО</v>
          </cell>
          <cell r="C59">
            <v>101</v>
          </cell>
          <cell r="D59">
            <v>16</v>
          </cell>
          <cell r="E59">
            <v>38</v>
          </cell>
          <cell r="F59">
            <v>22</v>
          </cell>
        </row>
        <row r="60">
          <cell r="A60" t="str">
            <v>СОС ВЕНСКИЕ БО ЗА ПАК 1.25КГ K5 ЧЕРКИЗОВО</v>
          </cell>
          <cell r="C60">
            <v>67.063000000000002</v>
          </cell>
          <cell r="D60">
            <v>3.6819999999999999</v>
          </cell>
          <cell r="E60">
            <v>58.456000000000003</v>
          </cell>
          <cell r="F60">
            <v>4.9249999999999998</v>
          </cell>
        </row>
        <row r="61">
          <cell r="A61" t="str">
            <v>6095 ЮБИЛЕЙНАЯ с/к в/у 1/250 8шт_UZ</v>
          </cell>
          <cell r="C61">
            <v>154</v>
          </cell>
          <cell r="D61">
            <v>42</v>
          </cell>
          <cell r="E61">
            <v>32</v>
          </cell>
          <cell r="F61">
            <v>8</v>
          </cell>
        </row>
        <row r="62">
          <cell r="A62" t="str">
            <v>1231 Сосиски Сливочные Дугушки Дугушка Весовые П/а Стародворье, вес 1кг</v>
          </cell>
          <cell r="C62">
            <v>83.194999999999993</v>
          </cell>
          <cell r="D62">
            <v>17.919</v>
          </cell>
          <cell r="E62">
            <v>15.750999999999999</v>
          </cell>
          <cell r="F62">
            <v>5.1310000000000002</v>
          </cell>
        </row>
        <row r="63">
          <cell r="A63" t="str">
            <v>1204 Копченые колбасы Салями Мясорубская с рубленым шпиком Бордо Весовой фиброуз Стародворье  ПОКОМ</v>
          </cell>
          <cell r="C63">
            <v>79.06</v>
          </cell>
          <cell r="D63">
            <v>2.9039999999999999</v>
          </cell>
          <cell r="E63">
            <v>20.303000000000001</v>
          </cell>
          <cell r="F63">
            <v>23.195</v>
          </cell>
        </row>
        <row r="64">
          <cell r="A64" t="str">
            <v>СК САЛЯМИНИ ВУ ШТ 0.18 КГ  ЧЕРКИЗОВО</v>
          </cell>
          <cell r="C64">
            <v>189</v>
          </cell>
          <cell r="D64">
            <v>55</v>
          </cell>
          <cell r="E64">
            <v>1.3440000000000001</v>
          </cell>
          <cell r="F64">
            <v>44</v>
          </cell>
        </row>
        <row r="65">
          <cell r="A65" t="str">
            <v>7075 МОЛОЧ.ПРЕМИУМ ПМ сос п/о мгс 1.5*4_О_50с  ОСТАНКИНО</v>
          </cell>
          <cell r="C65">
            <v>100.464</v>
          </cell>
          <cell r="D65">
            <v>31.835999999999999</v>
          </cell>
          <cell r="E65">
            <v>10.795</v>
          </cell>
          <cell r="F65">
            <v>9.5660000000000007</v>
          </cell>
        </row>
        <row r="66">
          <cell r="A66" t="str">
            <v>Сервелат Коньячный в/к ВУ ОХЛ 375гр  МИРАТОРГ</v>
          </cell>
          <cell r="C66">
            <v>114</v>
          </cell>
          <cell r="D66">
            <v>11</v>
          </cell>
          <cell r="E66">
            <v>46</v>
          </cell>
          <cell r="F66">
            <v>8</v>
          </cell>
        </row>
        <row r="67">
          <cell r="A67" t="str">
            <v>Вареные колбасы «Филейская» Весовые Вектор ТМ «Вязанка»  ПОКОМ</v>
          </cell>
          <cell r="C67">
            <v>80.83</v>
          </cell>
          <cell r="D67">
            <v>12.183</v>
          </cell>
          <cell r="E67">
            <v>24.271000000000001</v>
          </cell>
          <cell r="F67">
            <v>10.753</v>
          </cell>
        </row>
        <row r="68">
          <cell r="A68" t="str">
            <v>1851-Колбаса Филедворская по-стародворски ТМ Стародворье в оболочке полиамид 0,4 кг.  ПОКОМ</v>
          </cell>
          <cell r="C68">
            <v>201</v>
          </cell>
          <cell r="D68">
            <v>16</v>
          </cell>
          <cell r="E68">
            <v>72</v>
          </cell>
          <cell r="F68">
            <v>25</v>
          </cell>
        </row>
        <row r="69">
          <cell r="A69" t="str">
            <v>6092 АРОМАТНАЯ с/к в/у 1/250 8шт_UZ</v>
          </cell>
          <cell r="C69">
            <v>126</v>
          </cell>
          <cell r="D69">
            <v>31</v>
          </cell>
          <cell r="E69">
            <v>28</v>
          </cell>
          <cell r="F69">
            <v>3</v>
          </cell>
        </row>
        <row r="70">
          <cell r="A70" t="str">
            <v>1224 В/к колбасы «Сочинка по-европейски с сочной грудинкой» Весовой фиброуз ТМ «Стародворье»  ПОКОМ</v>
          </cell>
          <cell r="C70">
            <v>69.319999999999993</v>
          </cell>
          <cell r="D70">
            <v>17.364000000000001</v>
          </cell>
          <cell r="E70">
            <v>15</v>
          </cell>
          <cell r="F70">
            <v>4.6829999999999998</v>
          </cell>
        </row>
        <row r="71">
          <cell r="A71" t="str">
            <v>Стейк из мраморной говядины б/к с/м TF ~1кг BLACK ANGUS Мираторг (Брянск) Россия  МИРАТОРГ</v>
          </cell>
          <cell r="C71">
            <v>27</v>
          </cell>
          <cell r="D71">
            <v>26.544</v>
          </cell>
          <cell r="E71">
            <v>4</v>
          </cell>
          <cell r="F71">
            <v>22</v>
          </cell>
        </row>
        <row r="72">
          <cell r="A72" t="str">
            <v>Вареные колбасы «Филейская» Фикс.вес 0,45 Вектор ТМ «Вязанка»  ПОКОМ</v>
          </cell>
          <cell r="C72">
            <v>127</v>
          </cell>
          <cell r="D72">
            <v>16</v>
          </cell>
          <cell r="E72">
            <v>10</v>
          </cell>
          <cell r="F72">
            <v>17</v>
          </cell>
        </row>
        <row r="73">
          <cell r="A73" t="str">
            <v>1284-Сосиски Баварушки ТМ Баварушка в оболочке амицел в модифицированной газовой среде 0,6 кг.</v>
          </cell>
          <cell r="C73">
            <v>80</v>
          </cell>
          <cell r="D73">
            <v>-1</v>
          </cell>
          <cell r="E73">
            <v>39</v>
          </cell>
          <cell r="F73">
            <v>8</v>
          </cell>
        </row>
        <row r="74">
          <cell r="A74" t="str">
            <v>Наггетсы куриные хрустящие 300г*12 (3,6кг) Мираторг Россия</v>
          </cell>
          <cell r="C74">
            <v>152</v>
          </cell>
          <cell r="D74">
            <v>17</v>
          </cell>
          <cell r="E74">
            <v>20</v>
          </cell>
          <cell r="F74">
            <v>51</v>
          </cell>
        </row>
        <row r="75">
          <cell r="A75" t="str">
            <v>1871-Колбаса Филейная оригинальная ТМ Особый рецепт в оболочке полиамид 0,4 кг.  ПОКОМ</v>
          </cell>
          <cell r="C75">
            <v>179</v>
          </cell>
          <cell r="D75">
            <v>35</v>
          </cell>
          <cell r="E75">
            <v>19</v>
          </cell>
          <cell r="F75">
            <v>50</v>
          </cell>
        </row>
        <row r="76">
          <cell r="A76" t="str">
            <v>СК САЛЬЧИЧОН СРЕЗ ФИБ ВУ ШТ 0,3 КГ ЧЕРКИЗОВО (ПРЕМИУМ)</v>
          </cell>
          <cell r="C76">
            <v>70</v>
          </cell>
          <cell r="D76">
            <v>6</v>
          </cell>
          <cell r="E76">
            <v>19</v>
          </cell>
        </row>
        <row r="77">
          <cell r="A77" t="str">
            <v>КОПЧ БЕКОН НАР ВУ ШТ 0.18КГ К1.8  ЧЕРКИЗОВО</v>
          </cell>
          <cell r="C77">
            <v>103</v>
          </cell>
          <cell r="D77">
            <v>40</v>
          </cell>
          <cell r="E77">
            <v>2.714</v>
          </cell>
          <cell r="F77">
            <v>16</v>
          </cell>
        </row>
        <row r="78">
          <cell r="A78" t="str">
            <v>ВЕТЧ МРАМОРНАЯ ПО-ЧЕРКИЗОВСКИ ШТ 0,4 КГ  ЧЕРКИЗОВО</v>
          </cell>
          <cell r="C78">
            <v>80</v>
          </cell>
          <cell r="D78">
            <v>11</v>
          </cell>
          <cell r="E78">
            <v>39</v>
          </cell>
          <cell r="F78">
            <v>16</v>
          </cell>
        </row>
        <row r="79">
          <cell r="A79" t="str">
            <v>6091 АРОМАТНАЯ с/к в/у_UZ</v>
          </cell>
          <cell r="C79">
            <v>24.888000000000002</v>
          </cell>
          <cell r="D79">
            <v>1.964</v>
          </cell>
          <cell r="E79">
            <v>10.336</v>
          </cell>
          <cell r="F79">
            <v>4.88</v>
          </cell>
        </row>
        <row r="80">
          <cell r="A80" t="str">
            <v>ВК СЕРВ ГОСТ СРЕЗ ФИБ ВУ ШТ 0.5КГ К2  ЧЕРКИЗОВО</v>
          </cell>
          <cell r="C80">
            <v>46</v>
          </cell>
          <cell r="D80">
            <v>9</v>
          </cell>
          <cell r="E80">
            <v>38</v>
          </cell>
          <cell r="F80">
            <v>6</v>
          </cell>
        </row>
        <row r="81">
          <cell r="A81" t="str">
            <v>СК БРАУНШВЕЙГСКАЯ ГОСТ БО СРЕЗ ШТ 0,2КГ  ЧЕРКИЗОВО</v>
          </cell>
          <cell r="C81">
            <v>78</v>
          </cell>
          <cell r="D81">
            <v>29</v>
          </cell>
          <cell r="E81">
            <v>28</v>
          </cell>
          <cell r="F81">
            <v>12</v>
          </cell>
        </row>
        <row r="82">
          <cell r="A82" t="str">
            <v>С/к колбасы Швейцарская Бордо Фикс.вес 0,17 Фиброуз терм/п Стародворье</v>
          </cell>
          <cell r="C82">
            <v>105</v>
          </cell>
          <cell r="D82">
            <v>20</v>
          </cell>
          <cell r="E82">
            <v>12</v>
          </cell>
          <cell r="F82">
            <v>8</v>
          </cell>
        </row>
        <row r="83">
          <cell r="A83" t="str">
            <v>1201 В/к колбасы Сервелат Мясорубский с мелкорубленным окороком Бордо Весовой фиброуз Стародворье  П</v>
          </cell>
          <cell r="C83">
            <v>44.829000000000001</v>
          </cell>
          <cell r="D83">
            <v>3.5979999999999999</v>
          </cell>
          <cell r="E83">
            <v>18.652999999999999</v>
          </cell>
          <cell r="F83">
            <v>1.4490000000000001</v>
          </cell>
        </row>
        <row r="84">
          <cell r="A84" t="str">
            <v>1371-Сосиски Сочинки с сочной грудинкой Бордо Фикс.вес 0,4 П/а мгс Стародворье</v>
          </cell>
          <cell r="C84">
            <v>125</v>
          </cell>
          <cell r="D84">
            <v>91</v>
          </cell>
          <cell r="E84">
            <v>34</v>
          </cell>
        </row>
        <row r="85">
          <cell r="A85" t="str">
            <v>1370-Сосиски Сочинки Бордо Весовой п/а Стародворье</v>
          </cell>
          <cell r="C85">
            <v>50.651000000000003</v>
          </cell>
          <cell r="D85">
            <v>16.030999999999999</v>
          </cell>
          <cell r="E85">
            <v>47.811</v>
          </cell>
        </row>
        <row r="86">
          <cell r="A86" t="str">
            <v>2027 Ветчина Нежная п/а ТМ Особый рецепт шт. 0,4кг</v>
          </cell>
          <cell r="C86">
            <v>81</v>
          </cell>
          <cell r="D86">
            <v>31</v>
          </cell>
          <cell r="E86">
            <v>14</v>
          </cell>
          <cell r="F86">
            <v>4</v>
          </cell>
        </row>
        <row r="87">
          <cell r="A87" t="str">
            <v>МХБ Колбаса вареная Молочная ШТ. п/а ОХЛ 470*6 (2,82 кг) МИРАТОРГ</v>
          </cell>
          <cell r="C87">
            <v>56</v>
          </cell>
          <cell r="D87">
            <v>14</v>
          </cell>
          <cell r="E87">
            <v>18</v>
          </cell>
          <cell r="F87">
            <v>3</v>
          </cell>
        </row>
        <row r="88">
          <cell r="A88" t="str">
            <v>1728-Сосиски сливочные по-стародворски в оболочке</v>
          </cell>
          <cell r="C88">
            <v>40.155999999999999</v>
          </cell>
          <cell r="D88">
            <v>-3.383</v>
          </cell>
          <cell r="E88">
            <v>12</v>
          </cell>
          <cell r="F88">
            <v>1.345</v>
          </cell>
        </row>
        <row r="89">
          <cell r="A89" t="str">
            <v>1952-Колбаса Со шпиком ТМ Особый рецепт в оболочке полиамид 0,5 кг.  ПОКОМ</v>
          </cell>
          <cell r="C89">
            <v>94</v>
          </cell>
          <cell r="D89">
            <v>31</v>
          </cell>
          <cell r="E89">
            <v>24</v>
          </cell>
          <cell r="F89">
            <v>14</v>
          </cell>
        </row>
        <row r="90">
          <cell r="A90" t="str">
            <v>Пельмени Пуговки с говядиной и свининой No Name Весовые Сфера No Name 5 кг  ПОКОМ</v>
          </cell>
          <cell r="C90">
            <v>82.875</v>
          </cell>
          <cell r="D90">
            <v>10.574</v>
          </cell>
          <cell r="E90">
            <v>2.875</v>
          </cell>
          <cell r="F90">
            <v>15</v>
          </cell>
        </row>
        <row r="91">
          <cell r="A91" t="str">
            <v>1372-Сосиски Сочинки с сочным окороком Бордо Фикс.вес 0,4 П/а мгс Стародворье</v>
          </cell>
          <cell r="C91">
            <v>104</v>
          </cell>
          <cell r="D91">
            <v>98</v>
          </cell>
          <cell r="E91">
            <v>6</v>
          </cell>
        </row>
        <row r="92">
          <cell r="A92" t="str">
            <v>МХБ Колбаса сыровяленая Сальчичон ШТ. ф/о ОХЛ 300г*6 (1,8 кг) МИРАТОРГ</v>
          </cell>
          <cell r="C92">
            <v>37</v>
          </cell>
          <cell r="D92">
            <v>9</v>
          </cell>
          <cell r="E92">
            <v>28</v>
          </cell>
        </row>
        <row r="93">
          <cell r="A93" t="str">
            <v>МХБ Колбаса вареная Докторская ШТ. п/а ОХЛ 470г*6 (2,82 кг) МИРАТОРГ</v>
          </cell>
          <cell r="C93">
            <v>41</v>
          </cell>
          <cell r="D93">
            <v>4</v>
          </cell>
          <cell r="E93">
            <v>18</v>
          </cell>
          <cell r="F93">
            <v>15</v>
          </cell>
        </row>
        <row r="94">
          <cell r="A94" t="str">
            <v>1461 Сосиски «Баварские» Фикс.вес 0,35 П/а ТМ «Стародворье»  ПОКОМ</v>
          </cell>
          <cell r="C94">
            <v>98</v>
          </cell>
          <cell r="D94">
            <v>3</v>
          </cell>
          <cell r="E94">
            <v>22</v>
          </cell>
          <cell r="F94">
            <v>14</v>
          </cell>
        </row>
        <row r="95">
          <cell r="A95" t="str">
            <v>С/к колбасы Баварская Бавария Фикс.вес 0,17 б/о терм/п Стародворье</v>
          </cell>
          <cell r="C95">
            <v>53</v>
          </cell>
          <cell r="D95">
            <v>13</v>
          </cell>
          <cell r="E95">
            <v>108</v>
          </cell>
          <cell r="F95">
            <v>8</v>
          </cell>
        </row>
        <row r="96">
          <cell r="A96" t="str">
            <v>СК ОНЕЖСКАЯ СРЕЗ ФИБ ВУ ШТ 0.3КГ K1.8 ЧЕРКИЗОВО</v>
          </cell>
          <cell r="C96">
            <v>35</v>
          </cell>
          <cell r="D96">
            <v>5</v>
          </cell>
          <cell r="E96">
            <v>2</v>
          </cell>
          <cell r="F96">
            <v>1</v>
          </cell>
        </row>
        <row r="97">
          <cell r="A97" t="str">
            <v>МХБ Колбаса вареная Классическая ШТ. ОХЛ п/а 470г*6 (2,82кг) МИРАТОРГ</v>
          </cell>
          <cell r="C97">
            <v>50</v>
          </cell>
          <cell r="D97">
            <v>8</v>
          </cell>
          <cell r="E97">
            <v>18</v>
          </cell>
        </row>
        <row r="98">
          <cell r="A98" t="str">
            <v>Вареные колбасы Молокуша Вязанка Вес п/а Вязанка  ПОКОМ</v>
          </cell>
          <cell r="C98">
            <v>26.552</v>
          </cell>
          <cell r="D98">
            <v>14.983000000000001</v>
          </cell>
          <cell r="E98">
            <v>5</v>
          </cell>
          <cell r="F98">
            <v>2.714</v>
          </cell>
        </row>
        <row r="99">
          <cell r="A99" t="str">
            <v>МХБ Ветчина для завтрака ШТ. ОХЛ п/а 400г*6 (2,4кг) МИРАТОРГ</v>
          </cell>
          <cell r="C99">
            <v>33</v>
          </cell>
          <cell r="D99">
            <v>6</v>
          </cell>
          <cell r="E99">
            <v>30</v>
          </cell>
        </row>
        <row r="100">
          <cell r="A100" t="str">
            <v>МХБ Колбаса с/к "Куршская" ВУ ОХЛ 280г*8 (2,24 кг)  МИРАТОРГ</v>
          </cell>
          <cell r="C100">
            <v>26</v>
          </cell>
          <cell r="D100">
            <v>1</v>
          </cell>
          <cell r="E100">
            <v>24</v>
          </cell>
          <cell r="F100">
            <v>2</v>
          </cell>
        </row>
        <row r="101">
          <cell r="A101" t="str">
            <v>МХБ Колбаса полукопченая Краковская ШТ. н/о ОХЛ 430*6 (2,58кг) МИРАТОРГ</v>
          </cell>
          <cell r="C101">
            <v>25</v>
          </cell>
          <cell r="D101">
            <v>6</v>
          </cell>
          <cell r="E101">
            <v>19</v>
          </cell>
        </row>
        <row r="102">
          <cell r="A102" t="str">
            <v>Пельмени «Сочные» ГВ зам пакет 700г*8  МИРАТОРГ</v>
          </cell>
          <cell r="C102">
            <v>42</v>
          </cell>
          <cell r="D102">
            <v>10</v>
          </cell>
          <cell r="F102">
            <v>10</v>
          </cell>
        </row>
        <row r="103">
          <cell r="A103" t="str">
            <v>Пельмени "Из мраморной говядины" с/м пленка  400г*16(6,4кг) BLACK ANGUS Мираторг (Брянск) Россия</v>
          </cell>
          <cell r="C103">
            <v>35</v>
          </cell>
          <cell r="D103">
            <v>15</v>
          </cell>
          <cell r="E103">
            <v>3</v>
          </cell>
        </row>
        <row r="104">
          <cell r="A104" t="str">
            <v>СК САЛЬЧИЧОН С РОЗОВЫМ ПЕРЦ. СРЕЗ ШТ 0,3  ЧЕРКИЗОВО</v>
          </cell>
          <cell r="C104">
            <v>19</v>
          </cell>
          <cell r="D104">
            <v>-1</v>
          </cell>
          <cell r="E104">
            <v>9</v>
          </cell>
        </row>
        <row r="105">
          <cell r="A105" t="str">
            <v>6075 МЯСНАЯ Папа может вар п/о_UZ</v>
          </cell>
          <cell r="C105">
            <v>23.074999999999999</v>
          </cell>
          <cell r="D105">
            <v>12.201000000000001</v>
          </cell>
          <cell r="E105">
            <v>10.874000000000001</v>
          </cell>
        </row>
        <row r="106">
          <cell r="A106" t="str">
            <v>Фарш говяжий зам 0,4кг ШТ  TF  МИРАТОРГ</v>
          </cell>
          <cell r="C106">
            <v>16</v>
          </cell>
          <cell r="D106">
            <v>13</v>
          </cell>
          <cell r="E106">
            <v>16</v>
          </cell>
        </row>
        <row r="107">
          <cell r="A107" t="str">
            <v>Палочки рыбные из фарша тресковых пород 270г*12 (3,24кг) ООО "Мираторг Запад" РОССИЯ  МИРАТОРГ</v>
          </cell>
          <cell r="C107">
            <v>26</v>
          </cell>
          <cell r="D107">
            <v>5</v>
          </cell>
          <cell r="E107">
            <v>7</v>
          </cell>
          <cell r="F107">
            <v>12</v>
          </cell>
        </row>
        <row r="108">
          <cell r="A108" t="str">
            <v>Гавайская смесь 400г*20 (8кг) Vитамин Мираторг РОССИЯ  МИРАТОРГ</v>
          </cell>
          <cell r="C108">
            <v>23</v>
          </cell>
          <cell r="D108">
            <v>2</v>
          </cell>
          <cell r="E108">
            <v>5</v>
          </cell>
          <cell r="F108">
            <v>5</v>
          </cell>
        </row>
        <row r="109">
          <cell r="A109" t="str">
            <v>Картофель фри с/м 500г*10 (5кг) МИРАТОРГ Россия</v>
          </cell>
          <cell r="C109">
            <v>13</v>
          </cell>
          <cell r="D109">
            <v>3</v>
          </cell>
          <cell r="F109">
            <v>10</v>
          </cell>
        </row>
        <row r="110">
          <cell r="A110" t="str">
            <v>Итальянская смесь с/м 400г*10 (4кг) Vитамин  МИРАТОРГ</v>
          </cell>
          <cell r="C110">
            <v>18</v>
          </cell>
        </row>
        <row r="111">
          <cell r="A111" t="str">
            <v>Мексиканская смесь с/м 400г*10 (4кг) Мираторг Россия</v>
          </cell>
          <cell r="C111">
            <v>18</v>
          </cell>
          <cell r="D111">
            <v>10</v>
          </cell>
          <cell r="F111">
            <v>5</v>
          </cell>
        </row>
        <row r="112">
          <cell r="A112" t="str">
            <v>Карибская смесь с/м 400г*10 (4кг) Мираторг Россия</v>
          </cell>
          <cell r="C112">
            <v>13</v>
          </cell>
          <cell r="D112">
            <v>7</v>
          </cell>
          <cell r="E112">
            <v>9</v>
          </cell>
        </row>
        <row r="113">
          <cell r="A113" t="str">
            <v>Чевапчичи из мраморной говядины с/м ГЗМС 300г*8(2,4кг) Мираторг (Брянск) Россия</v>
          </cell>
          <cell r="C113">
            <v>7</v>
          </cell>
          <cell r="D113">
            <v>2</v>
          </cell>
          <cell r="E113">
            <v>6</v>
          </cell>
        </row>
        <row r="114">
          <cell r="A114" t="str">
            <v>Стейк Рибай Choice c/м TF 200г*60 (12 кг) Black Angus  МИРАТОРГ</v>
          </cell>
          <cell r="C114">
            <v>2</v>
          </cell>
          <cell r="D114">
            <v>9</v>
          </cell>
        </row>
        <row r="115">
          <cell r="A115" t="str">
            <v>Лечо по-венгерски 0,4кг ОФ зам кор  МИРАТОРГ</v>
          </cell>
          <cell r="C115">
            <v>10</v>
          </cell>
          <cell r="D115">
            <v>4.3879999999999999</v>
          </cell>
        </row>
        <row r="116">
          <cell r="A116" t="str">
            <v>Сырники с вишневой начинкой ЗАМ 280гр*4 (1,12кг) Мираторг Трио Россия</v>
          </cell>
          <cell r="C116">
            <v>8</v>
          </cell>
          <cell r="D116">
            <v>8</v>
          </cell>
          <cell r="E116">
            <v>12</v>
          </cell>
        </row>
        <row r="117">
          <cell r="A117" t="str">
            <v>Сырники с клубн.нач. 280гр ЗАМ  МИРАТОРГ</v>
          </cell>
          <cell r="C117">
            <v>8</v>
          </cell>
          <cell r="D117">
            <v>8</v>
          </cell>
        </row>
        <row r="118">
          <cell r="A118" t="str">
            <v>Сырники классические ЗАМ 280гр*4 (1,12кг) Мираторг Трио Россия</v>
          </cell>
          <cell r="C118">
            <v>8</v>
          </cell>
          <cell r="D118">
            <v>8</v>
          </cell>
          <cell r="E118">
            <v>6</v>
          </cell>
        </row>
        <row r="119">
          <cell r="A119" t="str">
            <v>СВ ФУЭТ ЭКСТРА 0.15КГ К0.9  ЧЕРКИЗОВО</v>
          </cell>
          <cell r="C119">
            <v>4</v>
          </cell>
          <cell r="D119">
            <v>8</v>
          </cell>
          <cell r="E119">
            <v>4</v>
          </cell>
          <cell r="F119">
            <v>-2</v>
          </cell>
        </row>
        <row r="120">
          <cell r="A120" t="str">
            <v>Шампиньоны рез. 400*20 зам  МИРАТОРГ</v>
          </cell>
          <cell r="C120">
            <v>7</v>
          </cell>
          <cell r="D120">
            <v>5</v>
          </cell>
        </row>
        <row r="121">
          <cell r="A121" t="str">
            <v>Сотэ с прованскими травами 400г зам  МИРАТОРГ</v>
          </cell>
          <cell r="C121">
            <v>5</v>
          </cell>
          <cell r="D121">
            <v>14</v>
          </cell>
        </row>
        <row r="122">
          <cell r="A122" t="str">
            <v>Бургер Класс из мр гов зам ШТ 1,05кг TF *6  МИРАТОРГ</v>
          </cell>
          <cell r="C122">
            <v>1</v>
          </cell>
          <cell r="D122">
            <v>14</v>
          </cell>
        </row>
        <row r="123">
          <cell r="A123" t="str">
            <v>Микс полезных овощей 400 зам  МИРАТОРГ</v>
          </cell>
          <cell r="C123">
            <v>3</v>
          </cell>
          <cell r="D123">
            <v>5</v>
          </cell>
        </row>
        <row r="124">
          <cell r="A124" t="str">
            <v>Фасоль стручковая рез. с/м 30-40мм 400г*10 (4кг) Мираторг Россия</v>
          </cell>
          <cell r="C124">
            <v>2</v>
          </cell>
          <cell r="D124">
            <v>6</v>
          </cell>
          <cell r="E124">
            <v>11</v>
          </cell>
        </row>
        <row r="125">
          <cell r="A125" t="str">
            <v>БОНУС_2205-Сосиски Молочные для завтрака ТМ Особый рецепт 0,4кг</v>
          </cell>
          <cell r="C125">
            <v>126</v>
          </cell>
          <cell r="D125">
            <v>15</v>
          </cell>
          <cell r="E125">
            <v>9</v>
          </cell>
          <cell r="F125">
            <v>24</v>
          </cell>
        </row>
        <row r="126">
          <cell r="A126" t="str">
            <v>БОНУС_2074-Сосиски Молочные для завтрака Особый рецепт</v>
          </cell>
          <cell r="C126">
            <v>121.539</v>
          </cell>
          <cell r="D126">
            <v>11.717000000000001</v>
          </cell>
          <cell r="E126">
            <v>17.433</v>
          </cell>
          <cell r="F126">
            <v>34.612000000000002</v>
          </cell>
        </row>
        <row r="127">
          <cell r="A127" t="str">
            <v>БОНУС_2634 Колбаса Дугушка Стародворская ТМ Стародворье ТС Дугушка  ПОКОМ</v>
          </cell>
          <cell r="C127">
            <v>107.79300000000001</v>
          </cell>
          <cell r="D127">
            <v>15.268000000000001</v>
          </cell>
          <cell r="E127">
            <v>6.0830000000000002</v>
          </cell>
          <cell r="F127">
            <v>28.076000000000001</v>
          </cell>
        </row>
        <row r="128">
          <cell r="A128" t="str">
            <v>БОНУС_0178 Ветчины Нежная Особая Особая Весовые П/а Особый рецепт большой батон  ПОКОМ</v>
          </cell>
          <cell r="C128">
            <v>102.38200000000001</v>
          </cell>
          <cell r="D128">
            <v>9.9540000000000006</v>
          </cell>
          <cell r="E128">
            <v>22.643000000000001</v>
          </cell>
          <cell r="F128">
            <v>39.951999999999998</v>
          </cell>
        </row>
        <row r="129">
          <cell r="A129" t="str">
            <v>БОНУС_1875-Колбаса Филейная оригинальная ТМ Особый рецепт в оболочке полиамид.  ПОКОМ</v>
          </cell>
          <cell r="C129">
            <v>89.698999999999998</v>
          </cell>
          <cell r="D129">
            <v>16.254999999999999</v>
          </cell>
          <cell r="E129">
            <v>8.9930000000000003</v>
          </cell>
          <cell r="F129">
            <v>45.207999999999998</v>
          </cell>
        </row>
        <row r="130">
          <cell r="A130" t="str">
            <v>БОНУС_2472 Сардельки Левантские Особая Без свинины Весовые NDX мгс Особый рецепт, вес 1кг</v>
          </cell>
          <cell r="C130">
            <v>74.625</v>
          </cell>
          <cell r="D130">
            <v>4.3769999999999998</v>
          </cell>
          <cell r="E130">
            <v>5.9969999999999999</v>
          </cell>
          <cell r="F130">
            <v>33.819000000000003</v>
          </cell>
        </row>
        <row r="131">
          <cell r="A131" t="str">
            <v>БОНУС_1869-Колбаса Молочная ТМ Особый рецепт в оболочке полиамид большой батон.  ПОКОМ</v>
          </cell>
          <cell r="C131">
            <v>54.670999999999999</v>
          </cell>
          <cell r="E131">
            <v>2.4630000000000001</v>
          </cell>
        </row>
        <row r="132">
          <cell r="A132" t="str">
            <v>БОНУС_1120 В/к колбасы Сервелат Запеченный Дугушка Вес Вектор Стародворье, вес 1кг</v>
          </cell>
          <cell r="C132">
            <v>54.417999999999999</v>
          </cell>
          <cell r="D132">
            <v>9.6509999999999998</v>
          </cell>
          <cell r="E132">
            <v>9.6430000000000007</v>
          </cell>
          <cell r="F132">
            <v>10.551</v>
          </cell>
        </row>
        <row r="133">
          <cell r="A133" t="str">
            <v>БОНУС_1411 Сосиски «Сочинки Сливочные» Весовые ТМ «Стародворье» 1,35 кг  ПОКОМ</v>
          </cell>
          <cell r="C133">
            <v>49.451999999999998</v>
          </cell>
          <cell r="D133">
            <v>5.3390000000000004</v>
          </cell>
          <cell r="E133">
            <v>2</v>
          </cell>
          <cell r="F133">
            <v>17.353000000000002</v>
          </cell>
        </row>
        <row r="134">
          <cell r="A134" t="str">
            <v>БОНУС_1867-Колбаса Филейная ТМ Особый рецепт в оболочке полиамид большой батон.  ПОКОМ</v>
          </cell>
          <cell r="C134">
            <v>47.142000000000003</v>
          </cell>
          <cell r="D134">
            <v>7.64</v>
          </cell>
          <cell r="E134">
            <v>10.073</v>
          </cell>
          <cell r="F134">
            <v>2.4750000000000001</v>
          </cell>
        </row>
        <row r="135">
          <cell r="A135" t="str">
            <v>БОНУС_Вареные колбасы «Филейская» Фикс.вес 0,45 Вектор ТМ «Вязанка»  ПОКОМ</v>
          </cell>
          <cell r="C135">
            <v>25</v>
          </cell>
          <cell r="D135">
            <v>2</v>
          </cell>
          <cell r="E135">
            <v>4</v>
          </cell>
          <cell r="F135">
            <v>5</v>
          </cell>
        </row>
        <row r="136">
          <cell r="A136" t="str">
            <v>БОНУС_1871-Колбаса Филейная оригинальная ТМ Особый рецепт в оболочке полиамид 0,4 кг.  ПОКОМ</v>
          </cell>
          <cell r="C136">
            <v>25</v>
          </cell>
          <cell r="D136">
            <v>4</v>
          </cell>
          <cell r="E136">
            <v>3</v>
          </cell>
          <cell r="F136">
            <v>9</v>
          </cell>
        </row>
        <row r="137">
          <cell r="A137" t="str">
            <v>БОНУС_СК БОГОРОДСКАЯ ПРЕСС ФИБ ВУ ШТ0.3КГ К3.6  ЧЕРКИЗОВО</v>
          </cell>
          <cell r="C137">
            <v>22</v>
          </cell>
          <cell r="D137">
            <v>47.100999999999999</v>
          </cell>
          <cell r="E137">
            <v>1</v>
          </cell>
          <cell r="F137">
            <v>10</v>
          </cell>
        </row>
        <row r="138">
          <cell r="A138" t="str">
            <v>БОНУС_1204 Копченые колбасы Салями Мясорубская с рубленым шпиком Бордо Весовой фиброуз Стародворье  ПОКОМ</v>
          </cell>
          <cell r="C138">
            <v>21.053999999999998</v>
          </cell>
          <cell r="D138">
            <v>2.169</v>
          </cell>
          <cell r="E138">
            <v>3.2189999999999999</v>
          </cell>
          <cell r="F138">
            <v>4.3250000000000002</v>
          </cell>
        </row>
        <row r="139">
          <cell r="A139" t="str">
            <v>БОНУС_1371-Сосиски Сочинки с сочной грудинкой Бордо Фикс.вес 0,4 П/а мгс Стародворье</v>
          </cell>
          <cell r="C139">
            <v>20</v>
          </cell>
          <cell r="D139">
            <v>17</v>
          </cell>
          <cell r="E139">
            <v>3</v>
          </cell>
        </row>
        <row r="140">
          <cell r="A140" t="str">
            <v>БОНУС_1870-Колбаса Со шпиком ТМ Особый рецепт в оболочке полиамид большой батон.  ПОКОМ</v>
          </cell>
          <cell r="C140">
            <v>17.379000000000001</v>
          </cell>
          <cell r="D140">
            <v>7.452</v>
          </cell>
          <cell r="E140">
            <v>4.875</v>
          </cell>
        </row>
        <row r="141">
          <cell r="A141" t="str">
            <v>БОНУС_Пельмени Пуговки с говядиной и свининой No Name Весовые Сфера No Name 5 кг  ПОКОМ</v>
          </cell>
          <cell r="C141">
            <v>10</v>
          </cell>
          <cell r="D141">
            <v>28</v>
          </cell>
          <cell r="E141">
            <v>14</v>
          </cell>
        </row>
        <row r="142">
          <cell r="A142" t="str">
            <v>БОНУС_ВАР МОЛОЧНАЯ ПО-Ч НМО 1 КГ К3  ЧЕРКИЗОВО</v>
          </cell>
          <cell r="C142">
            <v>9.1859999999999999</v>
          </cell>
          <cell r="D142">
            <v>34</v>
          </cell>
          <cell r="E142">
            <v>4.101</v>
          </cell>
          <cell r="F142">
            <v>2.0310000000000001</v>
          </cell>
        </row>
        <row r="143">
          <cell r="A143" t="str">
            <v>БОНУС_КОПЧ БЕКОН НАР ВУ ШТ 0.18КГ К1.8  ЧЕРКИЗОВО</v>
          </cell>
          <cell r="C143">
            <v>7</v>
          </cell>
          <cell r="D143">
            <v>32</v>
          </cell>
          <cell r="E143">
            <v>1.653</v>
          </cell>
          <cell r="F143">
            <v>2</v>
          </cell>
        </row>
        <row r="144">
          <cell r="A144" t="str">
            <v>БОНУС_С/к колбасы Швейцарская Бордо Фикс.вес 0,17 Фиброуз терм/п Стародворье</v>
          </cell>
          <cell r="C144">
            <v>6</v>
          </cell>
          <cell r="D144">
            <v>6</v>
          </cell>
          <cell r="E144">
            <v>4</v>
          </cell>
        </row>
        <row r="145">
          <cell r="A145" t="str">
            <v>БОНУС_1370-Сосиски Сочинки Бордо Весовой п/а Стародворье</v>
          </cell>
          <cell r="C145">
            <v>5.8339999999999996</v>
          </cell>
          <cell r="D145">
            <v>1.431</v>
          </cell>
          <cell r="E145">
            <v>4.4029999999999996</v>
          </cell>
        </row>
        <row r="146">
          <cell r="A146" t="str">
            <v>БОНУС_ВЕТЧ МРАМОРНАЯ ПО-ЧЕРКИЗОВСКИ ШТ 0,4 КГ  ЧЕРКИЗОВО</v>
          </cell>
          <cell r="C146">
            <v>4</v>
          </cell>
          <cell r="D146">
            <v>7</v>
          </cell>
          <cell r="E146">
            <v>1</v>
          </cell>
          <cell r="F146">
            <v>1</v>
          </cell>
        </row>
        <row r="147">
          <cell r="A147" t="str">
            <v>БОНУС_Вареные колбасы «Филейская» Весовые Вектор ТМ «Вязанка»  ПОКОМ</v>
          </cell>
          <cell r="C147">
            <v>1.3520000000000001</v>
          </cell>
          <cell r="D147">
            <v>14.895</v>
          </cell>
          <cell r="E147">
            <v>1</v>
          </cell>
          <cell r="F147">
            <v>1.3520000000000001</v>
          </cell>
        </row>
        <row r="148">
          <cell r="A148" t="str">
            <v>Пельмени Отборные из говядины Медвежье ушко 0,9 Псевдозащип Стародворье  ПОКОМ</v>
          </cell>
          <cell r="C148">
            <v>-1</v>
          </cell>
          <cell r="D148">
            <v>12</v>
          </cell>
          <cell r="E148">
            <v>-1</v>
          </cell>
        </row>
        <row r="149">
          <cell r="A149" t="str">
            <v>Наггетсы куриные Оригинальные 300г*14 (4,2кг) ООО "Мираторг Запад" РОССИЯ</v>
          </cell>
          <cell r="C149">
            <v>-3</v>
          </cell>
          <cell r="D149">
            <v>7.9550000000000001</v>
          </cell>
          <cell r="E149">
            <v>-3</v>
          </cell>
        </row>
        <row r="150">
          <cell r="A150" t="str">
            <v>0262 Ветчина «Сочинка с сочным окороком» Весовой п/а ТМ «Стародворье»  ПОКОМ</v>
          </cell>
          <cell r="C150">
            <v>-1.0249999999999999</v>
          </cell>
          <cell r="D150">
            <v>12.366</v>
          </cell>
          <cell r="E150">
            <v>-1.0249999999999999</v>
          </cell>
        </row>
        <row r="151">
          <cell r="A151" t="str">
            <v>0232 С/к колбасы Княжеская Бордо Весовые б/о терм/п Стародворье</v>
          </cell>
          <cell r="C151">
            <v>-0.505</v>
          </cell>
          <cell r="D151">
            <v>1.1299999999999999</v>
          </cell>
          <cell r="E151">
            <v>-2.7770000000000001</v>
          </cell>
        </row>
        <row r="152">
          <cell r="A152" t="str">
            <v>Пельмени Бульмени с говядиной и свининой Бульмени ГШ 0,9 Сфера Горячая штучка  ПОКОМ</v>
          </cell>
          <cell r="C152">
            <v>-2</v>
          </cell>
          <cell r="D152">
            <v>4.093</v>
          </cell>
          <cell r="E152">
            <v>-1</v>
          </cell>
        </row>
        <row r="153">
          <cell r="A153" t="str">
            <v>1202 В/к колбасы Сервелат Мясорубский с мелкорубленным окороком срез Бордо Фикс.вес 0,35 фиброуз Ста</v>
          </cell>
          <cell r="C153">
            <v>-6</v>
          </cell>
          <cell r="D153">
            <v>-1</v>
          </cell>
          <cell r="E153">
            <v>-2</v>
          </cell>
        </row>
        <row r="154">
          <cell r="A154" t="str">
            <v>1409 Сосиски Сочинки по-баварски ТМ Стародворье полиамид мгс вес СК3  ПОКОМ</v>
          </cell>
          <cell r="C154">
            <v>-2.7959999999999998</v>
          </cell>
          <cell r="D154">
            <v>5</v>
          </cell>
        </row>
        <row r="155">
          <cell r="A155" t="str">
            <v>У_СК САЛЬЧИЧОН С РОЗОВЫМ ПЕРЦЕМ НАР ШТ 85Г  ЧЕРКИЗОВО</v>
          </cell>
          <cell r="C155">
            <v>-9</v>
          </cell>
          <cell r="D155">
            <v>-8</v>
          </cell>
          <cell r="E155">
            <v>-1</v>
          </cell>
        </row>
        <row r="156">
          <cell r="A156" t="str">
            <v>Чебупай спелая вишня Чебупай Фикс.вес 0,2 Лоток Горячая штучка  ПОКОМ</v>
          </cell>
          <cell r="C156">
            <v>-13</v>
          </cell>
          <cell r="D156">
            <v>-12</v>
          </cell>
          <cell r="E156">
            <v>-1</v>
          </cell>
        </row>
        <row r="157">
          <cell r="A157" t="str">
            <v>1445 Сосиски «Сочные без свинины» Весовые ТМ «Особый рецепт» 1,3 кг  ПОКОМ</v>
          </cell>
          <cell r="C157">
            <v>-4.0830000000000002</v>
          </cell>
          <cell r="D157">
            <v>-1.45</v>
          </cell>
          <cell r="F157">
            <v>-1.4950000000000001</v>
          </cell>
        </row>
        <row r="158">
          <cell r="A158" t="str">
            <v>Чебупай сочное яблоко Чебупай Фикс.вес 0,2 Лоток Горячая штучка  ПОКОМ</v>
          </cell>
          <cell r="C158">
            <v>-16</v>
          </cell>
          <cell r="D158">
            <v>-16</v>
          </cell>
        </row>
        <row r="159">
          <cell r="A159" t="str">
            <v>СК САЛЬЧИЧОН НАРЕЗ ФИБ ЗА ШТ 0.1КГ К1.2  ЧЕРКИЗОВО</v>
          </cell>
          <cell r="C159">
            <v>-9</v>
          </cell>
          <cell r="D159">
            <v>-2</v>
          </cell>
          <cell r="E159">
            <v>-2</v>
          </cell>
        </row>
        <row r="160">
          <cell r="A160" t="str">
            <v>1314-Сосиски Молокуши миникушай Вязанка Ф/в 0,45 амилюкс мгс Вязанка</v>
          </cell>
          <cell r="C160">
            <v>-8</v>
          </cell>
          <cell r="D160">
            <v>-1</v>
          </cell>
          <cell r="E160">
            <v>-7</v>
          </cell>
        </row>
        <row r="161">
          <cell r="A161" t="str">
            <v>1205 Копченые колбасы Салями Мясорубская с рубленым шпиком срез Бордо ф/в 0,35 фиброуз Стародворье  ПОКОМ</v>
          </cell>
          <cell r="C161">
            <v>-14</v>
          </cell>
          <cell r="D161">
            <v>-1</v>
          </cell>
          <cell r="E161">
            <v>-3</v>
          </cell>
        </row>
        <row r="162">
          <cell r="A162" t="str">
            <v>МХБ Колбаса сырокопченая Брауншвейгская ШТ. ВУ ОХЛ 300гр*8 (2,4 кг) МИРАТОРГ</v>
          </cell>
          <cell r="C162">
            <v>-6</v>
          </cell>
          <cell r="D162">
            <v>1282.8879999999999</v>
          </cell>
          <cell r="E162">
            <v>1297.8579999999999</v>
          </cell>
        </row>
        <row r="163">
          <cell r="A163" t="str">
            <v>0235 С/к колбасы Салями Охотничья Бордо Весовые б/о терм/п 180 Стародворье</v>
          </cell>
          <cell r="C163">
            <v>-4.4139999999999997</v>
          </cell>
          <cell r="D163">
            <v>-3.0139999999999998</v>
          </cell>
          <cell r="E163">
            <v>-1.4</v>
          </cell>
        </row>
        <row r="164">
          <cell r="A164" t="str">
            <v>ВК БАЛЫКОВАЯ ПО-ЧЕРКИЗ СРЕЗ ШТ0,3 К1,8  ЧЕРКИЗОВО</v>
          </cell>
          <cell r="C164">
            <v>-31</v>
          </cell>
          <cell r="D164">
            <v>-21</v>
          </cell>
          <cell r="E164">
            <v>-21</v>
          </cell>
          <cell r="F164">
            <v>9</v>
          </cell>
        </row>
        <row r="165">
          <cell r="A165" t="str">
            <v>СК САЛЬЧИЧОН С РОЗОВЫМ ПЕРЦЕМ НАР ШТ 85Г  ЧЕРКИЗОВО</v>
          </cell>
          <cell r="C165">
            <v>-126</v>
          </cell>
          <cell r="D165">
            <v>-98</v>
          </cell>
          <cell r="E165">
            <v>-17</v>
          </cell>
        </row>
        <row r="166">
          <cell r="A166" t="str">
            <v>Итого</v>
          </cell>
          <cell r="C166">
            <v>19467.019</v>
          </cell>
          <cell r="D166">
            <v>3799.5320000000002</v>
          </cell>
          <cell r="E166">
            <v>5468.5569999999998</v>
          </cell>
          <cell r="F166">
            <v>3293.03</v>
          </cell>
        </row>
        <row r="167">
          <cell r="A167" t="str">
            <v>СВ ФУЭТ ЭКСТРА 0.15КГ К0.9  ЧЕРКИЗОВО</v>
          </cell>
          <cell r="C167">
            <v>-32</v>
          </cell>
          <cell r="D167">
            <v>-28</v>
          </cell>
        </row>
        <row r="168">
          <cell r="A168" t="str">
            <v>Итого</v>
          </cell>
          <cell r="C168">
            <v>20921.621999999999</v>
          </cell>
          <cell r="D168">
            <v>10304.844999999999</v>
          </cell>
          <cell r="E168">
            <v>2516.0520000000001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Q2" t="str">
            <v>новый</v>
          </cell>
        </row>
        <row r="3"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ср нов</v>
          </cell>
          <cell r="Q3" t="str">
            <v>заказ</v>
          </cell>
          <cell r="R3" t="str">
            <v>заказ в бланк завода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E3" t="str">
            <v>ср</v>
          </cell>
          <cell r="AF3" t="str">
            <v>ср</v>
          </cell>
          <cell r="AG3" t="str">
            <v>комментарии</v>
          </cell>
          <cell r="AH3" t="str">
            <v>вес</v>
          </cell>
          <cell r="AI3" t="str">
            <v>вес за ед.</v>
          </cell>
          <cell r="AJ3" t="str">
            <v>вес кор</v>
          </cell>
        </row>
        <row r="4">
          <cell r="O4" t="str">
            <v>28,07,</v>
          </cell>
          <cell r="P4" t="str">
            <v>31,07,</v>
          </cell>
          <cell r="Q4" t="str">
            <v>11,08,</v>
          </cell>
          <cell r="W4" t="str">
            <v>24,07,</v>
          </cell>
          <cell r="X4" t="str">
            <v>16,07,</v>
          </cell>
          <cell r="Y4" t="str">
            <v>09,07,</v>
          </cell>
          <cell r="Z4" t="str">
            <v>03,07,</v>
          </cell>
          <cell r="AA4" t="str">
            <v>26,06,</v>
          </cell>
          <cell r="AB4" t="str">
            <v>19,06,</v>
          </cell>
          <cell r="AC4" t="str">
            <v>10,06,</v>
          </cell>
          <cell r="AD4" t="str">
            <v>29,05,</v>
          </cell>
          <cell r="AE4" t="str">
            <v>22,05,</v>
          </cell>
          <cell r="AF4" t="str">
            <v>15,05,</v>
          </cell>
        </row>
        <row r="5">
          <cell r="K5">
            <v>0</v>
          </cell>
          <cell r="L5">
            <v>2907.3</v>
          </cell>
          <cell r="M5">
            <v>0</v>
          </cell>
          <cell r="N5">
            <v>0</v>
          </cell>
          <cell r="O5">
            <v>2670</v>
          </cell>
          <cell r="P5">
            <v>581.46000000000015</v>
          </cell>
          <cell r="Q5">
            <v>6770</v>
          </cell>
          <cell r="R5">
            <v>6657</v>
          </cell>
          <cell r="S5">
            <v>6296.7113999999992</v>
          </cell>
          <cell r="T5">
            <v>4100</v>
          </cell>
          <cell r="W5">
            <v>519.44500000000005</v>
          </cell>
          <cell r="X5">
            <v>167.815</v>
          </cell>
          <cell r="Y5">
            <v>519.44500000000005</v>
          </cell>
          <cell r="Z5">
            <v>428.06739999999996</v>
          </cell>
          <cell r="AA5">
            <v>350.28919999999999</v>
          </cell>
          <cell r="AB5">
            <v>234.36139999999997</v>
          </cell>
          <cell r="AC5">
            <v>373.2876</v>
          </cell>
          <cell r="AD5">
            <v>244.75719999999998</v>
          </cell>
          <cell r="AE5">
            <v>710.28319999999985</v>
          </cell>
          <cell r="AF5">
            <v>327.75700000000001</v>
          </cell>
          <cell r="AH5">
            <v>2600</v>
          </cell>
        </row>
        <row r="6">
          <cell r="I6" t="str">
            <v>бонус</v>
          </cell>
          <cell r="J6" t="str">
            <v>ВАР МОЛОЧНАЯ ПО-Ч НМО 1 КГ К3  ЧЕРКИЗОВО</v>
          </cell>
          <cell r="L6">
            <v>9.2460000000000004</v>
          </cell>
          <cell r="P6">
            <v>1.8492000000000002</v>
          </cell>
          <cell r="U6">
            <v>-15.556997620592687</v>
          </cell>
          <cell r="V6">
            <v>-15.556997620592687</v>
          </cell>
          <cell r="W6">
            <v>1.8371999999999999</v>
          </cell>
          <cell r="X6">
            <v>2.6482000000000001</v>
          </cell>
          <cell r="Y6">
            <v>1.8371999999999999</v>
          </cell>
          <cell r="Z6">
            <v>1.6302000000000001</v>
          </cell>
          <cell r="AA6">
            <v>1.0464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</row>
        <row r="7">
          <cell r="I7" t="str">
            <v>бонус</v>
          </cell>
          <cell r="J7" t="str">
            <v>ВЕТЧ МРАМОРНАЯ ПО-ЧЕРКИЗОВСКИ ШТ 0,4 КГ  ЧЕРКИЗОВО</v>
          </cell>
          <cell r="L7">
            <v>4</v>
          </cell>
          <cell r="P7">
            <v>0.8</v>
          </cell>
          <cell r="U7">
            <v>-42.5</v>
          </cell>
          <cell r="V7">
            <v>-42.5</v>
          </cell>
          <cell r="W7">
            <v>0.8</v>
          </cell>
          <cell r="X7">
            <v>2.4</v>
          </cell>
          <cell r="Y7">
            <v>0.8</v>
          </cell>
          <cell r="Z7">
            <v>1.8</v>
          </cell>
          <cell r="AA7">
            <v>0.6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I8" t="str">
            <v>бонус</v>
          </cell>
          <cell r="J8" t="str">
            <v>КОПЧ БЕКОН НАР ВУ ШТ 0.18КГ К1.8  ЧЕРКИЗОВО</v>
          </cell>
          <cell r="L8">
            <v>7</v>
          </cell>
          <cell r="P8">
            <v>1.4</v>
          </cell>
          <cell r="U8">
            <v>-45</v>
          </cell>
          <cell r="V8">
            <v>-45</v>
          </cell>
          <cell r="W8">
            <v>1.4</v>
          </cell>
          <cell r="X8">
            <v>0.8</v>
          </cell>
          <cell r="Y8">
            <v>1.4</v>
          </cell>
          <cell r="Z8">
            <v>1.6</v>
          </cell>
          <cell r="AA8">
            <v>1.6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I9" t="str">
            <v>бонус</v>
          </cell>
          <cell r="J9" t="str">
            <v>СК БОГОРОДСКАЯ ПРЕСС ФИБ ВУ ШТ0.3КГ К3.6  ЧЕРКИЗОВО</v>
          </cell>
          <cell r="L9">
            <v>18</v>
          </cell>
          <cell r="P9">
            <v>3.6</v>
          </cell>
          <cell r="U9">
            <v>-21.388888888888889</v>
          </cell>
          <cell r="V9">
            <v>-21.388888888888889</v>
          </cell>
          <cell r="W9">
            <v>4.4000000000000004</v>
          </cell>
          <cell r="X9">
            <v>5.8</v>
          </cell>
          <cell r="Y9">
            <v>4.4000000000000004</v>
          </cell>
          <cell r="Z9">
            <v>2.6</v>
          </cell>
          <cell r="AA9">
            <v>2.8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I10">
            <v>1030112235</v>
          </cell>
          <cell r="L10">
            <v>78.254999999999995</v>
          </cell>
          <cell r="O10">
            <v>50</v>
          </cell>
          <cell r="P10">
            <v>15.651</v>
          </cell>
          <cell r="Q10">
            <v>100</v>
          </cell>
          <cell r="R10">
            <v>62</v>
          </cell>
          <cell r="S10">
            <v>200.547</v>
          </cell>
          <cell r="T10">
            <v>120</v>
          </cell>
          <cell r="U10">
            <v>9.5756820650437664</v>
          </cell>
          <cell r="V10">
            <v>3.1863139735480162</v>
          </cell>
          <cell r="W10">
            <v>23.619999999999997</v>
          </cell>
          <cell r="X10">
            <v>-6.3200000000000006E-2</v>
          </cell>
          <cell r="Y10">
            <v>23.62</v>
          </cell>
          <cell r="Z10">
            <v>2.4569999999999999</v>
          </cell>
          <cell r="AA10">
            <v>-9.2103999999999999</v>
          </cell>
          <cell r="AB10">
            <v>-2.9460000000000002</v>
          </cell>
          <cell r="AC10">
            <v>12.409000000000001</v>
          </cell>
          <cell r="AD10">
            <v>0</v>
          </cell>
          <cell r="AE10">
            <v>9.1620000000000008</v>
          </cell>
          <cell r="AF10">
            <v>0</v>
          </cell>
          <cell r="AG10" t="str">
            <v>03,06,25 в уценку 119кг</v>
          </cell>
          <cell r="AH10">
            <v>100</v>
          </cell>
          <cell r="AI10">
            <v>1.6</v>
          </cell>
          <cell r="AJ10">
            <v>3.2</v>
          </cell>
        </row>
        <row r="11">
          <cell r="I11">
            <v>1030112635</v>
          </cell>
          <cell r="L11">
            <v>85.75</v>
          </cell>
          <cell r="O11">
            <v>150</v>
          </cell>
          <cell r="P11">
            <v>17.149999999999999</v>
          </cell>
          <cell r="Q11">
            <v>150</v>
          </cell>
          <cell r="R11">
            <v>94</v>
          </cell>
          <cell r="S11">
            <v>227.28999999999996</v>
          </cell>
          <cell r="T11">
            <v>120</v>
          </cell>
          <cell r="U11">
            <v>17.493294460641401</v>
          </cell>
          <cell r="V11">
            <v>8.7469387755102037</v>
          </cell>
          <cell r="W11">
            <v>25.2514</v>
          </cell>
          <cell r="X11">
            <v>-6.6000000000000003E-2</v>
          </cell>
          <cell r="Y11">
            <v>25.2514</v>
          </cell>
          <cell r="Z11">
            <v>6.5025999999999993</v>
          </cell>
          <cell r="AA11">
            <v>-3.9506000000000001</v>
          </cell>
          <cell r="AB11">
            <v>-1.9432</v>
          </cell>
          <cell r="AC11">
            <v>12.659800000000001</v>
          </cell>
          <cell r="AD11">
            <v>-0.17560000000000001</v>
          </cell>
          <cell r="AE11">
            <v>14.7384</v>
          </cell>
          <cell r="AF11">
            <v>-0.64640000000000009</v>
          </cell>
          <cell r="AG11" t="str">
            <v>03,06,25 в уценку 75кг</v>
          </cell>
          <cell r="AH11">
            <v>150</v>
          </cell>
          <cell r="AI11">
            <v>1.6</v>
          </cell>
          <cell r="AJ11">
            <v>3.2</v>
          </cell>
        </row>
        <row r="12">
          <cell r="I12">
            <v>1030115552</v>
          </cell>
          <cell r="L12">
            <v>121.259</v>
          </cell>
          <cell r="O12">
            <v>30</v>
          </cell>
          <cell r="P12">
            <v>24.251799999999999</v>
          </cell>
          <cell r="Q12">
            <v>320</v>
          </cell>
          <cell r="R12">
            <v>321</v>
          </cell>
          <cell r="S12">
            <v>272.75540000000001</v>
          </cell>
          <cell r="T12">
            <v>120</v>
          </cell>
          <cell r="U12">
            <v>24.948086327612796</v>
          </cell>
          <cell r="V12">
            <v>11.753189453978672</v>
          </cell>
          <cell r="W12">
            <v>25.123799999999999</v>
          </cell>
          <cell r="X12">
            <v>17.417000000000002</v>
          </cell>
          <cell r="Y12">
            <v>25.123799999999999</v>
          </cell>
          <cell r="Z12">
            <v>29.3902</v>
          </cell>
          <cell r="AA12">
            <v>15.627599999999999</v>
          </cell>
          <cell r="AB12">
            <v>12.2658</v>
          </cell>
          <cell r="AC12">
            <v>15.2486</v>
          </cell>
          <cell r="AD12">
            <v>3.1114000000000002</v>
          </cell>
          <cell r="AE12">
            <v>27.975999999999999</v>
          </cell>
          <cell r="AF12">
            <v>1.8033999999999999</v>
          </cell>
          <cell r="AH12">
            <v>320</v>
          </cell>
          <cell r="AI12">
            <v>1</v>
          </cell>
          <cell r="AJ12">
            <v>3</v>
          </cell>
        </row>
        <row r="13">
          <cell r="I13">
            <v>1030115404</v>
          </cell>
          <cell r="L13">
            <v>388</v>
          </cell>
          <cell r="O13">
            <v>120</v>
          </cell>
          <cell r="P13">
            <v>77.599999999999994</v>
          </cell>
          <cell r="Q13">
            <v>750</v>
          </cell>
          <cell r="R13">
            <v>750</v>
          </cell>
          <cell r="S13">
            <v>973.19999999999982</v>
          </cell>
          <cell r="T13">
            <v>700</v>
          </cell>
          <cell r="U13">
            <v>19.123711340206189</v>
          </cell>
          <cell r="V13">
            <v>9.4587628865979383</v>
          </cell>
          <cell r="W13">
            <v>58.8</v>
          </cell>
          <cell r="X13">
            <v>9.8000000000000007</v>
          </cell>
          <cell r="Y13">
            <v>58.8</v>
          </cell>
          <cell r="Z13">
            <v>72.2</v>
          </cell>
          <cell r="AA13">
            <v>45.4</v>
          </cell>
          <cell r="AB13">
            <v>30.8</v>
          </cell>
          <cell r="AC13">
            <v>34.200000000000003</v>
          </cell>
          <cell r="AD13">
            <v>32.799999999999997</v>
          </cell>
          <cell r="AE13">
            <v>91.2</v>
          </cell>
          <cell r="AF13">
            <v>48.4</v>
          </cell>
          <cell r="AH13">
            <v>300</v>
          </cell>
          <cell r="AI13">
            <v>0.4</v>
          </cell>
          <cell r="AJ13">
            <v>2.4</v>
          </cell>
        </row>
        <row r="14">
          <cell r="I14">
            <v>1030804004</v>
          </cell>
          <cell r="L14">
            <v>99</v>
          </cell>
          <cell r="O14">
            <v>60</v>
          </cell>
          <cell r="P14">
            <v>19.8</v>
          </cell>
          <cell r="Q14">
            <v>300</v>
          </cell>
          <cell r="R14">
            <v>300</v>
          </cell>
          <cell r="S14">
            <v>238.40000000000003</v>
          </cell>
          <cell r="T14">
            <v>120</v>
          </cell>
          <cell r="U14">
            <v>26.111111111111111</v>
          </cell>
          <cell r="V14">
            <v>10.959595959595958</v>
          </cell>
          <cell r="W14">
            <v>16</v>
          </cell>
          <cell r="X14">
            <v>13.8</v>
          </cell>
          <cell r="Y14">
            <v>16</v>
          </cell>
          <cell r="Z14">
            <v>24</v>
          </cell>
          <cell r="AA14">
            <v>16.600000000000001</v>
          </cell>
          <cell r="AB14">
            <v>7.8</v>
          </cell>
          <cell r="AC14">
            <v>9</v>
          </cell>
          <cell r="AD14">
            <v>19.8</v>
          </cell>
          <cell r="AE14">
            <v>31.2</v>
          </cell>
          <cell r="AF14">
            <v>22.2</v>
          </cell>
          <cell r="AH14">
            <v>120</v>
          </cell>
          <cell r="AI14">
            <v>0.4</v>
          </cell>
          <cell r="AJ14">
            <v>2.4</v>
          </cell>
        </row>
        <row r="15">
          <cell r="I15">
            <v>1030419235</v>
          </cell>
          <cell r="L15">
            <v>-13</v>
          </cell>
          <cell r="O15">
            <v>40</v>
          </cell>
          <cell r="P15">
            <v>-2.6</v>
          </cell>
          <cell r="Q15">
            <v>200</v>
          </cell>
          <cell r="R15">
            <v>198</v>
          </cell>
          <cell r="T15">
            <v>40</v>
          </cell>
          <cell r="U15">
            <v>-92.307692307692307</v>
          </cell>
          <cell r="V15">
            <v>-15.384615384615383</v>
          </cell>
          <cell r="W15">
            <v>-6.2</v>
          </cell>
          <cell r="X15">
            <v>0.8</v>
          </cell>
          <cell r="Y15">
            <v>-6.2</v>
          </cell>
          <cell r="Z15">
            <v>0.4</v>
          </cell>
          <cell r="AA15">
            <v>34.4</v>
          </cell>
          <cell r="AB15">
            <v>8.4</v>
          </cell>
          <cell r="AC15">
            <v>9.8000000000000007</v>
          </cell>
          <cell r="AD15">
            <v>6.2</v>
          </cell>
          <cell r="AE15">
            <v>31</v>
          </cell>
          <cell r="AF15">
            <v>-0.4</v>
          </cell>
          <cell r="AH15">
            <v>60</v>
          </cell>
          <cell r="AI15">
            <v>0.3</v>
          </cell>
          <cell r="AJ15">
            <v>1.8</v>
          </cell>
        </row>
        <row r="16">
          <cell r="I16">
            <v>1030412236</v>
          </cell>
          <cell r="L16">
            <v>132</v>
          </cell>
          <cell r="O16">
            <v>200</v>
          </cell>
          <cell r="P16">
            <v>26.4</v>
          </cell>
          <cell r="Q16">
            <v>300</v>
          </cell>
          <cell r="R16">
            <v>300</v>
          </cell>
          <cell r="S16">
            <v>348.4</v>
          </cell>
          <cell r="T16">
            <v>220</v>
          </cell>
          <cell r="U16">
            <v>19.166666666666668</v>
          </cell>
          <cell r="V16">
            <v>7.8030303030303036</v>
          </cell>
          <cell r="W16">
            <v>9.1999999999999993</v>
          </cell>
          <cell r="X16">
            <v>0.2</v>
          </cell>
          <cell r="Y16">
            <v>9.1999999999999993</v>
          </cell>
          <cell r="Z16">
            <v>13.6</v>
          </cell>
          <cell r="AA16">
            <v>16.600000000000001</v>
          </cell>
          <cell r="AB16">
            <v>14.6</v>
          </cell>
          <cell r="AC16">
            <v>21.4</v>
          </cell>
          <cell r="AD16">
            <v>18.8</v>
          </cell>
          <cell r="AE16">
            <v>39.799999999999997</v>
          </cell>
          <cell r="AF16">
            <v>-0.2</v>
          </cell>
          <cell r="AH16">
            <v>150</v>
          </cell>
          <cell r="AI16">
            <v>0.5</v>
          </cell>
          <cell r="AJ16">
            <v>2</v>
          </cell>
        </row>
        <row r="17">
          <cell r="I17">
            <v>1030712385</v>
          </cell>
          <cell r="L17">
            <v>268</v>
          </cell>
          <cell r="O17">
            <v>90</v>
          </cell>
          <cell r="P17">
            <v>53.6</v>
          </cell>
          <cell r="Q17">
            <v>500</v>
          </cell>
          <cell r="R17">
            <v>500</v>
          </cell>
          <cell r="S17">
            <v>637.79999999999995</v>
          </cell>
          <cell r="T17">
            <v>400</v>
          </cell>
          <cell r="U17">
            <v>20.42910447761194</v>
          </cell>
          <cell r="V17">
            <v>11.100746268656716</v>
          </cell>
          <cell r="W17">
            <v>20.6</v>
          </cell>
          <cell r="X17">
            <v>18.8</v>
          </cell>
          <cell r="Y17">
            <v>20.6</v>
          </cell>
          <cell r="Z17">
            <v>64</v>
          </cell>
          <cell r="AA17">
            <v>33.4</v>
          </cell>
          <cell r="AB17">
            <v>25</v>
          </cell>
          <cell r="AC17">
            <v>37.4</v>
          </cell>
          <cell r="AD17">
            <v>31</v>
          </cell>
          <cell r="AE17">
            <v>90.6</v>
          </cell>
          <cell r="AF17">
            <v>43.2</v>
          </cell>
          <cell r="AH17">
            <v>90</v>
          </cell>
          <cell r="AI17">
            <v>0.18</v>
          </cell>
          <cell r="AJ17">
            <v>1.8</v>
          </cell>
        </row>
        <row r="18">
          <cell r="I18">
            <v>1030709904</v>
          </cell>
          <cell r="L18">
            <v>0</v>
          </cell>
          <cell r="P18">
            <v>0</v>
          </cell>
          <cell r="R18">
            <v>0</v>
          </cell>
          <cell r="U18" t="e">
            <v>#DIV/0!</v>
          </cell>
          <cell r="V18" t="e">
            <v>#DIV/0!</v>
          </cell>
          <cell r="W18">
            <v>0</v>
          </cell>
          <cell r="X18">
            <v>0</v>
          </cell>
          <cell r="Y18">
            <v>0</v>
          </cell>
          <cell r="Z18">
            <v>-0.4</v>
          </cell>
          <cell r="AA18">
            <v>-1.4</v>
          </cell>
          <cell r="AB18">
            <v>-1.2</v>
          </cell>
          <cell r="AC18">
            <v>-3.6</v>
          </cell>
          <cell r="AD18">
            <v>6.8</v>
          </cell>
          <cell r="AE18">
            <v>11.6</v>
          </cell>
          <cell r="AF18">
            <v>0.6</v>
          </cell>
          <cell r="AG18" t="str">
            <v>22,05,25 в уценку 234шт.</v>
          </cell>
          <cell r="AH18">
            <v>0</v>
          </cell>
          <cell r="AI18">
            <v>0.3</v>
          </cell>
          <cell r="AJ18">
            <v>1.8</v>
          </cell>
        </row>
        <row r="19">
          <cell r="I19">
            <v>1030633904</v>
          </cell>
          <cell r="L19">
            <v>95</v>
          </cell>
          <cell r="O19">
            <v>40</v>
          </cell>
          <cell r="P19">
            <v>19</v>
          </cell>
          <cell r="Q19">
            <v>200</v>
          </cell>
          <cell r="R19">
            <v>198</v>
          </cell>
          <cell r="S19">
            <v>246</v>
          </cell>
          <cell r="T19">
            <v>100</v>
          </cell>
          <cell r="U19">
            <v>12.578947368421053</v>
          </cell>
          <cell r="V19">
            <v>2.0526315789473686</v>
          </cell>
          <cell r="W19">
            <v>0.8</v>
          </cell>
          <cell r="X19">
            <v>-2.8</v>
          </cell>
          <cell r="Y19">
            <v>0.8</v>
          </cell>
          <cell r="Z19">
            <v>8</v>
          </cell>
          <cell r="AA19">
            <v>5</v>
          </cell>
          <cell r="AB19">
            <v>5.8</v>
          </cell>
          <cell r="AC19">
            <v>11</v>
          </cell>
          <cell r="AD19">
            <v>1.8</v>
          </cell>
          <cell r="AE19">
            <v>22.8</v>
          </cell>
          <cell r="AF19">
            <v>11</v>
          </cell>
          <cell r="AH19">
            <v>30</v>
          </cell>
          <cell r="AI19">
            <v>0.15</v>
          </cell>
          <cell r="AJ19">
            <v>0.9</v>
          </cell>
        </row>
        <row r="20">
          <cell r="I20">
            <v>1030686740</v>
          </cell>
          <cell r="L20">
            <v>174</v>
          </cell>
          <cell r="O20">
            <v>400</v>
          </cell>
          <cell r="P20">
            <v>34.799999999999997</v>
          </cell>
          <cell r="Q20">
            <v>300</v>
          </cell>
          <cell r="R20">
            <v>300</v>
          </cell>
          <cell r="U20">
            <v>31.724137931034484</v>
          </cell>
          <cell r="V20">
            <v>23.103448275862071</v>
          </cell>
          <cell r="W20">
            <v>39.4</v>
          </cell>
          <cell r="X20">
            <v>34.6</v>
          </cell>
          <cell r="Y20">
            <v>39.4</v>
          </cell>
          <cell r="Z20">
            <v>46.8</v>
          </cell>
          <cell r="AA20">
            <v>31.4</v>
          </cell>
          <cell r="AB20">
            <v>25.6</v>
          </cell>
          <cell r="AC20">
            <v>34</v>
          </cell>
          <cell r="AD20">
            <v>25.6</v>
          </cell>
          <cell r="AE20">
            <v>62.6</v>
          </cell>
          <cell r="AF20">
            <v>44.4</v>
          </cell>
          <cell r="AG20" t="str">
            <v>нужно увеличить продажи</v>
          </cell>
          <cell r="AH20">
            <v>90</v>
          </cell>
          <cell r="AI20">
            <v>0.3</v>
          </cell>
          <cell r="AJ20">
            <v>3.6</v>
          </cell>
        </row>
        <row r="21">
          <cell r="I21">
            <v>1030686857</v>
          </cell>
          <cell r="L21">
            <v>181</v>
          </cell>
          <cell r="O21">
            <v>100</v>
          </cell>
          <cell r="P21">
            <v>36.200000000000003</v>
          </cell>
          <cell r="Q21">
            <v>800</v>
          </cell>
          <cell r="R21">
            <v>804.00000000000011</v>
          </cell>
          <cell r="S21">
            <v>453.6</v>
          </cell>
          <cell r="T21">
            <v>400</v>
          </cell>
          <cell r="U21">
            <v>27.569060773480661</v>
          </cell>
          <cell r="V21">
            <v>5.4696132596685079</v>
          </cell>
          <cell r="W21">
            <v>37.6</v>
          </cell>
          <cell r="X21">
            <v>19.2</v>
          </cell>
          <cell r="Y21">
            <v>37.6</v>
          </cell>
          <cell r="Z21">
            <v>29.2</v>
          </cell>
          <cell r="AA21">
            <v>20.8</v>
          </cell>
          <cell r="AB21">
            <v>15.8</v>
          </cell>
          <cell r="AC21">
            <v>22.2</v>
          </cell>
          <cell r="AD21">
            <v>14.4</v>
          </cell>
          <cell r="AE21">
            <v>39</v>
          </cell>
          <cell r="AF21">
            <v>26</v>
          </cell>
          <cell r="AH21">
            <v>240</v>
          </cell>
          <cell r="AI21">
            <v>0.3</v>
          </cell>
          <cell r="AJ21">
            <v>3.6</v>
          </cell>
        </row>
        <row r="22">
          <cell r="I22">
            <v>1030654104</v>
          </cell>
          <cell r="L22">
            <v>151</v>
          </cell>
          <cell r="O22">
            <v>120</v>
          </cell>
          <cell r="P22">
            <v>30.2</v>
          </cell>
          <cell r="Q22">
            <v>500</v>
          </cell>
          <cell r="R22">
            <v>497.99999999999994</v>
          </cell>
          <cell r="S22">
            <v>401.6</v>
          </cell>
          <cell r="T22">
            <v>250</v>
          </cell>
          <cell r="U22">
            <v>21.258278145695364</v>
          </cell>
          <cell r="V22">
            <v>4.7019867549668879</v>
          </cell>
          <cell r="W22">
            <v>15.6</v>
          </cell>
          <cell r="X22">
            <v>1.4</v>
          </cell>
          <cell r="Y22">
            <v>15.6</v>
          </cell>
          <cell r="Z22">
            <v>18.399999999999999</v>
          </cell>
          <cell r="AA22">
            <v>3.6</v>
          </cell>
          <cell r="AB22">
            <v>9.4</v>
          </cell>
          <cell r="AC22">
            <v>7.8</v>
          </cell>
          <cell r="AD22">
            <v>6.6</v>
          </cell>
          <cell r="AE22">
            <v>19</v>
          </cell>
          <cell r="AF22">
            <v>9.4</v>
          </cell>
          <cell r="AH22">
            <v>100</v>
          </cell>
          <cell r="AI22">
            <v>0.2</v>
          </cell>
          <cell r="AJ22">
            <v>1.2</v>
          </cell>
        </row>
        <row r="23">
          <cell r="I23">
            <v>1030686241</v>
          </cell>
          <cell r="L23">
            <v>44</v>
          </cell>
          <cell r="O23">
            <v>80</v>
          </cell>
          <cell r="P23">
            <v>8.8000000000000007</v>
          </cell>
          <cell r="Q23">
            <v>150</v>
          </cell>
          <cell r="R23">
            <v>150</v>
          </cell>
          <cell r="S23">
            <v>45.400000000000006</v>
          </cell>
          <cell r="T23">
            <v>100</v>
          </cell>
          <cell r="U23">
            <v>34.886363636363633</v>
          </cell>
          <cell r="V23">
            <v>17.84090909090909</v>
          </cell>
          <cell r="W23">
            <v>7</v>
          </cell>
          <cell r="X23">
            <v>2.8</v>
          </cell>
          <cell r="Y23">
            <v>7</v>
          </cell>
          <cell r="Z23">
            <v>6.8</v>
          </cell>
          <cell r="AA23">
            <v>5.6</v>
          </cell>
          <cell r="AB23">
            <v>2.8</v>
          </cell>
          <cell r="AC23">
            <v>8.4</v>
          </cell>
          <cell r="AD23">
            <v>11</v>
          </cell>
          <cell r="AE23">
            <v>9</v>
          </cell>
          <cell r="AF23">
            <v>1.8</v>
          </cell>
          <cell r="AH23">
            <v>45</v>
          </cell>
          <cell r="AI23">
            <v>0.3</v>
          </cell>
          <cell r="AJ23">
            <v>1.8</v>
          </cell>
        </row>
        <row r="24">
          <cell r="I24">
            <v>1030650028</v>
          </cell>
          <cell r="L24">
            <v>-5</v>
          </cell>
          <cell r="O24">
            <v>40</v>
          </cell>
          <cell r="P24">
            <v>-1</v>
          </cell>
          <cell r="R24">
            <v>0</v>
          </cell>
          <cell r="U24">
            <v>-40</v>
          </cell>
          <cell r="V24">
            <v>-40</v>
          </cell>
          <cell r="W24">
            <v>-1.8</v>
          </cell>
          <cell r="X24">
            <v>-0.6</v>
          </cell>
          <cell r="Y24">
            <v>-1.8</v>
          </cell>
          <cell r="Z24">
            <v>-4.5999999999999996</v>
          </cell>
          <cell r="AA24">
            <v>0</v>
          </cell>
          <cell r="AB24">
            <v>-0.4</v>
          </cell>
          <cell r="AC24">
            <v>19.600000000000001</v>
          </cell>
          <cell r="AD24">
            <v>7.6</v>
          </cell>
          <cell r="AE24">
            <v>20.6</v>
          </cell>
          <cell r="AF24">
            <v>14.2</v>
          </cell>
          <cell r="AG24" t="str">
            <v>03,06,25 в уценку 98 шт.</v>
          </cell>
          <cell r="AH24">
            <v>0</v>
          </cell>
          <cell r="AI24">
            <v>0.1</v>
          </cell>
          <cell r="AJ24">
            <v>1.2000000000000002</v>
          </cell>
        </row>
        <row r="25">
          <cell r="I25">
            <v>1030657419</v>
          </cell>
          <cell r="L25">
            <v>63</v>
          </cell>
          <cell r="P25">
            <v>12.6</v>
          </cell>
          <cell r="Q25">
            <v>250</v>
          </cell>
          <cell r="R25">
            <v>252.00000000000003</v>
          </cell>
          <cell r="S25">
            <v>165.79999999999998</v>
          </cell>
          <cell r="T25">
            <v>160</v>
          </cell>
          <cell r="U25">
            <v>24.682539682539684</v>
          </cell>
          <cell r="V25">
            <v>4.8412698412698418</v>
          </cell>
          <cell r="W25">
            <v>3.8</v>
          </cell>
          <cell r="X25">
            <v>0.4</v>
          </cell>
          <cell r="Y25">
            <v>3.8</v>
          </cell>
          <cell r="Z25">
            <v>5.8</v>
          </cell>
          <cell r="AA25">
            <v>6.8</v>
          </cell>
          <cell r="AB25">
            <v>6.2</v>
          </cell>
          <cell r="AC25">
            <v>3</v>
          </cell>
          <cell r="AD25">
            <v>5</v>
          </cell>
          <cell r="AE25">
            <v>16.8</v>
          </cell>
          <cell r="AF25">
            <v>10.6</v>
          </cell>
          <cell r="AH25">
            <v>75</v>
          </cell>
          <cell r="AI25">
            <v>0.3</v>
          </cell>
          <cell r="AJ25">
            <v>1.8</v>
          </cell>
        </row>
        <row r="26">
          <cell r="I26">
            <v>1030657628</v>
          </cell>
          <cell r="L26">
            <v>0</v>
          </cell>
          <cell r="P26">
            <v>0</v>
          </cell>
          <cell r="R26">
            <v>0</v>
          </cell>
          <cell r="U26" t="e">
            <v>#DIV/0!</v>
          </cell>
          <cell r="V26" t="e">
            <v>#DIV/0!</v>
          </cell>
          <cell r="W26">
            <v>-25.2</v>
          </cell>
          <cell r="X26">
            <v>-0.2</v>
          </cell>
          <cell r="Y26">
            <v>-25.2</v>
          </cell>
          <cell r="Z26">
            <v>-29.8</v>
          </cell>
          <cell r="AA26">
            <v>-0.2</v>
          </cell>
          <cell r="AB26">
            <v>-0.8</v>
          </cell>
          <cell r="AC26">
            <v>19.399999999999999</v>
          </cell>
          <cell r="AD26">
            <v>3.2</v>
          </cell>
          <cell r="AE26">
            <v>15.8</v>
          </cell>
          <cell r="AF26">
            <v>12</v>
          </cell>
          <cell r="AG26" t="str">
            <v>03,06,25 в уценку 240 шт.</v>
          </cell>
          <cell r="AH26">
            <v>0</v>
          </cell>
          <cell r="AI26">
            <v>8.5000000000000006E-2</v>
          </cell>
          <cell r="AJ26">
            <v>1.02</v>
          </cell>
        </row>
        <row r="27">
          <cell r="I27">
            <v>1030679319</v>
          </cell>
          <cell r="L27">
            <v>102</v>
          </cell>
          <cell r="O27">
            <v>150</v>
          </cell>
          <cell r="P27">
            <v>20.399999999999999</v>
          </cell>
          <cell r="Q27">
            <v>300</v>
          </cell>
          <cell r="R27">
            <v>300</v>
          </cell>
          <cell r="S27">
            <v>227.2</v>
          </cell>
          <cell r="T27">
            <v>150</v>
          </cell>
          <cell r="U27">
            <v>26.568627450980394</v>
          </cell>
          <cell r="V27">
            <v>11.862745098039216</v>
          </cell>
          <cell r="W27">
            <v>14</v>
          </cell>
          <cell r="X27">
            <v>8.8000000000000007</v>
          </cell>
          <cell r="Y27">
            <v>14</v>
          </cell>
          <cell r="Z27">
            <v>14.2</v>
          </cell>
          <cell r="AA27">
            <v>8.1999999999999993</v>
          </cell>
          <cell r="AB27">
            <v>9</v>
          </cell>
          <cell r="AC27">
            <v>9.6</v>
          </cell>
          <cell r="AD27">
            <v>11</v>
          </cell>
          <cell r="AE27">
            <v>19.8</v>
          </cell>
          <cell r="AF27">
            <v>12</v>
          </cell>
          <cell r="AH27">
            <v>90</v>
          </cell>
          <cell r="AI27">
            <v>0.3</v>
          </cell>
          <cell r="AJ27">
            <v>1.8</v>
          </cell>
        </row>
        <row r="28">
          <cell r="I28">
            <v>1030638204</v>
          </cell>
          <cell r="L28">
            <v>158</v>
          </cell>
          <cell r="O28">
            <v>300</v>
          </cell>
          <cell r="P28">
            <v>31.6</v>
          </cell>
          <cell r="Q28">
            <v>500</v>
          </cell>
          <cell r="R28">
            <v>498</v>
          </cell>
          <cell r="S28">
            <v>148.80000000000007</v>
          </cell>
          <cell r="T28">
            <v>200</v>
          </cell>
          <cell r="U28">
            <v>34.11392405063291</v>
          </cell>
          <cell r="V28">
            <v>18.291139240506329</v>
          </cell>
          <cell r="W28">
            <v>37.799999999999997</v>
          </cell>
          <cell r="X28">
            <v>17.600000000000001</v>
          </cell>
          <cell r="Y28">
            <v>37.799999999999997</v>
          </cell>
          <cell r="Z28">
            <v>31.4</v>
          </cell>
          <cell r="AA28">
            <v>17.8</v>
          </cell>
          <cell r="AB28">
            <v>17.399999999999999</v>
          </cell>
          <cell r="AC28">
            <v>22.8</v>
          </cell>
          <cell r="AD28">
            <v>20.2</v>
          </cell>
          <cell r="AE28">
            <v>27.6</v>
          </cell>
          <cell r="AF28">
            <v>28.8</v>
          </cell>
          <cell r="AG28" t="str">
            <v>тф</v>
          </cell>
          <cell r="AH28">
            <v>90</v>
          </cell>
          <cell r="AI28">
            <v>0.18</v>
          </cell>
          <cell r="AJ28">
            <v>1.08</v>
          </cell>
        </row>
        <row r="29">
          <cell r="I29">
            <v>1030670844</v>
          </cell>
          <cell r="L29">
            <v>69</v>
          </cell>
          <cell r="O29">
            <v>200</v>
          </cell>
          <cell r="P29">
            <v>13.8</v>
          </cell>
          <cell r="R29">
            <v>0</v>
          </cell>
          <cell r="U29">
            <v>27.536231884057969</v>
          </cell>
          <cell r="V29">
            <v>27.536231884057969</v>
          </cell>
          <cell r="W29">
            <v>20.2</v>
          </cell>
          <cell r="X29">
            <v>9.6</v>
          </cell>
          <cell r="Y29">
            <v>20.2</v>
          </cell>
          <cell r="Z29">
            <v>15.8</v>
          </cell>
          <cell r="AA29">
            <v>10.4</v>
          </cell>
          <cell r="AB29">
            <v>11.4</v>
          </cell>
          <cell r="AC29">
            <v>21.6</v>
          </cell>
          <cell r="AD29">
            <v>12.8</v>
          </cell>
          <cell r="AE29">
            <v>27.4</v>
          </cell>
          <cell r="AF29">
            <v>13.8</v>
          </cell>
          <cell r="AG29" t="str">
            <v>нужно увеличить продажи!!!</v>
          </cell>
          <cell r="AH29">
            <v>0</v>
          </cell>
          <cell r="AI29">
            <v>0.25</v>
          </cell>
          <cell r="AJ29">
            <v>1.5</v>
          </cell>
        </row>
        <row r="30">
          <cell r="I30">
            <v>1030228316</v>
          </cell>
          <cell r="L30">
            <v>31.79</v>
          </cell>
          <cell r="O30">
            <v>80</v>
          </cell>
          <cell r="P30">
            <v>6.3579999999999997</v>
          </cell>
          <cell r="Q30">
            <v>100</v>
          </cell>
          <cell r="R30">
            <v>80</v>
          </cell>
          <cell r="S30">
            <v>66.918999999999983</v>
          </cell>
          <cell r="T30">
            <v>50</v>
          </cell>
          <cell r="U30">
            <v>28.20305127398553</v>
          </cell>
          <cell r="V30">
            <v>12.474834853727588</v>
          </cell>
          <cell r="W30">
            <v>13.412600000000001</v>
          </cell>
          <cell r="X30">
            <v>-0.121</v>
          </cell>
          <cell r="Y30">
            <v>13.412599999999999</v>
          </cell>
          <cell r="Z30">
            <v>0.48739999999999989</v>
          </cell>
          <cell r="AA30">
            <v>5.1761999999999997</v>
          </cell>
          <cell r="AB30">
            <v>2.1848000000000001</v>
          </cell>
          <cell r="AC30">
            <v>0.97019999999999995</v>
          </cell>
          <cell r="AD30">
            <v>1.4214</v>
          </cell>
          <cell r="AE30">
            <v>6.2067999999999994</v>
          </cell>
          <cell r="AF30">
            <v>0</v>
          </cell>
          <cell r="AH30">
            <v>100</v>
          </cell>
          <cell r="AI30">
            <v>1.25</v>
          </cell>
          <cell r="AJ30">
            <v>5</v>
          </cell>
        </row>
        <row r="31">
          <cell r="I31">
            <v>1030234120</v>
          </cell>
          <cell r="L31">
            <v>273</v>
          </cell>
          <cell r="O31">
            <v>200</v>
          </cell>
          <cell r="P31">
            <v>54.6</v>
          </cell>
          <cell r="Q31">
            <v>450</v>
          </cell>
          <cell r="R31">
            <v>452</v>
          </cell>
          <cell r="S31">
            <v>687.40000000000009</v>
          </cell>
          <cell r="T31">
            <v>450</v>
          </cell>
          <cell r="U31">
            <v>14.652014652014651</v>
          </cell>
          <cell r="V31">
            <v>6.4102564102564097</v>
          </cell>
          <cell r="W31">
            <v>73</v>
          </cell>
          <cell r="X31">
            <v>5.6</v>
          </cell>
          <cell r="Y31">
            <v>73</v>
          </cell>
          <cell r="Z31">
            <v>31.6</v>
          </cell>
          <cell r="AA31">
            <v>33.799999999999997</v>
          </cell>
          <cell r="AB31">
            <v>11</v>
          </cell>
          <cell r="AC31">
            <v>28.8</v>
          </cell>
          <cell r="AD31">
            <v>1.8</v>
          </cell>
          <cell r="AE31">
            <v>28</v>
          </cell>
          <cell r="AF31">
            <v>29</v>
          </cell>
          <cell r="AH31">
            <v>180</v>
          </cell>
          <cell r="AI31">
            <v>0.4</v>
          </cell>
          <cell r="AJ31">
            <v>1.6</v>
          </cell>
        </row>
        <row r="32">
          <cell r="I32">
            <v>1030228620</v>
          </cell>
          <cell r="L32">
            <v>212</v>
          </cell>
          <cell r="O32">
            <v>120</v>
          </cell>
          <cell r="P32">
            <v>42.4</v>
          </cell>
          <cell r="Q32">
            <v>300</v>
          </cell>
          <cell r="R32">
            <v>300</v>
          </cell>
          <cell r="S32">
            <v>532.4</v>
          </cell>
          <cell r="T32">
            <v>200</v>
          </cell>
          <cell r="U32">
            <v>10.518867924528303</v>
          </cell>
          <cell r="V32">
            <v>3.4433962264150946</v>
          </cell>
          <cell r="W32">
            <v>49.8</v>
          </cell>
          <cell r="X32">
            <v>-0.6</v>
          </cell>
          <cell r="Y32">
            <v>49.8</v>
          </cell>
          <cell r="Z32">
            <v>11.8</v>
          </cell>
          <cell r="AA32">
            <v>17</v>
          </cell>
          <cell r="AB32">
            <v>11</v>
          </cell>
          <cell r="AC32">
            <v>3.2</v>
          </cell>
          <cell r="AD32">
            <v>4.8</v>
          </cell>
          <cell r="AE32">
            <v>33.4</v>
          </cell>
          <cell r="AF32">
            <v>0</v>
          </cell>
          <cell r="AH32">
            <v>135</v>
          </cell>
          <cell r="AI32">
            <v>0.45</v>
          </cell>
          <cell r="AJ32">
            <v>1.8</v>
          </cell>
        </row>
        <row r="33">
          <cell r="I33">
            <v>1030212603</v>
          </cell>
          <cell r="L33">
            <v>161</v>
          </cell>
          <cell r="O33">
            <v>100</v>
          </cell>
          <cell r="P33">
            <v>32.200000000000003</v>
          </cell>
          <cell r="Q33">
            <v>300</v>
          </cell>
          <cell r="R33">
            <v>300</v>
          </cell>
          <cell r="S33">
            <v>423.20000000000005</v>
          </cell>
          <cell r="T33">
            <v>200</v>
          </cell>
          <cell r="U33">
            <v>12.17391304347826</v>
          </cell>
          <cell r="V33">
            <v>2.8571428571428568</v>
          </cell>
          <cell r="W33">
            <v>53.2</v>
          </cell>
          <cell r="X33">
            <v>-0.2</v>
          </cell>
          <cell r="Y33">
            <v>53.2</v>
          </cell>
          <cell r="Z33">
            <v>21.6</v>
          </cell>
          <cell r="AA33">
            <v>31</v>
          </cell>
          <cell r="AB33">
            <v>13</v>
          </cell>
          <cell r="AC33">
            <v>0</v>
          </cell>
          <cell r="AD33">
            <v>-0.8</v>
          </cell>
          <cell r="AE33">
            <v>15</v>
          </cell>
          <cell r="AF33">
            <v>-0.2</v>
          </cell>
          <cell r="AH33">
            <v>135</v>
          </cell>
          <cell r="AI33">
            <v>0.45</v>
          </cell>
          <cell r="AJ33">
            <v>1.8</v>
          </cell>
        </row>
        <row r="34">
          <cell r="I34" t="str">
            <v>уценка</v>
          </cell>
          <cell r="L34">
            <v>0</v>
          </cell>
          <cell r="P34">
            <v>0</v>
          </cell>
          <cell r="U34" t="e">
            <v>#DIV/0!</v>
          </cell>
          <cell r="V34" t="e">
            <v>#DIV/0!</v>
          </cell>
          <cell r="W34">
            <v>0</v>
          </cell>
          <cell r="X34">
            <v>0</v>
          </cell>
          <cell r="Y34">
            <v>0</v>
          </cell>
          <cell r="Z34">
            <v>0.8</v>
          </cell>
          <cell r="AA34">
            <v>0.4</v>
          </cell>
          <cell r="AB34">
            <v>2.2000000000000002</v>
          </cell>
          <cell r="AC34">
            <v>12.4</v>
          </cell>
          <cell r="AD34">
            <v>0</v>
          </cell>
          <cell r="AE34">
            <v>0</v>
          </cell>
          <cell r="AF34">
            <v>0</v>
          </cell>
          <cell r="AI34">
            <v>0</v>
          </cell>
          <cell r="AJ3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2" sqref="R2"/>
    </sheetView>
  </sheetViews>
  <sheetFormatPr defaultRowHeight="15" x14ac:dyDescent="0.25"/>
  <cols>
    <col min="1" max="1" width="57.42578125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42578125" customWidth="1"/>
    <col min="15" max="17" width="7" customWidth="1"/>
    <col min="18" max="18" width="22.7109375" style="20" bestFit="1" customWidth="1"/>
    <col min="19" max="19" width="7" customWidth="1"/>
    <col min="20" max="20" width="11.28515625" customWidth="1"/>
    <col min="21" max="22" width="5" customWidth="1"/>
    <col min="23" max="32" width="6" customWidth="1"/>
    <col min="33" max="33" width="25.42578125" customWidth="1"/>
    <col min="34" max="34" width="7" customWidth="1"/>
    <col min="35" max="35" width="9.7109375" style="21" bestFit="1" customWidth="1"/>
    <col min="36" max="36" width="7.7109375" style="21" bestFit="1" customWidth="1"/>
    <col min="37" max="37" width="17.5703125" style="20" customWidth="1"/>
    <col min="38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8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8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79</v>
      </c>
      <c r="R3" s="19" t="s">
        <v>75</v>
      </c>
      <c r="S3" s="7" t="s">
        <v>16</v>
      </c>
      <c r="T3" s="7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9" t="s">
        <v>76</v>
      </c>
      <c r="AJ3" s="9" t="s">
        <v>77</v>
      </c>
      <c r="AK3" s="22" t="s">
        <v>78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80</v>
      </c>
      <c r="R4" s="1"/>
      <c r="S4" s="1"/>
      <c r="T4" s="1"/>
      <c r="U4" s="1"/>
      <c r="V4" s="1"/>
      <c r="W4" s="10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8"/>
      <c r="AJ4" s="8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1594.924</v>
      </c>
      <c r="F5" s="4">
        <f>SUM(F6:F500)</f>
        <v>1587.4709999999998</v>
      </c>
      <c r="G5" s="8"/>
      <c r="H5" s="1"/>
      <c r="I5" s="1"/>
      <c r="J5" s="1"/>
      <c r="K5" s="4">
        <f t="shared" ref="K5:S5" si="0">SUM(K6:K500)</f>
        <v>0</v>
      </c>
      <c r="L5" s="4">
        <f t="shared" si="0"/>
        <v>1594.924</v>
      </c>
      <c r="M5" s="4">
        <f t="shared" si="0"/>
        <v>0</v>
      </c>
      <c r="N5" s="4">
        <f t="shared" si="0"/>
        <v>0</v>
      </c>
      <c r="O5" s="4">
        <f t="shared" si="0"/>
        <v>6770</v>
      </c>
      <c r="P5" s="4">
        <f t="shared" si="0"/>
        <v>318.98480000000001</v>
      </c>
      <c r="Q5" s="4">
        <f t="shared" si="0"/>
        <v>5880</v>
      </c>
      <c r="R5" s="4">
        <f t="shared" ref="R5" si="1">SUM(R6:R498)</f>
        <v>5745</v>
      </c>
      <c r="S5" s="4">
        <f t="shared" si="0"/>
        <v>1178.8407999999999</v>
      </c>
      <c r="T5" s="1"/>
      <c r="U5" s="1"/>
      <c r="V5" s="1"/>
      <c r="W5" s="4">
        <f t="shared" ref="W5:AF5" si="2">SUM(W6:W500)</f>
        <v>519.44500000000005</v>
      </c>
      <c r="X5" s="4">
        <f t="shared" si="2"/>
        <v>581.46000000000015</v>
      </c>
      <c r="Y5" s="4">
        <f t="shared" si="2"/>
        <v>519.44500000000005</v>
      </c>
      <c r="Z5" s="4">
        <f t="shared" si="2"/>
        <v>167.815</v>
      </c>
      <c r="AA5" s="4">
        <f t="shared" si="2"/>
        <v>519.44500000000005</v>
      </c>
      <c r="AB5" s="4">
        <f t="shared" si="2"/>
        <v>428.06739999999996</v>
      </c>
      <c r="AC5" s="4">
        <f t="shared" si="2"/>
        <v>350.28919999999999</v>
      </c>
      <c r="AD5" s="4">
        <f t="shared" si="2"/>
        <v>234.36139999999997</v>
      </c>
      <c r="AE5" s="4">
        <f t="shared" si="2"/>
        <v>373.2876</v>
      </c>
      <c r="AF5" s="4">
        <f t="shared" si="2"/>
        <v>244.75719999999998</v>
      </c>
      <c r="AG5" s="1"/>
      <c r="AH5" s="4">
        <f>SUM(AH6:AH500)</f>
        <v>2384</v>
      </c>
      <c r="AI5" s="8"/>
      <c r="AJ5" s="8"/>
      <c r="AK5" s="4">
        <f>SUM(AK6:AK500)</f>
        <v>2384.6999999999998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5" t="s">
        <v>35</v>
      </c>
      <c r="B6" s="15" t="s">
        <v>36</v>
      </c>
      <c r="C6" s="15">
        <v>6.1319999999999997</v>
      </c>
      <c r="D6" s="15"/>
      <c r="E6" s="18">
        <v>7.1319999999999997</v>
      </c>
      <c r="F6" s="18">
        <v>-1.992</v>
      </c>
      <c r="G6" s="16">
        <v>0</v>
      </c>
      <c r="H6" s="15"/>
      <c r="I6" s="15" t="s">
        <v>37</v>
      </c>
      <c r="J6" s="15" t="s">
        <v>38</v>
      </c>
      <c r="K6" s="15"/>
      <c r="L6" s="15">
        <f t="shared" ref="L6:L34" si="3">E6-K6</f>
        <v>7.1319999999999997</v>
      </c>
      <c r="M6" s="15"/>
      <c r="N6" s="15"/>
      <c r="O6" s="15"/>
      <c r="P6" s="15">
        <f t="shared" ref="P6:P34" si="4">E6/5</f>
        <v>1.4263999999999999</v>
      </c>
      <c r="Q6" s="17"/>
      <c r="R6" s="17"/>
      <c r="S6" s="17"/>
      <c r="T6" s="15"/>
      <c r="U6" s="15">
        <f t="shared" ref="U6:U34" si="5">(F6+O6+Q6)/P6</f>
        <v>-1.3965227145260797</v>
      </c>
      <c r="V6" s="15">
        <f t="shared" ref="V6:V34" si="6">(F6+O6)/P6</f>
        <v>-1.3965227145260797</v>
      </c>
      <c r="W6" s="15">
        <f>IFERROR(VLOOKUP(A6,[1]TDSheet!$A:$G,3,0),0)/5</f>
        <v>1.8371999999999999</v>
      </c>
      <c r="X6" s="15">
        <v>1.8492</v>
      </c>
      <c r="Y6" s="15">
        <v>1.8371999999999999</v>
      </c>
      <c r="Z6" s="15">
        <v>2.6482000000000001</v>
      </c>
      <c r="AA6" s="15">
        <v>1.8371999999999999</v>
      </c>
      <c r="AB6" s="15">
        <v>1.6302000000000001</v>
      </c>
      <c r="AC6" s="15">
        <v>1.0464</v>
      </c>
      <c r="AD6" s="15">
        <v>0</v>
      </c>
      <c r="AE6" s="15">
        <v>0</v>
      </c>
      <c r="AF6" s="15">
        <v>0</v>
      </c>
      <c r="AG6" s="15"/>
      <c r="AH6" s="15"/>
      <c r="AI6" s="8"/>
      <c r="AJ6" s="8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5" t="s">
        <v>39</v>
      </c>
      <c r="B7" s="15" t="s">
        <v>40</v>
      </c>
      <c r="C7" s="15">
        <v>6</v>
      </c>
      <c r="D7" s="15"/>
      <c r="E7" s="18">
        <v>6</v>
      </c>
      <c r="F7" s="15"/>
      <c r="G7" s="16">
        <v>0</v>
      </c>
      <c r="H7" s="15"/>
      <c r="I7" s="15" t="s">
        <v>37</v>
      </c>
      <c r="J7" s="15" t="s">
        <v>41</v>
      </c>
      <c r="K7" s="15"/>
      <c r="L7" s="15">
        <f t="shared" si="3"/>
        <v>6</v>
      </c>
      <c r="M7" s="15"/>
      <c r="N7" s="15"/>
      <c r="O7" s="15"/>
      <c r="P7" s="15">
        <f t="shared" si="4"/>
        <v>1.2</v>
      </c>
      <c r="Q7" s="17"/>
      <c r="R7" s="17"/>
      <c r="S7" s="17"/>
      <c r="T7" s="15"/>
      <c r="U7" s="15">
        <f t="shared" si="5"/>
        <v>0</v>
      </c>
      <c r="V7" s="15">
        <f t="shared" si="6"/>
        <v>0</v>
      </c>
      <c r="W7" s="15">
        <f>IFERROR(VLOOKUP(A7,[1]TDSheet!$A:$G,3,0),0)/5</f>
        <v>0.8</v>
      </c>
      <c r="X7" s="15">
        <v>0.8</v>
      </c>
      <c r="Y7" s="15">
        <v>0.8</v>
      </c>
      <c r="Z7" s="15">
        <v>2.4</v>
      </c>
      <c r="AA7" s="15">
        <v>0.8</v>
      </c>
      <c r="AB7" s="15">
        <v>1.8</v>
      </c>
      <c r="AC7" s="15">
        <v>0.6</v>
      </c>
      <c r="AD7" s="15">
        <v>0</v>
      </c>
      <c r="AE7" s="15">
        <v>0</v>
      </c>
      <c r="AF7" s="15">
        <v>0</v>
      </c>
      <c r="AG7" s="15"/>
      <c r="AH7" s="15"/>
      <c r="AI7" s="8"/>
      <c r="AJ7" s="8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5" t="s">
        <v>42</v>
      </c>
      <c r="B8" s="15" t="s">
        <v>40</v>
      </c>
      <c r="C8" s="15"/>
      <c r="D8" s="15">
        <v>6</v>
      </c>
      <c r="E8" s="15"/>
      <c r="F8" s="15"/>
      <c r="G8" s="16">
        <v>0</v>
      </c>
      <c r="H8" s="15"/>
      <c r="I8" s="15" t="s">
        <v>37</v>
      </c>
      <c r="J8" s="15" t="s">
        <v>43</v>
      </c>
      <c r="K8" s="15"/>
      <c r="L8" s="15">
        <f t="shared" si="3"/>
        <v>0</v>
      </c>
      <c r="M8" s="15"/>
      <c r="N8" s="15"/>
      <c r="O8" s="15"/>
      <c r="P8" s="15">
        <f t="shared" si="4"/>
        <v>0</v>
      </c>
      <c r="Q8" s="17"/>
      <c r="R8" s="17"/>
      <c r="S8" s="17"/>
      <c r="T8" s="15"/>
      <c r="U8" s="15" t="e">
        <f t="shared" si="5"/>
        <v>#DIV/0!</v>
      </c>
      <c r="V8" s="15" t="e">
        <f t="shared" si="6"/>
        <v>#DIV/0!</v>
      </c>
      <c r="W8" s="15">
        <f>IFERROR(VLOOKUP(A8,[1]TDSheet!$A:$G,3,0),0)/5</f>
        <v>1.4</v>
      </c>
      <c r="X8" s="15">
        <v>1.4</v>
      </c>
      <c r="Y8" s="15">
        <v>1.4</v>
      </c>
      <c r="Z8" s="15">
        <v>0.8</v>
      </c>
      <c r="AA8" s="15">
        <v>1.4</v>
      </c>
      <c r="AB8" s="15">
        <v>1.6</v>
      </c>
      <c r="AC8" s="15">
        <v>1.6</v>
      </c>
      <c r="AD8" s="15">
        <v>0</v>
      </c>
      <c r="AE8" s="15">
        <v>0</v>
      </c>
      <c r="AF8" s="15">
        <v>0</v>
      </c>
      <c r="AG8" s="15"/>
      <c r="AH8" s="15"/>
      <c r="AI8" s="8"/>
      <c r="AJ8" s="8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5" t="s">
        <v>44</v>
      </c>
      <c r="B9" s="15" t="s">
        <v>40</v>
      </c>
      <c r="C9" s="15">
        <v>23</v>
      </c>
      <c r="D9" s="15"/>
      <c r="E9" s="18">
        <v>24</v>
      </c>
      <c r="F9" s="18">
        <v>-2</v>
      </c>
      <c r="G9" s="16">
        <v>0</v>
      </c>
      <c r="H9" s="15"/>
      <c r="I9" s="15" t="s">
        <v>37</v>
      </c>
      <c r="J9" s="15" t="s">
        <v>45</v>
      </c>
      <c r="K9" s="15"/>
      <c r="L9" s="15">
        <f t="shared" si="3"/>
        <v>24</v>
      </c>
      <c r="M9" s="15"/>
      <c r="N9" s="15"/>
      <c r="O9" s="15"/>
      <c r="P9" s="15">
        <f t="shared" si="4"/>
        <v>4.8</v>
      </c>
      <c r="Q9" s="17"/>
      <c r="R9" s="17"/>
      <c r="S9" s="17"/>
      <c r="T9" s="15"/>
      <c r="U9" s="15">
        <f t="shared" si="5"/>
        <v>-0.41666666666666669</v>
      </c>
      <c r="V9" s="15">
        <f t="shared" si="6"/>
        <v>-0.41666666666666669</v>
      </c>
      <c r="W9" s="15">
        <f>IFERROR(VLOOKUP(A9,[1]TDSheet!$A:$G,3,0),0)/5</f>
        <v>4.4000000000000004</v>
      </c>
      <c r="X9" s="15">
        <v>3.6</v>
      </c>
      <c r="Y9" s="15">
        <v>4.4000000000000004</v>
      </c>
      <c r="Z9" s="15">
        <v>5.8</v>
      </c>
      <c r="AA9" s="15">
        <v>4.4000000000000004</v>
      </c>
      <c r="AB9" s="15">
        <v>2.6</v>
      </c>
      <c r="AC9" s="15">
        <v>2.8</v>
      </c>
      <c r="AD9" s="15">
        <v>0</v>
      </c>
      <c r="AE9" s="15">
        <v>0</v>
      </c>
      <c r="AF9" s="15">
        <v>0</v>
      </c>
      <c r="AG9" s="15"/>
      <c r="AH9" s="15"/>
      <c r="AI9" s="8"/>
      <c r="AJ9" s="8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46</v>
      </c>
      <c r="B10" s="1" t="s">
        <v>36</v>
      </c>
      <c r="C10" s="1">
        <v>51.226999999999997</v>
      </c>
      <c r="D10" s="1"/>
      <c r="E10" s="1">
        <v>13.654</v>
      </c>
      <c r="F10" s="1">
        <v>-0.13100000000000001</v>
      </c>
      <c r="G10" s="8">
        <v>1</v>
      </c>
      <c r="H10" s="1">
        <v>30</v>
      </c>
      <c r="I10" s="1">
        <v>1030112235</v>
      </c>
      <c r="J10" s="1"/>
      <c r="K10" s="1"/>
      <c r="L10" s="1">
        <f t="shared" si="3"/>
        <v>13.654</v>
      </c>
      <c r="M10" s="1"/>
      <c r="N10" s="1"/>
      <c r="O10" s="1">
        <v>100</v>
      </c>
      <c r="P10" s="1">
        <f t="shared" si="4"/>
        <v>2.7307999999999999</v>
      </c>
      <c r="Q10" s="17">
        <v>150</v>
      </c>
      <c r="R10" s="5">
        <f>MROUND(Q10*G10,AJ10)/AI10</f>
        <v>94</v>
      </c>
      <c r="S10" s="5"/>
      <c r="T10" s="1"/>
      <c r="U10" s="1">
        <f t="shared" si="5"/>
        <v>91.500292954445584</v>
      </c>
      <c r="V10" s="1">
        <f t="shared" si="6"/>
        <v>36.571334407499634</v>
      </c>
      <c r="W10" s="1">
        <f>IFERROR(VLOOKUP(A10,[1]TDSheet!$A:$G,3,0),0)/5</f>
        <v>23.619999999999997</v>
      </c>
      <c r="X10" s="1">
        <v>15.651</v>
      </c>
      <c r="Y10" s="1">
        <v>23.62</v>
      </c>
      <c r="Z10" s="1">
        <v>-6.3200000000000006E-2</v>
      </c>
      <c r="AA10" s="1">
        <v>23.62</v>
      </c>
      <c r="AB10" s="1">
        <v>2.4569999999999999</v>
      </c>
      <c r="AC10" s="1">
        <v>-9.2103999999999999</v>
      </c>
      <c r="AD10" s="1">
        <v>-2.9460000000000002</v>
      </c>
      <c r="AE10" s="1">
        <v>12.409000000000001</v>
      </c>
      <c r="AF10" s="1">
        <v>0</v>
      </c>
      <c r="AG10" s="1" t="s">
        <v>47</v>
      </c>
      <c r="AH10" s="1">
        <f t="shared" ref="AH10:AH33" si="7">G10*Q10</f>
        <v>150</v>
      </c>
      <c r="AI10" s="8">
        <f>VLOOKUP(I10,[2]Sheet!$I:$AJ,27,0)</f>
        <v>1.6</v>
      </c>
      <c r="AJ10" s="8">
        <f>VLOOKUP(I10,[2]Sheet!$I:$AJ,28,0)</f>
        <v>3.2</v>
      </c>
      <c r="AK10" s="1">
        <f>AI10*R10</f>
        <v>150.4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48</v>
      </c>
      <c r="B11" s="1" t="s">
        <v>36</v>
      </c>
      <c r="C11" s="1">
        <v>92.509</v>
      </c>
      <c r="D11" s="1"/>
      <c r="E11" s="1">
        <v>40.529000000000003</v>
      </c>
      <c r="F11" s="1">
        <v>8.9999999999999993E-3</v>
      </c>
      <c r="G11" s="8">
        <v>1</v>
      </c>
      <c r="H11" s="1">
        <v>30</v>
      </c>
      <c r="I11" s="1">
        <v>1030112635</v>
      </c>
      <c r="J11" s="1"/>
      <c r="K11" s="1"/>
      <c r="L11" s="1">
        <f t="shared" si="3"/>
        <v>40.529000000000003</v>
      </c>
      <c r="M11" s="1"/>
      <c r="N11" s="1"/>
      <c r="O11" s="1">
        <v>150</v>
      </c>
      <c r="P11" s="1">
        <f t="shared" si="4"/>
        <v>8.1058000000000003</v>
      </c>
      <c r="Q11" s="17">
        <v>150</v>
      </c>
      <c r="R11" s="5">
        <f t="shared" ref="R11:R33" si="8">MROUND(Q11*G11,AJ11)/AI11</f>
        <v>94</v>
      </c>
      <c r="S11" s="5">
        <v>36.424400000000006</v>
      </c>
      <c r="T11" s="1"/>
      <c r="U11" s="1">
        <f t="shared" si="5"/>
        <v>37.011645981889508</v>
      </c>
      <c r="V11" s="1">
        <f t="shared" si="6"/>
        <v>18.506378148979742</v>
      </c>
      <c r="W11" s="1">
        <f>IFERROR(VLOOKUP(A11,[1]TDSheet!$A:$G,3,0),0)/5</f>
        <v>25.2514</v>
      </c>
      <c r="X11" s="1">
        <v>17.149999999999999</v>
      </c>
      <c r="Y11" s="1">
        <v>25.2514</v>
      </c>
      <c r="Z11" s="1">
        <v>-6.6000000000000003E-2</v>
      </c>
      <c r="AA11" s="1">
        <v>25.2514</v>
      </c>
      <c r="AB11" s="1">
        <v>6.5025999999999993</v>
      </c>
      <c r="AC11" s="1">
        <v>-3.9506000000000001</v>
      </c>
      <c r="AD11" s="1">
        <v>-1.9432</v>
      </c>
      <c r="AE11" s="1">
        <v>12.659800000000001</v>
      </c>
      <c r="AF11" s="1">
        <v>-0.17560000000000001</v>
      </c>
      <c r="AG11" s="1" t="s">
        <v>49</v>
      </c>
      <c r="AH11" s="1">
        <f t="shared" si="7"/>
        <v>150</v>
      </c>
      <c r="AI11" s="8">
        <f>VLOOKUP(I11,[2]Sheet!$I:$AJ,27,0)</f>
        <v>1.6</v>
      </c>
      <c r="AJ11" s="8">
        <f>VLOOKUP(I11,[2]Sheet!$I:$AJ,28,0)</f>
        <v>3.2</v>
      </c>
      <c r="AK11" s="1">
        <f t="shared" ref="AK11:AK33" si="9">AI11*R11</f>
        <v>150.4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38</v>
      </c>
      <c r="B12" s="1" t="s">
        <v>36</v>
      </c>
      <c r="C12" s="1">
        <v>251.88200000000001</v>
      </c>
      <c r="D12" s="1"/>
      <c r="E12" s="18">
        <f>117.752+E6</f>
        <v>124.884</v>
      </c>
      <c r="F12" s="18">
        <f>108.362+F6</f>
        <v>106.36999999999999</v>
      </c>
      <c r="G12" s="8">
        <v>1</v>
      </c>
      <c r="H12" s="1">
        <v>75</v>
      </c>
      <c r="I12" s="1">
        <v>1030115552</v>
      </c>
      <c r="J12" s="1"/>
      <c r="K12" s="1"/>
      <c r="L12" s="1">
        <f t="shared" si="3"/>
        <v>124.884</v>
      </c>
      <c r="M12" s="1"/>
      <c r="N12" s="1"/>
      <c r="O12" s="1">
        <v>320</v>
      </c>
      <c r="P12" s="1">
        <f t="shared" si="4"/>
        <v>24.976800000000001</v>
      </c>
      <c r="Q12" s="17">
        <v>400</v>
      </c>
      <c r="R12" s="5">
        <f t="shared" si="8"/>
        <v>399</v>
      </c>
      <c r="S12" s="5">
        <v>148.09640000000002</v>
      </c>
      <c r="T12" s="1"/>
      <c r="U12" s="1">
        <f t="shared" si="5"/>
        <v>33.085503347106112</v>
      </c>
      <c r="V12" s="1">
        <f t="shared" si="6"/>
        <v>17.070641555363377</v>
      </c>
      <c r="W12" s="1">
        <f>IFERROR(VLOOKUP(A12,[1]TDSheet!$A:$G,3,0),0)/5</f>
        <v>25.123799999999999</v>
      </c>
      <c r="X12" s="1">
        <v>24.251799999999999</v>
      </c>
      <c r="Y12" s="1">
        <v>25.123799999999999</v>
      </c>
      <c r="Z12" s="1">
        <v>17.417000000000002</v>
      </c>
      <c r="AA12" s="1">
        <v>25.123799999999999</v>
      </c>
      <c r="AB12" s="1">
        <v>29.3902</v>
      </c>
      <c r="AC12" s="1">
        <v>15.627599999999999</v>
      </c>
      <c r="AD12" s="1">
        <v>12.2658</v>
      </c>
      <c r="AE12" s="1">
        <v>15.2486</v>
      </c>
      <c r="AF12" s="1">
        <v>3.1114000000000002</v>
      </c>
      <c r="AG12" s="1"/>
      <c r="AH12" s="1">
        <f t="shared" si="7"/>
        <v>400</v>
      </c>
      <c r="AI12" s="8">
        <f>VLOOKUP(I12,[2]Sheet!$I:$AJ,27,0)</f>
        <v>1</v>
      </c>
      <c r="AJ12" s="8">
        <f>VLOOKUP(I12,[2]Sheet!$I:$AJ,28,0)</f>
        <v>3</v>
      </c>
      <c r="AK12" s="1">
        <f t="shared" si="9"/>
        <v>399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50</v>
      </c>
      <c r="B13" s="1" t="s">
        <v>40</v>
      </c>
      <c r="C13" s="1">
        <v>573</v>
      </c>
      <c r="D13" s="1"/>
      <c r="E13" s="1">
        <v>223</v>
      </c>
      <c r="F13" s="1">
        <v>250</v>
      </c>
      <c r="G13" s="8">
        <v>0.4</v>
      </c>
      <c r="H13" s="1">
        <v>75</v>
      </c>
      <c r="I13" s="1">
        <v>1030115404</v>
      </c>
      <c r="J13" s="1"/>
      <c r="K13" s="1"/>
      <c r="L13" s="1">
        <f t="shared" si="3"/>
        <v>223</v>
      </c>
      <c r="M13" s="1"/>
      <c r="N13" s="1"/>
      <c r="O13" s="1">
        <v>750</v>
      </c>
      <c r="P13" s="1">
        <f t="shared" si="4"/>
        <v>44.6</v>
      </c>
      <c r="Q13" s="17">
        <v>250</v>
      </c>
      <c r="R13" s="5">
        <f t="shared" si="8"/>
        <v>251.99999999999997</v>
      </c>
      <c r="S13" s="5">
        <v>25.799999999999955</v>
      </c>
      <c r="T13" s="1"/>
      <c r="U13" s="1">
        <f t="shared" si="5"/>
        <v>28.026905829596412</v>
      </c>
      <c r="V13" s="1">
        <f t="shared" si="6"/>
        <v>22.421524663677129</v>
      </c>
      <c r="W13" s="1">
        <f>IFERROR(VLOOKUP(A13,[1]TDSheet!$A:$G,3,0),0)/5</f>
        <v>58.8</v>
      </c>
      <c r="X13" s="1">
        <v>77.599999999999994</v>
      </c>
      <c r="Y13" s="1">
        <v>58.8</v>
      </c>
      <c r="Z13" s="1">
        <v>9.8000000000000007</v>
      </c>
      <c r="AA13" s="1">
        <v>58.8</v>
      </c>
      <c r="AB13" s="1">
        <v>72.2</v>
      </c>
      <c r="AC13" s="1">
        <v>45.4</v>
      </c>
      <c r="AD13" s="1">
        <v>30.8</v>
      </c>
      <c r="AE13" s="1">
        <v>34.200000000000003</v>
      </c>
      <c r="AF13" s="1">
        <v>32.799999999999997</v>
      </c>
      <c r="AG13" s="1"/>
      <c r="AH13" s="1">
        <f t="shared" si="7"/>
        <v>100</v>
      </c>
      <c r="AI13" s="8">
        <f>VLOOKUP(I13,[2]Sheet!$I:$AJ,27,0)</f>
        <v>0.4</v>
      </c>
      <c r="AJ13" s="8">
        <f>VLOOKUP(I13,[2]Sheet!$I:$AJ,28,0)</f>
        <v>2.4</v>
      </c>
      <c r="AK13" s="1">
        <f t="shared" si="9"/>
        <v>100.8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41</v>
      </c>
      <c r="B14" s="1" t="s">
        <v>40</v>
      </c>
      <c r="C14" s="1">
        <v>142</v>
      </c>
      <c r="D14" s="1"/>
      <c r="E14" s="18">
        <f>79+E7</f>
        <v>85</v>
      </c>
      <c r="F14" s="1">
        <v>6</v>
      </c>
      <c r="G14" s="8">
        <v>0.4</v>
      </c>
      <c r="H14" s="1">
        <v>75</v>
      </c>
      <c r="I14" s="1">
        <v>1030804004</v>
      </c>
      <c r="J14" s="1"/>
      <c r="K14" s="1"/>
      <c r="L14" s="1">
        <f t="shared" si="3"/>
        <v>85</v>
      </c>
      <c r="M14" s="1"/>
      <c r="N14" s="1"/>
      <c r="O14" s="1">
        <v>300</v>
      </c>
      <c r="P14" s="1">
        <f t="shared" si="4"/>
        <v>17</v>
      </c>
      <c r="Q14" s="17">
        <v>150</v>
      </c>
      <c r="R14" s="5">
        <f t="shared" si="8"/>
        <v>150</v>
      </c>
      <c r="S14" s="5">
        <v>85</v>
      </c>
      <c r="T14" s="1"/>
      <c r="U14" s="1">
        <f t="shared" si="5"/>
        <v>26.823529411764707</v>
      </c>
      <c r="V14" s="1">
        <f t="shared" si="6"/>
        <v>18</v>
      </c>
      <c r="W14" s="1">
        <f>IFERROR(VLOOKUP(A14,[1]TDSheet!$A:$G,3,0),0)/5</f>
        <v>16</v>
      </c>
      <c r="X14" s="1">
        <v>19.8</v>
      </c>
      <c r="Y14" s="1">
        <v>16</v>
      </c>
      <c r="Z14" s="1">
        <v>13.8</v>
      </c>
      <c r="AA14" s="1">
        <v>16</v>
      </c>
      <c r="AB14" s="1">
        <v>24</v>
      </c>
      <c r="AC14" s="1">
        <v>16.600000000000001</v>
      </c>
      <c r="AD14" s="1">
        <v>7.8</v>
      </c>
      <c r="AE14" s="1">
        <v>9</v>
      </c>
      <c r="AF14" s="1">
        <v>19.8</v>
      </c>
      <c r="AG14" s="1"/>
      <c r="AH14" s="1">
        <f t="shared" si="7"/>
        <v>60</v>
      </c>
      <c r="AI14" s="8">
        <f>VLOOKUP(I14,[2]Sheet!$I:$AJ,27,0)</f>
        <v>0.4</v>
      </c>
      <c r="AJ14" s="8">
        <f>VLOOKUP(I14,[2]Sheet!$I:$AJ,28,0)</f>
        <v>2.4</v>
      </c>
      <c r="AK14" s="1">
        <f t="shared" si="9"/>
        <v>60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40</v>
      </c>
      <c r="C15" s="1"/>
      <c r="D15" s="1"/>
      <c r="E15" s="1">
        <v>-2</v>
      </c>
      <c r="F15" s="1"/>
      <c r="G15" s="8">
        <v>0.3</v>
      </c>
      <c r="H15" s="1">
        <v>45</v>
      </c>
      <c r="I15" s="1">
        <v>1030419235</v>
      </c>
      <c r="J15" s="1"/>
      <c r="K15" s="1"/>
      <c r="L15" s="1">
        <f t="shared" si="3"/>
        <v>-2</v>
      </c>
      <c r="M15" s="1"/>
      <c r="N15" s="1"/>
      <c r="O15" s="1">
        <v>200</v>
      </c>
      <c r="P15" s="1">
        <f t="shared" si="4"/>
        <v>-0.4</v>
      </c>
      <c r="Q15" s="17">
        <v>250</v>
      </c>
      <c r="R15" s="5">
        <f t="shared" si="8"/>
        <v>252.00000000000003</v>
      </c>
      <c r="S15" s="5"/>
      <c r="T15" s="1"/>
      <c r="U15" s="1">
        <f t="shared" si="5"/>
        <v>-1125</v>
      </c>
      <c r="V15" s="1">
        <f t="shared" si="6"/>
        <v>-500</v>
      </c>
      <c r="W15" s="1">
        <f>IFERROR(VLOOKUP(A15,[1]TDSheet!$A:$G,3,0),0)/5</f>
        <v>-6.2</v>
      </c>
      <c r="X15" s="1">
        <v>-2.6</v>
      </c>
      <c r="Y15" s="1">
        <v>-6.2</v>
      </c>
      <c r="Z15" s="1">
        <v>0.8</v>
      </c>
      <c r="AA15" s="1">
        <v>-6.2</v>
      </c>
      <c r="AB15" s="1">
        <v>0.4</v>
      </c>
      <c r="AC15" s="1">
        <v>34.4</v>
      </c>
      <c r="AD15" s="1">
        <v>8.4</v>
      </c>
      <c r="AE15" s="1">
        <v>9.8000000000000007</v>
      </c>
      <c r="AF15" s="1">
        <v>6.2</v>
      </c>
      <c r="AG15" s="11" t="s">
        <v>52</v>
      </c>
      <c r="AH15" s="1">
        <f t="shared" si="7"/>
        <v>75</v>
      </c>
      <c r="AI15" s="8">
        <f>VLOOKUP(I15,[2]Sheet!$I:$AJ,27,0)</f>
        <v>0.3</v>
      </c>
      <c r="AJ15" s="8">
        <f>VLOOKUP(I15,[2]Sheet!$I:$AJ,28,0)</f>
        <v>1.8</v>
      </c>
      <c r="AK15" s="1">
        <f t="shared" si="9"/>
        <v>75.600000000000009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53</v>
      </c>
      <c r="B16" s="1" t="s">
        <v>40</v>
      </c>
      <c r="C16" s="1">
        <v>201</v>
      </c>
      <c r="D16" s="1"/>
      <c r="E16" s="1">
        <v>103</v>
      </c>
      <c r="F16" s="1">
        <v>1</v>
      </c>
      <c r="G16" s="8">
        <v>0.5</v>
      </c>
      <c r="H16" s="1">
        <v>45</v>
      </c>
      <c r="I16" s="1">
        <v>1030412236</v>
      </c>
      <c r="J16" s="1"/>
      <c r="K16" s="1"/>
      <c r="L16" s="1">
        <f t="shared" si="3"/>
        <v>103</v>
      </c>
      <c r="M16" s="1"/>
      <c r="N16" s="1"/>
      <c r="O16" s="1">
        <v>300</v>
      </c>
      <c r="P16" s="1">
        <f t="shared" si="4"/>
        <v>20.6</v>
      </c>
      <c r="Q16" s="17">
        <v>200</v>
      </c>
      <c r="R16" s="5">
        <f t="shared" si="8"/>
        <v>200</v>
      </c>
      <c r="S16" s="5">
        <v>172.8</v>
      </c>
      <c r="T16" s="1"/>
      <c r="U16" s="1">
        <f t="shared" si="5"/>
        <v>24.320388349514563</v>
      </c>
      <c r="V16" s="1">
        <f t="shared" si="6"/>
        <v>14.611650485436892</v>
      </c>
      <c r="W16" s="1">
        <f>IFERROR(VLOOKUP(A16,[1]TDSheet!$A:$G,3,0),0)/5</f>
        <v>9.1999999999999993</v>
      </c>
      <c r="X16" s="1">
        <v>26.4</v>
      </c>
      <c r="Y16" s="1">
        <v>9.1999999999999993</v>
      </c>
      <c r="Z16" s="1">
        <v>0.2</v>
      </c>
      <c r="AA16" s="1">
        <v>9.1999999999999993</v>
      </c>
      <c r="AB16" s="1">
        <v>13.6</v>
      </c>
      <c r="AC16" s="1">
        <v>16.600000000000001</v>
      </c>
      <c r="AD16" s="1">
        <v>14.6</v>
      </c>
      <c r="AE16" s="1">
        <v>21.4</v>
      </c>
      <c r="AF16" s="1">
        <v>18.8</v>
      </c>
      <c r="AG16" s="1"/>
      <c r="AH16" s="1">
        <f t="shared" si="7"/>
        <v>100</v>
      </c>
      <c r="AI16" s="8">
        <f>VLOOKUP(I16,[2]Sheet!$I:$AJ,27,0)</f>
        <v>0.5</v>
      </c>
      <c r="AJ16" s="8">
        <f>VLOOKUP(I16,[2]Sheet!$I:$AJ,28,0)</f>
        <v>2</v>
      </c>
      <c r="AK16" s="1">
        <f t="shared" si="9"/>
        <v>100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43</v>
      </c>
      <c r="B17" s="1" t="s">
        <v>40</v>
      </c>
      <c r="C17" s="1">
        <v>476</v>
      </c>
      <c r="D17" s="1"/>
      <c r="E17" s="1">
        <v>181</v>
      </c>
      <c r="F17" s="1">
        <v>178</v>
      </c>
      <c r="G17" s="8">
        <v>0.18</v>
      </c>
      <c r="H17" s="1">
        <v>90</v>
      </c>
      <c r="I17" s="1">
        <v>1030712385</v>
      </c>
      <c r="J17" s="1"/>
      <c r="K17" s="1"/>
      <c r="L17" s="1">
        <f t="shared" si="3"/>
        <v>181</v>
      </c>
      <c r="M17" s="1"/>
      <c r="N17" s="1"/>
      <c r="O17" s="1">
        <v>500</v>
      </c>
      <c r="P17" s="1">
        <f t="shared" si="4"/>
        <v>36.200000000000003</v>
      </c>
      <c r="Q17" s="17">
        <v>600</v>
      </c>
      <c r="R17" s="5">
        <f t="shared" si="8"/>
        <v>600</v>
      </c>
      <c r="S17" s="5">
        <v>154.60000000000002</v>
      </c>
      <c r="T17" s="1"/>
      <c r="U17" s="1">
        <f t="shared" si="5"/>
        <v>35.303867403314918</v>
      </c>
      <c r="V17" s="1">
        <f t="shared" si="6"/>
        <v>18.729281767955801</v>
      </c>
      <c r="W17" s="1">
        <f>IFERROR(VLOOKUP(A17,[1]TDSheet!$A:$G,3,0),0)/5</f>
        <v>20.6</v>
      </c>
      <c r="X17" s="1">
        <v>53.6</v>
      </c>
      <c r="Y17" s="1">
        <v>20.6</v>
      </c>
      <c r="Z17" s="1">
        <v>18.8</v>
      </c>
      <c r="AA17" s="1">
        <v>20.6</v>
      </c>
      <c r="AB17" s="1">
        <v>64</v>
      </c>
      <c r="AC17" s="1">
        <v>33.4</v>
      </c>
      <c r="AD17" s="1">
        <v>25</v>
      </c>
      <c r="AE17" s="1">
        <v>37.4</v>
      </c>
      <c r="AF17" s="1">
        <v>31</v>
      </c>
      <c r="AG17" s="1"/>
      <c r="AH17" s="1">
        <f t="shared" si="7"/>
        <v>108</v>
      </c>
      <c r="AI17" s="8">
        <f>VLOOKUP(I17,[2]Sheet!$I:$AJ,27,0)</f>
        <v>0.18</v>
      </c>
      <c r="AJ17" s="8">
        <f>VLOOKUP(I17,[2]Sheet!$I:$AJ,28,0)</f>
        <v>1.8</v>
      </c>
      <c r="AK17" s="1">
        <f t="shared" si="9"/>
        <v>108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40</v>
      </c>
      <c r="C18" s="1"/>
      <c r="D18" s="1"/>
      <c r="E18" s="1"/>
      <c r="F18" s="1"/>
      <c r="G18" s="8">
        <v>0.3</v>
      </c>
      <c r="H18" s="1">
        <v>60</v>
      </c>
      <c r="I18" s="1">
        <v>1030709904</v>
      </c>
      <c r="J18" s="1"/>
      <c r="K18" s="1"/>
      <c r="L18" s="1">
        <f t="shared" si="3"/>
        <v>0</v>
      </c>
      <c r="M18" s="1"/>
      <c r="N18" s="1"/>
      <c r="O18" s="1"/>
      <c r="P18" s="1">
        <f t="shared" si="4"/>
        <v>0</v>
      </c>
      <c r="Q18" s="17"/>
      <c r="R18" s="5">
        <f t="shared" si="8"/>
        <v>0</v>
      </c>
      <c r="S18" s="5"/>
      <c r="T18" s="1"/>
      <c r="U18" s="1" t="e">
        <f t="shared" si="5"/>
        <v>#DIV/0!</v>
      </c>
      <c r="V18" s="1" t="e">
        <f t="shared" si="6"/>
        <v>#DIV/0!</v>
      </c>
      <c r="W18" s="1">
        <f>IFERROR(VLOOKUP(A18,[1]TDSheet!$A:$G,3,0),0)/5</f>
        <v>0</v>
      </c>
      <c r="X18" s="1">
        <v>0</v>
      </c>
      <c r="Y18" s="1">
        <v>0</v>
      </c>
      <c r="Z18" s="1">
        <v>0</v>
      </c>
      <c r="AA18" s="1">
        <v>0</v>
      </c>
      <c r="AB18" s="1">
        <v>-0.4</v>
      </c>
      <c r="AC18" s="1">
        <v>-1.4</v>
      </c>
      <c r="AD18" s="1">
        <v>-1.2</v>
      </c>
      <c r="AE18" s="1">
        <v>-3.6</v>
      </c>
      <c r="AF18" s="1">
        <v>6.8</v>
      </c>
      <c r="AG18" s="1" t="s">
        <v>55</v>
      </c>
      <c r="AH18" s="1">
        <f t="shared" si="7"/>
        <v>0</v>
      </c>
      <c r="AI18" s="8">
        <f>VLOOKUP(I18,[2]Sheet!$I:$AJ,27,0)</f>
        <v>0.3</v>
      </c>
      <c r="AJ18" s="8">
        <f>VLOOKUP(I18,[2]Sheet!$I:$AJ,28,0)</f>
        <v>1.8</v>
      </c>
      <c r="AK18" s="1">
        <f t="shared" si="9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40</v>
      </c>
      <c r="C19" s="1">
        <v>41</v>
      </c>
      <c r="D19" s="1"/>
      <c r="E19" s="1">
        <v>-2</v>
      </c>
      <c r="F19" s="1">
        <v>-1</v>
      </c>
      <c r="G19" s="8">
        <v>0.15</v>
      </c>
      <c r="H19" s="1">
        <v>90</v>
      </c>
      <c r="I19" s="1">
        <v>1030633904</v>
      </c>
      <c r="J19" s="1"/>
      <c r="K19" s="1"/>
      <c r="L19" s="1">
        <f t="shared" si="3"/>
        <v>-2</v>
      </c>
      <c r="M19" s="1"/>
      <c r="N19" s="1"/>
      <c r="O19" s="1">
        <v>200</v>
      </c>
      <c r="P19" s="1">
        <f t="shared" si="4"/>
        <v>-0.4</v>
      </c>
      <c r="Q19" s="17">
        <v>80</v>
      </c>
      <c r="R19" s="5">
        <f t="shared" si="8"/>
        <v>78.000000000000014</v>
      </c>
      <c r="S19" s="5"/>
      <c r="T19" s="1"/>
      <c r="U19" s="1">
        <f t="shared" si="5"/>
        <v>-697.5</v>
      </c>
      <c r="V19" s="1">
        <f t="shared" si="6"/>
        <v>-497.5</v>
      </c>
      <c r="W19" s="1">
        <f>IFERROR(VLOOKUP(A19,[1]TDSheet!$A:$G,3,0),0)/5</f>
        <v>0.8</v>
      </c>
      <c r="X19" s="1">
        <v>19</v>
      </c>
      <c r="Y19" s="1">
        <v>0.8</v>
      </c>
      <c r="Z19" s="1">
        <v>-2.8</v>
      </c>
      <c r="AA19" s="1">
        <v>0.8</v>
      </c>
      <c r="AB19" s="1">
        <v>8</v>
      </c>
      <c r="AC19" s="1">
        <v>5</v>
      </c>
      <c r="AD19" s="1">
        <v>5.8</v>
      </c>
      <c r="AE19" s="1">
        <v>11</v>
      </c>
      <c r="AF19" s="1">
        <v>1.8</v>
      </c>
      <c r="AG19" s="1"/>
      <c r="AH19" s="1">
        <f t="shared" si="7"/>
        <v>12</v>
      </c>
      <c r="AI19" s="8">
        <f>VLOOKUP(I19,[2]Sheet!$I:$AJ,27,0)</f>
        <v>0.15</v>
      </c>
      <c r="AJ19" s="8">
        <f>VLOOKUP(I19,[2]Sheet!$I:$AJ,28,0)</f>
        <v>0.9</v>
      </c>
      <c r="AK19" s="1">
        <f t="shared" si="9"/>
        <v>11.700000000000001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45</v>
      </c>
      <c r="B20" s="1" t="s">
        <v>40</v>
      </c>
      <c r="C20" s="1">
        <v>666</v>
      </c>
      <c r="D20" s="1"/>
      <c r="E20" s="18">
        <f>173+E9</f>
        <v>197</v>
      </c>
      <c r="F20" s="18">
        <f>413+F9</f>
        <v>411</v>
      </c>
      <c r="G20" s="8">
        <v>0.3</v>
      </c>
      <c r="H20" s="1">
        <v>150</v>
      </c>
      <c r="I20" s="1">
        <v>1030686740</v>
      </c>
      <c r="J20" s="1"/>
      <c r="K20" s="1"/>
      <c r="L20" s="1">
        <f t="shared" si="3"/>
        <v>197</v>
      </c>
      <c r="M20" s="1"/>
      <c r="N20" s="1"/>
      <c r="O20" s="1">
        <v>300</v>
      </c>
      <c r="P20" s="1">
        <f t="shared" si="4"/>
        <v>39.4</v>
      </c>
      <c r="Q20" s="17">
        <v>400</v>
      </c>
      <c r="R20" s="5">
        <f t="shared" si="8"/>
        <v>396</v>
      </c>
      <c r="S20" s="5">
        <v>195.19999999999993</v>
      </c>
      <c r="T20" s="1"/>
      <c r="U20" s="1">
        <f t="shared" si="5"/>
        <v>28.197969543147209</v>
      </c>
      <c r="V20" s="1">
        <f t="shared" si="6"/>
        <v>18.045685279187818</v>
      </c>
      <c r="W20" s="1">
        <f>IFERROR(VLOOKUP(A20,[1]TDSheet!$A:$G,3,0),0)/5</f>
        <v>39.4</v>
      </c>
      <c r="X20" s="1">
        <v>34.799999999999997</v>
      </c>
      <c r="Y20" s="1">
        <v>39.4</v>
      </c>
      <c r="Z20" s="1">
        <v>34.6</v>
      </c>
      <c r="AA20" s="1">
        <v>39.4</v>
      </c>
      <c r="AB20" s="1">
        <v>46.8</v>
      </c>
      <c r="AC20" s="1">
        <v>31.4</v>
      </c>
      <c r="AD20" s="1">
        <v>25.6</v>
      </c>
      <c r="AE20" s="1">
        <v>34</v>
      </c>
      <c r="AF20" s="1">
        <v>25.6</v>
      </c>
      <c r="AG20" s="1"/>
      <c r="AH20" s="1">
        <f t="shared" si="7"/>
        <v>120</v>
      </c>
      <c r="AI20" s="8">
        <f>VLOOKUP(I20,[2]Sheet!$I:$AJ,27,0)</f>
        <v>0.3</v>
      </c>
      <c r="AJ20" s="8">
        <f>VLOOKUP(I20,[2]Sheet!$I:$AJ,28,0)</f>
        <v>3.6</v>
      </c>
      <c r="AK20" s="1">
        <f t="shared" si="9"/>
        <v>118.8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40</v>
      </c>
      <c r="C21" s="1">
        <v>118</v>
      </c>
      <c r="D21" s="1"/>
      <c r="E21" s="1">
        <v>66</v>
      </c>
      <c r="F21" s="1">
        <v>-7</v>
      </c>
      <c r="G21" s="8">
        <v>0.3</v>
      </c>
      <c r="H21" s="1">
        <v>135</v>
      </c>
      <c r="I21" s="1">
        <v>1030686857</v>
      </c>
      <c r="J21" s="1"/>
      <c r="K21" s="1"/>
      <c r="L21" s="1">
        <f t="shared" si="3"/>
        <v>66</v>
      </c>
      <c r="M21" s="1"/>
      <c r="N21" s="1"/>
      <c r="O21" s="1">
        <v>800</v>
      </c>
      <c r="P21" s="1">
        <f t="shared" si="4"/>
        <v>13.2</v>
      </c>
      <c r="Q21" s="17">
        <v>800</v>
      </c>
      <c r="R21" s="5">
        <f t="shared" si="8"/>
        <v>804.00000000000011</v>
      </c>
      <c r="S21" s="5"/>
      <c r="T21" s="1"/>
      <c r="U21" s="1">
        <f t="shared" si="5"/>
        <v>120.68181818181819</v>
      </c>
      <c r="V21" s="1">
        <f t="shared" si="6"/>
        <v>60.075757575757578</v>
      </c>
      <c r="W21" s="1">
        <f>IFERROR(VLOOKUP(A21,[1]TDSheet!$A:$G,3,0),0)/5</f>
        <v>37.6</v>
      </c>
      <c r="X21" s="1">
        <v>36.200000000000003</v>
      </c>
      <c r="Y21" s="1">
        <v>37.6</v>
      </c>
      <c r="Z21" s="1">
        <v>19.2</v>
      </c>
      <c r="AA21" s="1">
        <v>37.6</v>
      </c>
      <c r="AB21" s="1">
        <v>29.2</v>
      </c>
      <c r="AC21" s="1">
        <v>20.8</v>
      </c>
      <c r="AD21" s="1">
        <v>15.8</v>
      </c>
      <c r="AE21" s="1">
        <v>22.2</v>
      </c>
      <c r="AF21" s="1">
        <v>14.4</v>
      </c>
      <c r="AG21" s="1"/>
      <c r="AH21" s="1">
        <f t="shared" si="7"/>
        <v>240</v>
      </c>
      <c r="AI21" s="8">
        <f>VLOOKUP(I21,[2]Sheet!$I:$AJ,27,0)</f>
        <v>0.3</v>
      </c>
      <c r="AJ21" s="8">
        <f>VLOOKUP(I21,[2]Sheet!$I:$AJ,28,0)</f>
        <v>3.6</v>
      </c>
      <c r="AK21" s="1">
        <f t="shared" si="9"/>
        <v>241.20000000000002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40</v>
      </c>
      <c r="C22" s="1">
        <v>122</v>
      </c>
      <c r="D22" s="1"/>
      <c r="E22" s="1">
        <v>38</v>
      </c>
      <c r="F22" s="1">
        <v>7</v>
      </c>
      <c r="G22" s="8">
        <v>0.2</v>
      </c>
      <c r="H22" s="1">
        <v>90</v>
      </c>
      <c r="I22" s="1">
        <v>1030654104</v>
      </c>
      <c r="J22" s="1"/>
      <c r="K22" s="1"/>
      <c r="L22" s="1">
        <f t="shared" si="3"/>
        <v>38</v>
      </c>
      <c r="M22" s="1"/>
      <c r="N22" s="1"/>
      <c r="O22" s="1">
        <v>500</v>
      </c>
      <c r="P22" s="1">
        <f t="shared" si="4"/>
        <v>7.6</v>
      </c>
      <c r="Q22" s="17">
        <v>200</v>
      </c>
      <c r="R22" s="5">
        <f t="shared" si="8"/>
        <v>198</v>
      </c>
      <c r="S22" s="5"/>
      <c r="T22" s="1"/>
      <c r="U22" s="1">
        <f t="shared" si="5"/>
        <v>93.026315789473685</v>
      </c>
      <c r="V22" s="1">
        <f t="shared" si="6"/>
        <v>66.71052631578948</v>
      </c>
      <c r="W22" s="1">
        <f>IFERROR(VLOOKUP(A22,[1]TDSheet!$A:$G,3,0),0)/5</f>
        <v>15.6</v>
      </c>
      <c r="X22" s="1">
        <v>30.2</v>
      </c>
      <c r="Y22" s="1">
        <v>15.6</v>
      </c>
      <c r="Z22" s="1">
        <v>1.4</v>
      </c>
      <c r="AA22" s="1">
        <v>15.6</v>
      </c>
      <c r="AB22" s="1">
        <v>18.399999999999999</v>
      </c>
      <c r="AC22" s="1">
        <v>3.6</v>
      </c>
      <c r="AD22" s="1">
        <v>9.4</v>
      </c>
      <c r="AE22" s="1">
        <v>7.8</v>
      </c>
      <c r="AF22" s="1">
        <v>6.6</v>
      </c>
      <c r="AG22" s="1"/>
      <c r="AH22" s="1">
        <f t="shared" si="7"/>
        <v>40</v>
      </c>
      <c r="AI22" s="8">
        <f>VLOOKUP(I22,[2]Sheet!$I:$AJ,27,0)</f>
        <v>0.2</v>
      </c>
      <c r="AJ22" s="8">
        <f>VLOOKUP(I22,[2]Sheet!$I:$AJ,28,0)</f>
        <v>1.2</v>
      </c>
      <c r="AK22" s="1">
        <f t="shared" si="9"/>
        <v>39.6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40</v>
      </c>
      <c r="C23" s="1">
        <v>128</v>
      </c>
      <c r="D23" s="1"/>
      <c r="E23" s="1">
        <v>36</v>
      </c>
      <c r="F23" s="1">
        <v>71</v>
      </c>
      <c r="G23" s="8">
        <v>0.3</v>
      </c>
      <c r="H23" s="1">
        <v>135</v>
      </c>
      <c r="I23" s="1">
        <v>1030686241</v>
      </c>
      <c r="J23" s="1"/>
      <c r="K23" s="1"/>
      <c r="L23" s="1">
        <f t="shared" si="3"/>
        <v>36</v>
      </c>
      <c r="M23" s="1"/>
      <c r="N23" s="1"/>
      <c r="O23" s="1">
        <v>150</v>
      </c>
      <c r="P23" s="1">
        <f t="shared" si="4"/>
        <v>7.2</v>
      </c>
      <c r="Q23" s="17">
        <v>40</v>
      </c>
      <c r="R23" s="5">
        <f t="shared" si="8"/>
        <v>42</v>
      </c>
      <c r="S23" s="5"/>
      <c r="T23" s="1"/>
      <c r="U23" s="1">
        <f t="shared" si="5"/>
        <v>36.25</v>
      </c>
      <c r="V23" s="1">
        <f t="shared" si="6"/>
        <v>30.694444444444443</v>
      </c>
      <c r="W23" s="1">
        <f>IFERROR(VLOOKUP(A23,[1]TDSheet!$A:$G,3,0),0)/5</f>
        <v>7</v>
      </c>
      <c r="X23" s="1">
        <v>8.8000000000000007</v>
      </c>
      <c r="Y23" s="1">
        <v>7</v>
      </c>
      <c r="Z23" s="1">
        <v>2.8</v>
      </c>
      <c r="AA23" s="1">
        <v>7</v>
      </c>
      <c r="AB23" s="1">
        <v>6.8</v>
      </c>
      <c r="AC23" s="1">
        <v>5.6</v>
      </c>
      <c r="AD23" s="1">
        <v>2.8</v>
      </c>
      <c r="AE23" s="1">
        <v>8.4</v>
      </c>
      <c r="AF23" s="1">
        <v>11</v>
      </c>
      <c r="AG23" s="1"/>
      <c r="AH23" s="1">
        <f t="shared" si="7"/>
        <v>12</v>
      </c>
      <c r="AI23" s="8">
        <f>VLOOKUP(I23,[2]Sheet!$I:$AJ,27,0)</f>
        <v>0.3</v>
      </c>
      <c r="AJ23" s="8">
        <f>VLOOKUP(I23,[2]Sheet!$I:$AJ,28,0)</f>
        <v>1.8</v>
      </c>
      <c r="AK23" s="1">
        <f t="shared" si="9"/>
        <v>12.6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40</v>
      </c>
      <c r="C24" s="1">
        <v>36</v>
      </c>
      <c r="D24" s="1"/>
      <c r="E24" s="1"/>
      <c r="F24" s="1">
        <v>-12</v>
      </c>
      <c r="G24" s="8">
        <v>0.1</v>
      </c>
      <c r="H24" s="1">
        <v>90</v>
      </c>
      <c r="I24" s="1">
        <v>1030650028</v>
      </c>
      <c r="J24" s="1"/>
      <c r="K24" s="1"/>
      <c r="L24" s="1">
        <f t="shared" si="3"/>
        <v>0</v>
      </c>
      <c r="M24" s="1"/>
      <c r="N24" s="1"/>
      <c r="O24" s="1"/>
      <c r="P24" s="1">
        <f t="shared" si="4"/>
        <v>0</v>
      </c>
      <c r="Q24" s="17">
        <v>50</v>
      </c>
      <c r="R24" s="5">
        <f t="shared" si="8"/>
        <v>48.000000000000007</v>
      </c>
      <c r="S24" s="5"/>
      <c r="T24" s="1"/>
      <c r="U24" s="1" t="e">
        <f t="shared" si="5"/>
        <v>#DIV/0!</v>
      </c>
      <c r="V24" s="1" t="e">
        <f t="shared" si="6"/>
        <v>#DIV/0!</v>
      </c>
      <c r="W24" s="1">
        <f>IFERROR(VLOOKUP(A24,[1]TDSheet!$A:$G,3,0),0)/5</f>
        <v>-1.8</v>
      </c>
      <c r="X24" s="1">
        <v>-1</v>
      </c>
      <c r="Y24" s="1">
        <v>-1.8</v>
      </c>
      <c r="Z24" s="1">
        <v>-0.6</v>
      </c>
      <c r="AA24" s="1">
        <v>-1.8</v>
      </c>
      <c r="AB24" s="1">
        <v>-4.5999999999999996</v>
      </c>
      <c r="AC24" s="1">
        <v>0</v>
      </c>
      <c r="AD24" s="1">
        <v>-0.4</v>
      </c>
      <c r="AE24" s="1">
        <v>19.600000000000001</v>
      </c>
      <c r="AF24" s="1">
        <v>7.6</v>
      </c>
      <c r="AG24" s="1" t="s">
        <v>61</v>
      </c>
      <c r="AH24" s="1">
        <f t="shared" si="7"/>
        <v>5</v>
      </c>
      <c r="AI24" s="8">
        <f>VLOOKUP(I24,[2]Sheet!$I:$AJ,27,0)</f>
        <v>0.1</v>
      </c>
      <c r="AJ24" s="8">
        <f>VLOOKUP(I24,[2]Sheet!$I:$AJ,28,0)</f>
        <v>1.2000000000000002</v>
      </c>
      <c r="AK24" s="1">
        <f t="shared" si="9"/>
        <v>4.8000000000000007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40</v>
      </c>
      <c r="C25" s="1">
        <v>45</v>
      </c>
      <c r="D25" s="1"/>
      <c r="E25" s="1">
        <v>19</v>
      </c>
      <c r="F25" s="1"/>
      <c r="G25" s="8">
        <v>0.3</v>
      </c>
      <c r="H25" s="1">
        <v>135</v>
      </c>
      <c r="I25" s="1">
        <v>1030657419</v>
      </c>
      <c r="J25" s="1"/>
      <c r="K25" s="1"/>
      <c r="L25" s="1">
        <f t="shared" si="3"/>
        <v>19</v>
      </c>
      <c r="M25" s="1"/>
      <c r="N25" s="1"/>
      <c r="O25" s="1">
        <v>250</v>
      </c>
      <c r="P25" s="1">
        <f t="shared" si="4"/>
        <v>3.8</v>
      </c>
      <c r="Q25" s="17">
        <v>200</v>
      </c>
      <c r="R25" s="5">
        <f t="shared" si="8"/>
        <v>198</v>
      </c>
      <c r="S25" s="5"/>
      <c r="T25" s="1"/>
      <c r="U25" s="1">
        <f t="shared" si="5"/>
        <v>118.42105263157896</v>
      </c>
      <c r="V25" s="1">
        <f t="shared" si="6"/>
        <v>65.789473684210535</v>
      </c>
      <c r="W25" s="1">
        <f>IFERROR(VLOOKUP(A25,[1]TDSheet!$A:$G,3,0),0)/5</f>
        <v>3.8</v>
      </c>
      <c r="X25" s="1">
        <v>12.6</v>
      </c>
      <c r="Y25" s="1">
        <v>3.8</v>
      </c>
      <c r="Z25" s="1">
        <v>0.4</v>
      </c>
      <c r="AA25" s="1">
        <v>3.8</v>
      </c>
      <c r="AB25" s="1">
        <v>5.8</v>
      </c>
      <c r="AC25" s="1">
        <v>6.8</v>
      </c>
      <c r="AD25" s="1">
        <v>6.2</v>
      </c>
      <c r="AE25" s="1">
        <v>3</v>
      </c>
      <c r="AF25" s="1">
        <v>5</v>
      </c>
      <c r="AG25" s="1"/>
      <c r="AH25" s="1">
        <f t="shared" si="7"/>
        <v>60</v>
      </c>
      <c r="AI25" s="8">
        <f>VLOOKUP(I25,[2]Sheet!$I:$AJ,27,0)</f>
        <v>0.3</v>
      </c>
      <c r="AJ25" s="8">
        <f>VLOOKUP(I25,[2]Sheet!$I:$AJ,28,0)</f>
        <v>1.8</v>
      </c>
      <c r="AK25" s="1">
        <f t="shared" si="9"/>
        <v>59.4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40</v>
      </c>
      <c r="C26" s="1"/>
      <c r="D26" s="1"/>
      <c r="E26" s="1"/>
      <c r="F26" s="1"/>
      <c r="G26" s="8">
        <v>8.5000000000000006E-2</v>
      </c>
      <c r="H26" s="1">
        <v>90</v>
      </c>
      <c r="I26" s="1">
        <v>1030657628</v>
      </c>
      <c r="J26" s="1"/>
      <c r="K26" s="1"/>
      <c r="L26" s="1">
        <f t="shared" si="3"/>
        <v>0</v>
      </c>
      <c r="M26" s="1"/>
      <c r="N26" s="1"/>
      <c r="O26" s="1"/>
      <c r="P26" s="1">
        <f t="shared" si="4"/>
        <v>0</v>
      </c>
      <c r="Q26" s="17"/>
      <c r="R26" s="5">
        <f t="shared" si="8"/>
        <v>0</v>
      </c>
      <c r="S26" s="5"/>
      <c r="T26" s="1"/>
      <c r="U26" s="1" t="e">
        <f t="shared" si="5"/>
        <v>#DIV/0!</v>
      </c>
      <c r="V26" s="1" t="e">
        <f t="shared" si="6"/>
        <v>#DIV/0!</v>
      </c>
      <c r="W26" s="1">
        <f>IFERROR(VLOOKUP(A26,[1]TDSheet!$A:$G,3,0),0)/5</f>
        <v>-25.2</v>
      </c>
      <c r="X26" s="1">
        <v>0</v>
      </c>
      <c r="Y26" s="1">
        <v>-25.2</v>
      </c>
      <c r="Z26" s="1">
        <v>-0.2</v>
      </c>
      <c r="AA26" s="1">
        <v>-25.2</v>
      </c>
      <c r="AB26" s="1">
        <v>-29.8</v>
      </c>
      <c r="AC26" s="1">
        <v>-0.2</v>
      </c>
      <c r="AD26" s="1">
        <v>-0.8</v>
      </c>
      <c r="AE26" s="1">
        <v>19.399999999999999</v>
      </c>
      <c r="AF26" s="1">
        <v>3.2</v>
      </c>
      <c r="AG26" s="1" t="s">
        <v>64</v>
      </c>
      <c r="AH26" s="1">
        <f t="shared" si="7"/>
        <v>0</v>
      </c>
      <c r="AI26" s="8">
        <f>VLOOKUP(I26,[2]Sheet!$I:$AJ,27,0)</f>
        <v>8.5000000000000006E-2</v>
      </c>
      <c r="AJ26" s="8">
        <f>VLOOKUP(I26,[2]Sheet!$I:$AJ,28,0)</f>
        <v>1.02</v>
      </c>
      <c r="AK26" s="1">
        <f t="shared" si="9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40</v>
      </c>
      <c r="C27" s="1">
        <v>206</v>
      </c>
      <c r="D27" s="1"/>
      <c r="E27" s="1">
        <v>84</v>
      </c>
      <c r="F27" s="1">
        <v>83</v>
      </c>
      <c r="G27" s="8">
        <v>0.3</v>
      </c>
      <c r="H27" s="1">
        <v>135</v>
      </c>
      <c r="I27" s="1">
        <v>1030679319</v>
      </c>
      <c r="J27" s="1"/>
      <c r="K27" s="1"/>
      <c r="L27" s="1">
        <f t="shared" si="3"/>
        <v>84</v>
      </c>
      <c r="M27" s="1"/>
      <c r="N27" s="1"/>
      <c r="O27" s="1">
        <v>300</v>
      </c>
      <c r="P27" s="1">
        <f t="shared" si="4"/>
        <v>16.8</v>
      </c>
      <c r="Q27" s="17">
        <v>60</v>
      </c>
      <c r="R27" s="5">
        <f t="shared" si="8"/>
        <v>60</v>
      </c>
      <c r="S27" s="5"/>
      <c r="T27" s="1"/>
      <c r="U27" s="1">
        <f t="shared" si="5"/>
        <v>26.369047619047617</v>
      </c>
      <c r="V27" s="1">
        <f t="shared" si="6"/>
        <v>22.797619047619047</v>
      </c>
      <c r="W27" s="1">
        <f>IFERROR(VLOOKUP(A27,[1]TDSheet!$A:$G,3,0),0)/5</f>
        <v>14</v>
      </c>
      <c r="X27" s="1">
        <v>20.399999999999999</v>
      </c>
      <c r="Y27" s="1">
        <v>14</v>
      </c>
      <c r="Z27" s="1">
        <v>8.8000000000000007</v>
      </c>
      <c r="AA27" s="1">
        <v>14</v>
      </c>
      <c r="AB27" s="1">
        <v>14.2</v>
      </c>
      <c r="AC27" s="1">
        <v>8.1999999999999993</v>
      </c>
      <c r="AD27" s="1">
        <v>9</v>
      </c>
      <c r="AE27" s="1">
        <v>9.6</v>
      </c>
      <c r="AF27" s="1">
        <v>11</v>
      </c>
      <c r="AG27" s="1"/>
      <c r="AH27" s="1">
        <f t="shared" si="7"/>
        <v>18</v>
      </c>
      <c r="AI27" s="8">
        <f>VLOOKUP(I27,[2]Sheet!$I:$AJ,27,0)</f>
        <v>0.3</v>
      </c>
      <c r="AJ27" s="8">
        <f>VLOOKUP(I27,[2]Sheet!$I:$AJ,28,0)</f>
        <v>1.8</v>
      </c>
      <c r="AK27" s="1">
        <f t="shared" si="9"/>
        <v>18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40</v>
      </c>
      <c r="C28" s="1">
        <v>467</v>
      </c>
      <c r="D28" s="1"/>
      <c r="E28" s="1">
        <v>114</v>
      </c>
      <c r="F28" s="1">
        <v>285</v>
      </c>
      <c r="G28" s="8">
        <v>0.18</v>
      </c>
      <c r="H28" s="1">
        <v>150</v>
      </c>
      <c r="I28" s="1">
        <v>1030638204</v>
      </c>
      <c r="J28" s="1"/>
      <c r="K28" s="1"/>
      <c r="L28" s="1">
        <f t="shared" si="3"/>
        <v>114</v>
      </c>
      <c r="M28" s="1"/>
      <c r="N28" s="1"/>
      <c r="O28" s="1">
        <v>500</v>
      </c>
      <c r="P28" s="1">
        <f t="shared" si="4"/>
        <v>22.8</v>
      </c>
      <c r="Q28" s="17">
        <v>300</v>
      </c>
      <c r="R28" s="5">
        <f t="shared" si="8"/>
        <v>300</v>
      </c>
      <c r="S28" s="5"/>
      <c r="T28" s="1"/>
      <c r="U28" s="1">
        <f t="shared" si="5"/>
        <v>47.587719298245609</v>
      </c>
      <c r="V28" s="1">
        <f t="shared" si="6"/>
        <v>34.429824561403507</v>
      </c>
      <c r="W28" s="1">
        <f>IFERROR(VLOOKUP(A28,[1]TDSheet!$A:$G,3,0),0)/5</f>
        <v>37.799999999999997</v>
      </c>
      <c r="X28" s="1">
        <v>31.6</v>
      </c>
      <c r="Y28" s="1">
        <v>37.799999999999997</v>
      </c>
      <c r="Z28" s="1">
        <v>17.600000000000001</v>
      </c>
      <c r="AA28" s="1">
        <v>37.799999999999997</v>
      </c>
      <c r="AB28" s="1">
        <v>31.4</v>
      </c>
      <c r="AC28" s="1">
        <v>17.8</v>
      </c>
      <c r="AD28" s="1">
        <v>17.399999999999999</v>
      </c>
      <c r="AE28" s="1">
        <v>22.8</v>
      </c>
      <c r="AF28" s="1">
        <v>20.2</v>
      </c>
      <c r="AG28" s="1" t="s">
        <v>67</v>
      </c>
      <c r="AH28" s="1">
        <f t="shared" si="7"/>
        <v>54</v>
      </c>
      <c r="AI28" s="8">
        <f>VLOOKUP(I28,[2]Sheet!$I:$AJ,27,0)</f>
        <v>0.18</v>
      </c>
      <c r="AJ28" s="8">
        <f>VLOOKUP(I28,[2]Sheet!$I:$AJ,28,0)</f>
        <v>1.08</v>
      </c>
      <c r="AK28" s="1">
        <f t="shared" si="9"/>
        <v>54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68</v>
      </c>
      <c r="B29" s="1" t="s">
        <v>40</v>
      </c>
      <c r="C29" s="1">
        <v>327</v>
      </c>
      <c r="D29" s="1"/>
      <c r="E29" s="1">
        <v>95</v>
      </c>
      <c r="F29" s="1">
        <v>188</v>
      </c>
      <c r="G29" s="8">
        <v>0.25</v>
      </c>
      <c r="H29" s="1">
        <v>120</v>
      </c>
      <c r="I29" s="1">
        <v>1030670844</v>
      </c>
      <c r="J29" s="1"/>
      <c r="K29" s="1"/>
      <c r="L29" s="1">
        <f t="shared" si="3"/>
        <v>95</v>
      </c>
      <c r="M29" s="1"/>
      <c r="N29" s="1"/>
      <c r="O29" s="1"/>
      <c r="P29" s="1">
        <f t="shared" si="4"/>
        <v>19</v>
      </c>
      <c r="Q29" s="17">
        <v>350</v>
      </c>
      <c r="R29" s="5">
        <f t="shared" si="8"/>
        <v>348</v>
      </c>
      <c r="S29" s="5">
        <v>249</v>
      </c>
      <c r="T29" s="1"/>
      <c r="U29" s="1">
        <f t="shared" si="5"/>
        <v>28.315789473684209</v>
      </c>
      <c r="V29" s="1">
        <f t="shared" si="6"/>
        <v>9.8947368421052637</v>
      </c>
      <c r="W29" s="1">
        <f>IFERROR(VLOOKUP(A29,[1]TDSheet!$A:$G,3,0),0)/5</f>
        <v>20.2</v>
      </c>
      <c r="X29" s="1">
        <v>13.8</v>
      </c>
      <c r="Y29" s="1">
        <v>20.2</v>
      </c>
      <c r="Z29" s="1">
        <v>9.6</v>
      </c>
      <c r="AA29" s="1">
        <v>20.2</v>
      </c>
      <c r="AB29" s="1">
        <v>15.8</v>
      </c>
      <c r="AC29" s="1">
        <v>10.4</v>
      </c>
      <c r="AD29" s="1">
        <v>11.4</v>
      </c>
      <c r="AE29" s="1">
        <v>21.6</v>
      </c>
      <c r="AF29" s="1">
        <v>12.8</v>
      </c>
      <c r="AG29" s="1"/>
      <c r="AH29" s="1">
        <f t="shared" si="7"/>
        <v>87.5</v>
      </c>
      <c r="AI29" s="8">
        <f>VLOOKUP(I29,[2]Sheet!$I:$AJ,27,0)</f>
        <v>0.25</v>
      </c>
      <c r="AJ29" s="8">
        <f>VLOOKUP(I29,[2]Sheet!$I:$AJ,28,0)</f>
        <v>1.5</v>
      </c>
      <c r="AK29" s="1">
        <f t="shared" si="9"/>
        <v>87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69</v>
      </c>
      <c r="B30" s="1" t="s">
        <v>36</v>
      </c>
      <c r="C30" s="1">
        <v>79.921999999999997</v>
      </c>
      <c r="D30" s="1"/>
      <c r="E30" s="1">
        <v>39.725000000000001</v>
      </c>
      <c r="F30" s="1">
        <v>-0.78500000000000003</v>
      </c>
      <c r="G30" s="8">
        <v>1</v>
      </c>
      <c r="H30" s="1">
        <v>35</v>
      </c>
      <c r="I30" s="1">
        <v>1030228316</v>
      </c>
      <c r="J30" s="1"/>
      <c r="K30" s="1"/>
      <c r="L30" s="1">
        <f t="shared" si="3"/>
        <v>39.725000000000001</v>
      </c>
      <c r="M30" s="1"/>
      <c r="N30" s="1"/>
      <c r="O30" s="1">
        <v>100</v>
      </c>
      <c r="P30" s="1">
        <f t="shared" si="4"/>
        <v>7.9450000000000003</v>
      </c>
      <c r="Q30" s="17">
        <v>100</v>
      </c>
      <c r="R30" s="5">
        <f t="shared" si="8"/>
        <v>80</v>
      </c>
      <c r="S30" s="5">
        <v>83.52000000000001</v>
      </c>
      <c r="T30" s="1"/>
      <c r="U30" s="1">
        <f t="shared" si="5"/>
        <v>25.074260541220895</v>
      </c>
      <c r="V30" s="1">
        <f t="shared" si="6"/>
        <v>12.487728130899937</v>
      </c>
      <c r="W30" s="1">
        <f>IFERROR(VLOOKUP(A30,[1]TDSheet!$A:$G,3,0),0)/5</f>
        <v>13.412600000000001</v>
      </c>
      <c r="X30" s="1">
        <v>6.3579999999999997</v>
      </c>
      <c r="Y30" s="1">
        <v>13.412599999999999</v>
      </c>
      <c r="Z30" s="1">
        <v>-0.121</v>
      </c>
      <c r="AA30" s="1">
        <v>13.412599999999999</v>
      </c>
      <c r="AB30" s="1">
        <v>0.48739999999999989</v>
      </c>
      <c r="AC30" s="1">
        <v>5.1761999999999997</v>
      </c>
      <c r="AD30" s="1">
        <v>2.1848000000000001</v>
      </c>
      <c r="AE30" s="1">
        <v>0.97019999999999995</v>
      </c>
      <c r="AF30" s="1">
        <v>1.4214</v>
      </c>
      <c r="AG30" s="1"/>
      <c r="AH30" s="1">
        <f t="shared" si="7"/>
        <v>100</v>
      </c>
      <c r="AI30" s="8">
        <f>VLOOKUP(I30,[2]Sheet!$I:$AJ,27,0)</f>
        <v>1.25</v>
      </c>
      <c r="AJ30" s="8">
        <f>VLOOKUP(I30,[2]Sheet!$I:$AJ,28,0)</f>
        <v>5</v>
      </c>
      <c r="AK30" s="1">
        <f t="shared" si="9"/>
        <v>100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70</v>
      </c>
      <c r="B31" s="1" t="s">
        <v>40</v>
      </c>
      <c r="C31" s="1">
        <v>218</v>
      </c>
      <c r="D31" s="1"/>
      <c r="E31" s="1">
        <v>104</v>
      </c>
      <c r="F31" s="1"/>
      <c r="G31" s="8">
        <v>0.4</v>
      </c>
      <c r="H31" s="1">
        <v>41</v>
      </c>
      <c r="I31" s="1">
        <v>1030234120</v>
      </c>
      <c r="J31" s="1"/>
      <c r="K31" s="1"/>
      <c r="L31" s="1">
        <f t="shared" si="3"/>
        <v>104</v>
      </c>
      <c r="M31" s="1"/>
      <c r="N31" s="1"/>
      <c r="O31" s="1">
        <v>450</v>
      </c>
      <c r="P31" s="1">
        <f t="shared" si="4"/>
        <v>20.8</v>
      </c>
      <c r="Q31" s="17">
        <v>500</v>
      </c>
      <c r="R31" s="5">
        <f t="shared" si="8"/>
        <v>500</v>
      </c>
      <c r="S31" s="5">
        <v>28.400000000000034</v>
      </c>
      <c r="T31" s="1"/>
      <c r="U31" s="1">
        <f t="shared" si="5"/>
        <v>45.67307692307692</v>
      </c>
      <c r="V31" s="1">
        <f t="shared" si="6"/>
        <v>21.634615384615383</v>
      </c>
      <c r="W31" s="1">
        <f>IFERROR(VLOOKUP(A31,[1]TDSheet!$A:$G,3,0),0)/5</f>
        <v>73</v>
      </c>
      <c r="X31" s="1">
        <v>54.6</v>
      </c>
      <c r="Y31" s="1">
        <v>73</v>
      </c>
      <c r="Z31" s="1">
        <v>5.6</v>
      </c>
      <c r="AA31" s="1">
        <v>73</v>
      </c>
      <c r="AB31" s="1">
        <v>31.6</v>
      </c>
      <c r="AC31" s="1">
        <v>33.799999999999997</v>
      </c>
      <c r="AD31" s="1">
        <v>11</v>
      </c>
      <c r="AE31" s="1">
        <v>28.8</v>
      </c>
      <c r="AF31" s="1">
        <v>1.8</v>
      </c>
      <c r="AG31" s="1"/>
      <c r="AH31" s="1">
        <f t="shared" si="7"/>
        <v>200</v>
      </c>
      <c r="AI31" s="8">
        <f>VLOOKUP(I31,[2]Sheet!$I:$AJ,27,0)</f>
        <v>0.4</v>
      </c>
      <c r="AJ31" s="8">
        <f>VLOOKUP(I31,[2]Sheet!$I:$AJ,28,0)</f>
        <v>1.6</v>
      </c>
      <c r="AK31" s="1">
        <f t="shared" si="9"/>
        <v>200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40</v>
      </c>
      <c r="C32" s="1">
        <v>146</v>
      </c>
      <c r="D32" s="1"/>
      <c r="E32" s="1">
        <v>-11</v>
      </c>
      <c r="F32" s="1">
        <v>32</v>
      </c>
      <c r="G32" s="8">
        <v>0.45</v>
      </c>
      <c r="H32" s="1">
        <v>31</v>
      </c>
      <c r="I32" s="1">
        <v>1030228620</v>
      </c>
      <c r="J32" s="1"/>
      <c r="K32" s="1"/>
      <c r="L32" s="1">
        <f t="shared" si="3"/>
        <v>-11</v>
      </c>
      <c r="M32" s="1"/>
      <c r="N32" s="1"/>
      <c r="O32" s="1">
        <v>300</v>
      </c>
      <c r="P32" s="1">
        <f t="shared" si="4"/>
        <v>-2.2000000000000002</v>
      </c>
      <c r="Q32" s="17">
        <v>300</v>
      </c>
      <c r="R32" s="5">
        <f t="shared" si="8"/>
        <v>300</v>
      </c>
      <c r="S32" s="5"/>
      <c r="T32" s="1"/>
      <c r="U32" s="1">
        <f t="shared" si="5"/>
        <v>-287.27272727272725</v>
      </c>
      <c r="V32" s="1">
        <f t="shared" si="6"/>
        <v>-150.90909090909091</v>
      </c>
      <c r="W32" s="1">
        <f>IFERROR(VLOOKUP(A32,[1]TDSheet!$A:$G,3,0),0)/5</f>
        <v>49.8</v>
      </c>
      <c r="X32" s="1">
        <v>42.4</v>
      </c>
      <c r="Y32" s="1">
        <v>49.8</v>
      </c>
      <c r="Z32" s="1">
        <v>-0.6</v>
      </c>
      <c r="AA32" s="1">
        <v>49.8</v>
      </c>
      <c r="AB32" s="1">
        <v>11.8</v>
      </c>
      <c r="AC32" s="1">
        <v>17</v>
      </c>
      <c r="AD32" s="1">
        <v>11</v>
      </c>
      <c r="AE32" s="1">
        <v>3.2</v>
      </c>
      <c r="AF32" s="1">
        <v>4.8</v>
      </c>
      <c r="AG32" s="1"/>
      <c r="AH32" s="1">
        <f t="shared" si="7"/>
        <v>135</v>
      </c>
      <c r="AI32" s="8">
        <f>VLOOKUP(I32,[2]Sheet!$I:$AJ,27,0)</f>
        <v>0.45</v>
      </c>
      <c r="AJ32" s="8">
        <f>VLOOKUP(I32,[2]Sheet!$I:$AJ,28,0)</f>
        <v>1.8</v>
      </c>
      <c r="AK32" s="1">
        <f t="shared" si="9"/>
        <v>135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72</v>
      </c>
      <c r="B33" s="1" t="s">
        <v>40</v>
      </c>
      <c r="C33" s="1">
        <v>92</v>
      </c>
      <c r="D33" s="1"/>
      <c r="E33" s="1">
        <v>9</v>
      </c>
      <c r="F33" s="1">
        <v>-8</v>
      </c>
      <c r="G33" s="8">
        <v>0.45</v>
      </c>
      <c r="H33" s="1">
        <v>30</v>
      </c>
      <c r="I33" s="1">
        <v>1030212603</v>
      </c>
      <c r="J33" s="1"/>
      <c r="K33" s="1"/>
      <c r="L33" s="1">
        <f t="shared" si="3"/>
        <v>9</v>
      </c>
      <c r="M33" s="1"/>
      <c r="N33" s="1"/>
      <c r="O33" s="1">
        <v>300</v>
      </c>
      <c r="P33" s="1">
        <f t="shared" si="4"/>
        <v>1.8</v>
      </c>
      <c r="Q33" s="17">
        <v>350</v>
      </c>
      <c r="R33" s="5">
        <f t="shared" si="8"/>
        <v>352</v>
      </c>
      <c r="S33" s="5"/>
      <c r="T33" s="1"/>
      <c r="U33" s="1">
        <f t="shared" si="5"/>
        <v>356.66666666666669</v>
      </c>
      <c r="V33" s="1">
        <f t="shared" si="6"/>
        <v>162.22222222222223</v>
      </c>
      <c r="W33" s="1">
        <f>IFERROR(VLOOKUP(A33,[1]TDSheet!$A:$G,3,0),0)/5</f>
        <v>53.2</v>
      </c>
      <c r="X33" s="1">
        <v>32.200000000000003</v>
      </c>
      <c r="Y33" s="1">
        <v>53.2</v>
      </c>
      <c r="Z33" s="1">
        <v>-0.2</v>
      </c>
      <c r="AA33" s="1">
        <v>53.2</v>
      </c>
      <c r="AB33" s="1">
        <v>21.6</v>
      </c>
      <c r="AC33" s="1">
        <v>31</v>
      </c>
      <c r="AD33" s="1">
        <v>13</v>
      </c>
      <c r="AE33" s="1">
        <v>0</v>
      </c>
      <c r="AF33" s="1">
        <v>-0.8</v>
      </c>
      <c r="AG33" s="1"/>
      <c r="AH33" s="1">
        <f t="shared" si="7"/>
        <v>157.5</v>
      </c>
      <c r="AI33" s="8">
        <f>VLOOKUP(I33,[2]Sheet!$I:$AJ,27,0)</f>
        <v>0.45</v>
      </c>
      <c r="AJ33" s="8">
        <f>VLOOKUP(I33,[2]Sheet!$I:$AJ,28,0)</f>
        <v>1.8</v>
      </c>
      <c r="AK33" s="1">
        <f t="shared" si="9"/>
        <v>158.4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2" t="s">
        <v>73</v>
      </c>
      <c r="B34" s="12" t="s">
        <v>40</v>
      </c>
      <c r="C34" s="12">
        <v>2</v>
      </c>
      <c r="D34" s="12"/>
      <c r="E34" s="12"/>
      <c r="F34" s="12">
        <v>2</v>
      </c>
      <c r="G34" s="13">
        <v>0</v>
      </c>
      <c r="H34" s="12" t="e">
        <v>#N/A</v>
      </c>
      <c r="I34" s="12" t="s">
        <v>74</v>
      </c>
      <c r="J34" s="12"/>
      <c r="K34" s="12"/>
      <c r="L34" s="12">
        <f t="shared" si="3"/>
        <v>0</v>
      </c>
      <c r="M34" s="12"/>
      <c r="N34" s="12"/>
      <c r="O34" s="12"/>
      <c r="P34" s="12">
        <f t="shared" si="4"/>
        <v>0</v>
      </c>
      <c r="Q34" s="17"/>
      <c r="R34" s="14"/>
      <c r="S34" s="14"/>
      <c r="T34" s="12"/>
      <c r="U34" s="12" t="e">
        <f t="shared" si="5"/>
        <v>#DIV/0!</v>
      </c>
      <c r="V34" s="12" t="e">
        <f t="shared" si="6"/>
        <v>#DIV/0!</v>
      </c>
      <c r="W34" s="12">
        <f>IFERROR(VLOOKUP(A34,[1]TDSheet!$A:$G,3,0),0)/5</f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0.8</v>
      </c>
      <c r="AC34" s="12">
        <v>0.4</v>
      </c>
      <c r="AD34" s="12">
        <v>2.2000000000000002</v>
      </c>
      <c r="AE34" s="12">
        <v>12.4</v>
      </c>
      <c r="AF34" s="12">
        <v>0</v>
      </c>
      <c r="AG34" s="12"/>
      <c r="AH34" s="12"/>
      <c r="AI34" s="8"/>
      <c r="AJ34" s="8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8"/>
      <c r="AJ35" s="8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8"/>
      <c r="AJ36" s="8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8"/>
      <c r="AJ37" s="8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8"/>
      <c r="AJ38" s="8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8"/>
      <c r="AJ39" s="8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8"/>
      <c r="AJ40" s="8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8"/>
      <c r="AJ41" s="8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8"/>
      <c r="AJ42" s="8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8"/>
      <c r="AJ43" s="8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8"/>
      <c r="AJ44" s="8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8"/>
      <c r="AJ45" s="8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8"/>
      <c r="AJ46" s="8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8"/>
      <c r="AJ47" s="8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8"/>
      <c r="AJ48" s="8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8"/>
      <c r="AJ49" s="8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8"/>
      <c r="AJ50" s="8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8"/>
      <c r="AJ51" s="8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8"/>
      <c r="AJ52" s="8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8"/>
      <c r="AJ53" s="8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8"/>
      <c r="AJ54" s="8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8"/>
      <c r="AJ55" s="8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8"/>
      <c r="AJ56" s="8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8"/>
      <c r="AJ57" s="8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8"/>
      <c r="AJ58" s="8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8"/>
      <c r="AJ59" s="8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8"/>
      <c r="AJ60" s="8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8"/>
      <c r="AJ61" s="8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8"/>
      <c r="AJ62" s="8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8"/>
      <c r="AJ63" s="8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8"/>
      <c r="AJ64" s="8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8"/>
      <c r="AJ65" s="8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8"/>
      <c r="AJ66" s="8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8"/>
      <c r="AJ67" s="8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8"/>
      <c r="AJ68" s="8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8"/>
      <c r="AJ69" s="8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8"/>
      <c r="AJ70" s="8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8"/>
      <c r="AJ71" s="8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8"/>
      <c r="AJ72" s="8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8"/>
      <c r="AJ73" s="8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8"/>
      <c r="AJ74" s="8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8"/>
      <c r="AJ75" s="8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8"/>
      <c r="AJ76" s="8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8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8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8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8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8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8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8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8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8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8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8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8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8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8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8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8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8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8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8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8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8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8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8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8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8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8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8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8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8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8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8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8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8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8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8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8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8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8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8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8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8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8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8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8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8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8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8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8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8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8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8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8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8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8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8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8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8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8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8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8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8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8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8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8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8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8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8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8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8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8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8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8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8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8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8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8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8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8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8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8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8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8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8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8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8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8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8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8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8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8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8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8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8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8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8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8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8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8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8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8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8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8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8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8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8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8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8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8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8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8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8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8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8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8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8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8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8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8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8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8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8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8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8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8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8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8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8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8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8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8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8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8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8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8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8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8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8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8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8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8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8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8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8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8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8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8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8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8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8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8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8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8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8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8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8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8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8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8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8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8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8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8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8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8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8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8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8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8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8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8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8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8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8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8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8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8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8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8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8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8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8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8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8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8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8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8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8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8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8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8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8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8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8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8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8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8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8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8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8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8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8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8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8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8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8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8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8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8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8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8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8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8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8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8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8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8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8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8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8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8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8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8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8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8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8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8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8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8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8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8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8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8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8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8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8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8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8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8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8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8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8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8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8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8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8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8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8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8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8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8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8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8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8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8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8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8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8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8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8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8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8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8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8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8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8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8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8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8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8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8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8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8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8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8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8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8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8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8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8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8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8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8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8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8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8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8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8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8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8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8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8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8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8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8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8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8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8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8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8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8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8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8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8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8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8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8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8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8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8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8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8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8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8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8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8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8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8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8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8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8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8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8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8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8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8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8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8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8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8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8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8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8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8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8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8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8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8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8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8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8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8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8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8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8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8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8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8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8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8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8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8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8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8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8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8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8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8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8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8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8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8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8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8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8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8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8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8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8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8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8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8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8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8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8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8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8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8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8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8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8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8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8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8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8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8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8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8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8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8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8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8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8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8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8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8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8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8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8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8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8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8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8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8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8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8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8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8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8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8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8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8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8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8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8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8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8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8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8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8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8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8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8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8"/>
      <c r="AJ499" s="8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8"/>
      <c r="AJ500" s="8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K34" xr:uid="{D770486F-083E-4510-B020-035DC94C1EA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2025-08-14T13:47:22Z</dcterms:created>
  <dcterms:modified xsi:type="dcterms:W3CDTF">2025-08-18T10:44:10Z</dcterms:modified>
</cp:coreProperties>
</file>