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NV_Mel\"/>
    </mc:Choice>
  </mc:AlternateContent>
  <xr:revisionPtr revIDLastSave="0" documentId="13_ncr:1_{4E96BAD0-1661-4700-8274-309EF03DD4F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O274" i="1"/>
  <c r="BN274" i="1"/>
  <c r="BM274" i="1"/>
  <c r="Z274" i="1"/>
  <c r="Y274" i="1"/>
  <c r="BP274" i="1" s="1"/>
  <c r="P274" i="1"/>
  <c r="BO273" i="1"/>
  <c r="BM273" i="1"/>
  <c r="Z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BP271" i="1" s="1"/>
  <c r="P271" i="1"/>
  <c r="BO270" i="1"/>
  <c r="BM270" i="1"/>
  <c r="Z270" i="1"/>
  <c r="Y270" i="1"/>
  <c r="BP270" i="1" s="1"/>
  <c r="P270" i="1"/>
  <c r="BP269" i="1"/>
  <c r="BO269" i="1"/>
  <c r="BM269" i="1"/>
  <c r="Z269" i="1"/>
  <c r="Y269" i="1"/>
  <c r="BN269" i="1" s="1"/>
  <c r="P269" i="1"/>
  <c r="BO268" i="1"/>
  <c r="BM268" i="1"/>
  <c r="Z268" i="1"/>
  <c r="Y268" i="1"/>
  <c r="BP268" i="1" s="1"/>
  <c r="P268" i="1"/>
  <c r="BO267" i="1"/>
  <c r="BM267" i="1"/>
  <c r="Z267" i="1"/>
  <c r="Y267" i="1"/>
  <c r="BP267" i="1" s="1"/>
  <c r="P267" i="1"/>
  <c r="BO266" i="1"/>
  <c r="BM266" i="1"/>
  <c r="Z266" i="1"/>
  <c r="Y266" i="1"/>
  <c r="BP266" i="1" s="1"/>
  <c r="P266" i="1"/>
  <c r="BO265" i="1"/>
  <c r="BM265" i="1"/>
  <c r="Z265" i="1"/>
  <c r="Y265" i="1"/>
  <c r="BP265" i="1" s="1"/>
  <c r="P265" i="1"/>
  <c r="BO264" i="1"/>
  <c r="BN264" i="1"/>
  <c r="BM264" i="1"/>
  <c r="Z264" i="1"/>
  <c r="Z275" i="1" s="1"/>
  <c r="Y264" i="1"/>
  <c r="Y276" i="1" s="1"/>
  <c r="P264" i="1"/>
  <c r="X262" i="1"/>
  <c r="X261" i="1"/>
  <c r="BP260" i="1"/>
  <c r="BO260" i="1"/>
  <c r="BM260" i="1"/>
  <c r="Z260" i="1"/>
  <c r="Y260" i="1"/>
  <c r="BN260" i="1" s="1"/>
  <c r="P260" i="1"/>
  <c r="BO259" i="1"/>
  <c r="BM259" i="1"/>
  <c r="Z259" i="1"/>
  <c r="Y259" i="1"/>
  <c r="BP259" i="1" s="1"/>
  <c r="P259" i="1"/>
  <c r="BO258" i="1"/>
  <c r="BM258" i="1"/>
  <c r="Z258" i="1"/>
  <c r="Z261" i="1" s="1"/>
  <c r="Y258" i="1"/>
  <c r="BP258" i="1" s="1"/>
  <c r="P258" i="1"/>
  <c r="X256" i="1"/>
  <c r="X255" i="1"/>
  <c r="BO254" i="1"/>
  <c r="BM254" i="1"/>
  <c r="Z254" i="1"/>
  <c r="Y254" i="1"/>
  <c r="Y255" i="1" s="1"/>
  <c r="P254" i="1"/>
  <c r="BP253" i="1"/>
  <c r="BO253" i="1"/>
  <c r="BM253" i="1"/>
  <c r="Z253" i="1"/>
  <c r="Z255" i="1" s="1"/>
  <c r="Y253" i="1"/>
  <c r="BN253" i="1" s="1"/>
  <c r="P253" i="1"/>
  <c r="X251" i="1"/>
  <c r="X250" i="1"/>
  <c r="BO249" i="1"/>
  <c r="BM249" i="1"/>
  <c r="Z249" i="1"/>
  <c r="Y249" i="1"/>
  <c r="Y251" i="1" s="1"/>
  <c r="P249" i="1"/>
  <c r="BP248" i="1"/>
  <c r="BO248" i="1"/>
  <c r="BN248" i="1"/>
  <c r="BM248" i="1"/>
  <c r="Z248" i="1"/>
  <c r="Z250" i="1" s="1"/>
  <c r="Y248" i="1"/>
  <c r="P248" i="1"/>
  <c r="BP247" i="1"/>
  <c r="BO247" i="1"/>
  <c r="BM247" i="1"/>
  <c r="Z247" i="1"/>
  <c r="Y247" i="1"/>
  <c r="BN247" i="1" s="1"/>
  <c r="P247" i="1"/>
  <c r="X243" i="1"/>
  <c r="X242" i="1"/>
  <c r="BP241" i="1"/>
  <c r="BO241" i="1"/>
  <c r="BN241" i="1"/>
  <c r="BM241" i="1"/>
  <c r="Z241" i="1"/>
  <c r="Z242" i="1" s="1"/>
  <c r="Y241" i="1"/>
  <c r="Y243" i="1" s="1"/>
  <c r="P241" i="1"/>
  <c r="Y239" i="1"/>
  <c r="X239" i="1"/>
  <c r="Z238" i="1"/>
  <c r="Y238" i="1"/>
  <c r="X238" i="1"/>
  <c r="BO237" i="1"/>
  <c r="BN237" i="1"/>
  <c r="BM237" i="1"/>
  <c r="Z237" i="1"/>
  <c r="Y237" i="1"/>
  <c r="BP237" i="1" s="1"/>
  <c r="P237" i="1"/>
  <c r="Y233" i="1"/>
  <c r="X233" i="1"/>
  <c r="Z232" i="1"/>
  <c r="Y232" i="1"/>
  <c r="X232" i="1"/>
  <c r="BO231" i="1"/>
  <c r="BN231" i="1"/>
  <c r="BM231" i="1"/>
  <c r="Z231" i="1"/>
  <c r="Y231" i="1"/>
  <c r="BP231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Z220" i="1"/>
  <c r="X220" i="1"/>
  <c r="BP219" i="1"/>
  <c r="BO219" i="1"/>
  <c r="BM219" i="1"/>
  <c r="Z219" i="1"/>
  <c r="Y219" i="1"/>
  <c r="BN219" i="1" s="1"/>
  <c r="BO218" i="1"/>
  <c r="BM218" i="1"/>
  <c r="Z218" i="1"/>
  <c r="Y218" i="1"/>
  <c r="Y221" i="1" s="1"/>
  <c r="Y215" i="1"/>
  <c r="X215" i="1"/>
  <c r="Z214" i="1"/>
  <c r="Y214" i="1"/>
  <c r="X214" i="1"/>
  <c r="BP213" i="1"/>
  <c r="BO213" i="1"/>
  <c r="BM213" i="1"/>
  <c r="Z213" i="1"/>
  <c r="Y213" i="1"/>
  <c r="BN213" i="1" s="1"/>
  <c r="P213" i="1"/>
  <c r="BP212" i="1"/>
  <c r="BO212" i="1"/>
  <c r="BN212" i="1"/>
  <c r="BM212" i="1"/>
  <c r="Z212" i="1"/>
  <c r="Y212" i="1"/>
  <c r="P212" i="1"/>
  <c r="BP211" i="1"/>
  <c r="BO211" i="1"/>
  <c r="BN211" i="1"/>
  <c r="BM211" i="1"/>
  <c r="Z211" i="1"/>
  <c r="Y211" i="1"/>
  <c r="P211" i="1"/>
  <c r="Y209" i="1"/>
  <c r="X209" i="1"/>
  <c r="Z208" i="1"/>
  <c r="Y208" i="1"/>
  <c r="X208" i="1"/>
  <c r="BP207" i="1"/>
  <c r="BO207" i="1"/>
  <c r="BN207" i="1"/>
  <c r="BM207" i="1"/>
  <c r="Z207" i="1"/>
  <c r="Y207" i="1"/>
  <c r="P207" i="1"/>
  <c r="X204" i="1"/>
  <c r="Z203" i="1"/>
  <c r="Y203" i="1"/>
  <c r="X203" i="1"/>
  <c r="BO202" i="1"/>
  <c r="BM202" i="1"/>
  <c r="Z202" i="1"/>
  <c r="Y202" i="1"/>
  <c r="BP202" i="1" s="1"/>
  <c r="X199" i="1"/>
  <c r="X198" i="1"/>
  <c r="BO197" i="1"/>
  <c r="BM197" i="1"/>
  <c r="Z197" i="1"/>
  <c r="Y197" i="1"/>
  <c r="Y199" i="1" s="1"/>
  <c r="BP196" i="1"/>
  <c r="BO196" i="1"/>
  <c r="BN196" i="1"/>
  <c r="BM196" i="1"/>
  <c r="Z196" i="1"/>
  <c r="Y196" i="1"/>
  <c r="BP195" i="1"/>
  <c r="BO195" i="1"/>
  <c r="BN195" i="1"/>
  <c r="BM195" i="1"/>
  <c r="Z195" i="1"/>
  <c r="Y195" i="1"/>
  <c r="BP194" i="1"/>
  <c r="BO194" i="1"/>
  <c r="BN194" i="1"/>
  <c r="BM194" i="1"/>
  <c r="Z194" i="1"/>
  <c r="Y194" i="1"/>
  <c r="BO193" i="1"/>
  <c r="BN193" i="1"/>
  <c r="BM193" i="1"/>
  <c r="Z193" i="1"/>
  <c r="Z198" i="1" s="1"/>
  <c r="Y193" i="1"/>
  <c r="Y198" i="1" s="1"/>
  <c r="X190" i="1"/>
  <c r="X189" i="1"/>
  <c r="BP188" i="1"/>
  <c r="BO188" i="1"/>
  <c r="BM188" i="1"/>
  <c r="Z188" i="1"/>
  <c r="Y188" i="1"/>
  <c r="BN188" i="1" s="1"/>
  <c r="P188" i="1"/>
  <c r="BO187" i="1"/>
  <c r="BM187" i="1"/>
  <c r="Z187" i="1"/>
  <c r="Z189" i="1" s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90" i="1" s="1"/>
  <c r="P185" i="1"/>
  <c r="X183" i="1"/>
  <c r="Z182" i="1"/>
  <c r="Y182" i="1"/>
  <c r="X182" i="1"/>
  <c r="BP181" i="1"/>
  <c r="BO181" i="1"/>
  <c r="BM181" i="1"/>
  <c r="Z181" i="1"/>
  <c r="Y181" i="1"/>
  <c r="BN181" i="1" s="1"/>
  <c r="Y177" i="1"/>
  <c r="X177" i="1"/>
  <c r="Z176" i="1"/>
  <c r="X176" i="1"/>
  <c r="BO175" i="1"/>
  <c r="BM175" i="1"/>
  <c r="Z175" i="1"/>
  <c r="Y175" i="1"/>
  <c r="Y176" i="1" s="1"/>
  <c r="Y173" i="1"/>
  <c r="X173" i="1"/>
  <c r="Z172" i="1"/>
  <c r="Y172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P170" i="1"/>
  <c r="BO169" i="1"/>
  <c r="BN169" i="1"/>
  <c r="BM169" i="1"/>
  <c r="Z169" i="1"/>
  <c r="Y169" i="1"/>
  <c r="BP169" i="1" s="1"/>
  <c r="P169" i="1"/>
  <c r="X165" i="1"/>
  <c r="Y164" i="1"/>
  <c r="X164" i="1"/>
  <c r="BO163" i="1"/>
  <c r="BM163" i="1"/>
  <c r="Z163" i="1"/>
  <c r="Y163" i="1"/>
  <c r="BP163" i="1" s="1"/>
  <c r="P163" i="1"/>
  <c r="BO162" i="1"/>
  <c r="BN162" i="1"/>
  <c r="BM162" i="1"/>
  <c r="Z162" i="1"/>
  <c r="Z164" i="1" s="1"/>
  <c r="Y162" i="1"/>
  <c r="Y165" i="1" s="1"/>
  <c r="Y158" i="1"/>
  <c r="X158" i="1"/>
  <c r="Z157" i="1"/>
  <c r="Y157" i="1"/>
  <c r="X157" i="1"/>
  <c r="BP156" i="1"/>
  <c r="BO156" i="1"/>
  <c r="BM156" i="1"/>
  <c r="Z156" i="1"/>
  <c r="Y156" i="1"/>
  <c r="BN156" i="1" s="1"/>
  <c r="P156" i="1"/>
  <c r="X153" i="1"/>
  <c r="X152" i="1"/>
  <c r="BP151" i="1"/>
  <c r="BO151" i="1"/>
  <c r="BN151" i="1"/>
  <c r="BM151" i="1"/>
  <c r="Z151" i="1"/>
  <c r="Z152" i="1" s="1"/>
  <c r="Y151" i="1"/>
  <c r="Y153" i="1" s="1"/>
  <c r="P151" i="1"/>
  <c r="Y148" i="1"/>
  <c r="X148" i="1"/>
  <c r="Z147" i="1"/>
  <c r="Y147" i="1"/>
  <c r="X147" i="1"/>
  <c r="BP146" i="1"/>
  <c r="BO146" i="1"/>
  <c r="BN146" i="1"/>
  <c r="BM146" i="1"/>
  <c r="Z146" i="1"/>
  <c r="Y146" i="1"/>
  <c r="P146" i="1"/>
  <c r="Y143" i="1"/>
  <c r="X143" i="1"/>
  <c r="Z142" i="1"/>
  <c r="Y142" i="1"/>
  <c r="X142" i="1"/>
  <c r="BO141" i="1"/>
  <c r="BN141" i="1"/>
  <c r="BM141" i="1"/>
  <c r="Z141" i="1"/>
  <c r="Y141" i="1"/>
  <c r="BP141" i="1" s="1"/>
  <c r="P141" i="1"/>
  <c r="X138" i="1"/>
  <c r="X137" i="1"/>
  <c r="BO136" i="1"/>
  <c r="BM136" i="1"/>
  <c r="Z136" i="1"/>
  <c r="Z137" i="1" s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Y132" i="1" s="1"/>
  <c r="P130" i="1"/>
  <c r="BP129" i="1"/>
  <c r="BO129" i="1"/>
  <c r="BM129" i="1"/>
  <c r="Z129" i="1"/>
  <c r="Z131" i="1" s="1"/>
  <c r="Y129" i="1"/>
  <c r="BN129" i="1" s="1"/>
  <c r="P129" i="1"/>
  <c r="X126" i="1"/>
  <c r="Z125" i="1"/>
  <c r="X125" i="1"/>
  <c r="BO124" i="1"/>
  <c r="BM124" i="1"/>
  <c r="Z124" i="1"/>
  <c r="Y124" i="1"/>
  <c r="Y126" i="1" s="1"/>
  <c r="P124" i="1"/>
  <c r="BP123" i="1"/>
  <c r="BO123" i="1"/>
  <c r="BM123" i="1"/>
  <c r="Z123" i="1"/>
  <c r="Y123" i="1"/>
  <c r="BN123" i="1" s="1"/>
  <c r="P123" i="1"/>
  <c r="Y120" i="1"/>
  <c r="X120" i="1"/>
  <c r="Z119" i="1"/>
  <c r="Y119" i="1"/>
  <c r="X119" i="1"/>
  <c r="BO118" i="1"/>
  <c r="BM118" i="1"/>
  <c r="Z118" i="1"/>
  <c r="Y118" i="1"/>
  <c r="BP118" i="1" s="1"/>
  <c r="X116" i="1"/>
  <c r="Z115" i="1"/>
  <c r="X115" i="1"/>
  <c r="BO114" i="1"/>
  <c r="BM114" i="1"/>
  <c r="Z114" i="1"/>
  <c r="Y114" i="1"/>
  <c r="Y115" i="1" s="1"/>
  <c r="X112" i="1"/>
  <c r="X111" i="1"/>
  <c r="BO110" i="1"/>
  <c r="BM110" i="1"/>
  <c r="Z110" i="1"/>
  <c r="Y110" i="1"/>
  <c r="BP110" i="1" s="1"/>
  <c r="P110" i="1"/>
  <c r="BP109" i="1"/>
  <c r="BO109" i="1"/>
  <c r="BM109" i="1"/>
  <c r="Z109" i="1"/>
  <c r="Y109" i="1"/>
  <c r="BN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Z111" i="1" s="1"/>
  <c r="Y106" i="1"/>
  <c r="BP106" i="1" s="1"/>
  <c r="P106" i="1"/>
  <c r="X103" i="1"/>
  <c r="X102" i="1"/>
  <c r="BO101" i="1"/>
  <c r="BM101" i="1"/>
  <c r="Z101" i="1"/>
  <c r="Y101" i="1"/>
  <c r="Y103" i="1" s="1"/>
  <c r="P101" i="1"/>
  <c r="BP100" i="1"/>
  <c r="BO100" i="1"/>
  <c r="BM100" i="1"/>
  <c r="Z100" i="1"/>
  <c r="Z102" i="1" s="1"/>
  <c r="Y100" i="1"/>
  <c r="BN100" i="1" s="1"/>
  <c r="P100" i="1"/>
  <c r="X97" i="1"/>
  <c r="X96" i="1"/>
  <c r="BO95" i="1"/>
  <c r="BM95" i="1"/>
  <c r="Z95" i="1"/>
  <c r="Y95" i="1"/>
  <c r="BP95" i="1" s="1"/>
  <c r="P95" i="1"/>
  <c r="BP94" i="1"/>
  <c r="BO94" i="1"/>
  <c r="BM94" i="1"/>
  <c r="Z94" i="1"/>
  <c r="Y94" i="1"/>
  <c r="BN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Y97" i="1" s="1"/>
  <c r="P92" i="1"/>
  <c r="BP91" i="1"/>
  <c r="BO91" i="1"/>
  <c r="BM91" i="1"/>
  <c r="Z91" i="1"/>
  <c r="Z96" i="1" s="1"/>
  <c r="Y91" i="1"/>
  <c r="BN91" i="1" s="1"/>
  <c r="P91" i="1"/>
  <c r="BP90" i="1"/>
  <c r="BO90" i="1"/>
  <c r="BN90" i="1"/>
  <c r="BM90" i="1"/>
  <c r="Z90" i="1"/>
  <c r="Y90" i="1"/>
  <c r="Y96" i="1" s="1"/>
  <c r="P90" i="1"/>
  <c r="X87" i="1"/>
  <c r="Z86" i="1"/>
  <c r="Y86" i="1"/>
  <c r="X86" i="1"/>
  <c r="BP85" i="1"/>
  <c r="BO85" i="1"/>
  <c r="BM85" i="1"/>
  <c r="Z85" i="1"/>
  <c r="Y85" i="1"/>
  <c r="BN85" i="1" s="1"/>
  <c r="P85" i="1"/>
  <c r="BP84" i="1"/>
  <c r="BO84" i="1"/>
  <c r="BN84" i="1"/>
  <c r="BM84" i="1"/>
  <c r="Z84" i="1"/>
  <c r="Y84" i="1"/>
  <c r="P84" i="1"/>
  <c r="X81" i="1"/>
  <c r="Z80" i="1"/>
  <c r="Y80" i="1"/>
  <c r="X80" i="1"/>
  <c r="BP79" i="1"/>
  <c r="BO79" i="1"/>
  <c r="BN79" i="1"/>
  <c r="BM79" i="1"/>
  <c r="Z79" i="1"/>
  <c r="Y79" i="1"/>
  <c r="Y81" i="1" s="1"/>
  <c r="P79" i="1"/>
  <c r="Y76" i="1"/>
  <c r="X76" i="1"/>
  <c r="Z75" i="1"/>
  <c r="Y75" i="1"/>
  <c r="X75" i="1"/>
  <c r="BO74" i="1"/>
  <c r="BN74" i="1"/>
  <c r="BM74" i="1"/>
  <c r="Z74" i="1"/>
  <c r="Y74" i="1"/>
  <c r="BP74" i="1" s="1"/>
  <c r="P74" i="1"/>
  <c r="BP73" i="1"/>
  <c r="BO73" i="1"/>
  <c r="BN73" i="1"/>
  <c r="BM73" i="1"/>
  <c r="Z73" i="1"/>
  <c r="Y73" i="1"/>
  <c r="P73" i="1"/>
  <c r="Y70" i="1"/>
  <c r="X70" i="1"/>
  <c r="Y69" i="1"/>
  <c r="X69" i="1"/>
  <c r="BP68" i="1"/>
  <c r="BO68" i="1"/>
  <c r="BM68" i="1"/>
  <c r="Z68" i="1"/>
  <c r="Y68" i="1"/>
  <c r="BN68" i="1" s="1"/>
  <c r="P68" i="1"/>
  <c r="BO67" i="1"/>
  <c r="BN67" i="1"/>
  <c r="BM67" i="1"/>
  <c r="Z67" i="1"/>
  <c r="Y67" i="1"/>
  <c r="BP67" i="1" s="1"/>
  <c r="P67" i="1"/>
  <c r="BP66" i="1"/>
  <c r="BO66" i="1"/>
  <c r="BM66" i="1"/>
  <c r="Z66" i="1"/>
  <c r="Z69" i="1" s="1"/>
  <c r="Y66" i="1"/>
  <c r="BN66" i="1" s="1"/>
  <c r="P66" i="1"/>
  <c r="X64" i="1"/>
  <c r="X63" i="1"/>
  <c r="BO62" i="1"/>
  <c r="BM62" i="1"/>
  <c r="Z62" i="1"/>
  <c r="Y62" i="1"/>
  <c r="BN62" i="1" s="1"/>
  <c r="P62" i="1"/>
  <c r="BO61" i="1"/>
  <c r="BM61" i="1"/>
  <c r="Z61" i="1"/>
  <c r="Z63" i="1" s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Y55" i="1"/>
  <c r="X55" i="1"/>
  <c r="Z54" i="1"/>
  <c r="Y54" i="1"/>
  <c r="X54" i="1"/>
  <c r="BP53" i="1"/>
  <c r="BO53" i="1"/>
  <c r="BN53" i="1"/>
  <c r="BM53" i="1"/>
  <c r="Z53" i="1"/>
  <c r="Y53" i="1"/>
  <c r="P53" i="1"/>
  <c r="X51" i="1"/>
  <c r="Z50" i="1"/>
  <c r="Y50" i="1"/>
  <c r="X50" i="1"/>
  <c r="BP49" i="1"/>
  <c r="BO49" i="1"/>
  <c r="BN49" i="1"/>
  <c r="BM49" i="1"/>
  <c r="Z49" i="1"/>
  <c r="Y49" i="1"/>
  <c r="Y51" i="1" s="1"/>
  <c r="P49" i="1"/>
  <c r="X46" i="1"/>
  <c r="Z45" i="1"/>
  <c r="X45" i="1"/>
  <c r="BO44" i="1"/>
  <c r="BN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Y46" i="1" s="1"/>
  <c r="P41" i="1"/>
  <c r="Y38" i="1"/>
  <c r="X38" i="1"/>
  <c r="X277" i="1" s="1"/>
  <c r="Y37" i="1"/>
  <c r="X37" i="1"/>
  <c r="BP36" i="1"/>
  <c r="BO36" i="1"/>
  <c r="BM36" i="1"/>
  <c r="Z36" i="1"/>
  <c r="Z37" i="1" s="1"/>
  <c r="Y36" i="1"/>
  <c r="BN36" i="1" s="1"/>
  <c r="P36" i="1"/>
  <c r="BO35" i="1"/>
  <c r="BN35" i="1"/>
  <c r="BM35" i="1"/>
  <c r="Z35" i="1"/>
  <c r="Y35" i="1"/>
  <c r="BP35" i="1" s="1"/>
  <c r="P35" i="1"/>
  <c r="BP34" i="1"/>
  <c r="BO34" i="1"/>
  <c r="BN34" i="1"/>
  <c r="BM34" i="1"/>
  <c r="Z34" i="1"/>
  <c r="Y34" i="1"/>
  <c r="P34" i="1"/>
  <c r="Y31" i="1"/>
  <c r="X31" i="1"/>
  <c r="Y30" i="1"/>
  <c r="X30" i="1"/>
  <c r="BP29" i="1"/>
  <c r="BO29" i="1"/>
  <c r="BM29" i="1"/>
  <c r="Z29" i="1"/>
  <c r="Y29" i="1"/>
  <c r="BN29" i="1" s="1"/>
  <c r="P29" i="1"/>
  <c r="BO28" i="1"/>
  <c r="BN28" i="1"/>
  <c r="BM28" i="1"/>
  <c r="X278" i="1" s="1"/>
  <c r="Z28" i="1"/>
  <c r="Z30" i="1" s="1"/>
  <c r="Y28" i="1"/>
  <c r="BP28" i="1" s="1"/>
  <c r="P28" i="1"/>
  <c r="Y24" i="1"/>
  <c r="X24" i="1"/>
  <c r="Z23" i="1"/>
  <c r="Y23" i="1"/>
  <c r="X23" i="1"/>
  <c r="X281" i="1" s="1"/>
  <c r="BP22" i="1"/>
  <c r="BO22" i="1"/>
  <c r="X279" i="1" s="1"/>
  <c r="BM22" i="1"/>
  <c r="Z22" i="1"/>
  <c r="Y22" i="1"/>
  <c r="BN22" i="1" s="1"/>
  <c r="P22" i="1"/>
  <c r="H10" i="1"/>
  <c r="A9" i="1"/>
  <c r="F9" i="1" s="1"/>
  <c r="D7" i="1"/>
  <c r="Q6" i="1"/>
  <c r="P2" i="1"/>
  <c r="Z282" i="1" l="1"/>
  <c r="X280" i="1"/>
  <c r="F10" i="1"/>
  <c r="BN107" i="1"/>
  <c r="BN136" i="1"/>
  <c r="Y152" i="1"/>
  <c r="BN187" i="1"/>
  <c r="BP193" i="1"/>
  <c r="Y204" i="1"/>
  <c r="BN225" i="1"/>
  <c r="Y242" i="1"/>
  <c r="BN259" i="1"/>
  <c r="BN267" i="1"/>
  <c r="BP62" i="1"/>
  <c r="BN92" i="1"/>
  <c r="BN101" i="1"/>
  <c r="BN110" i="1"/>
  <c r="BN130" i="1"/>
  <c r="BP162" i="1"/>
  <c r="Y183" i="1"/>
  <c r="BN254" i="1"/>
  <c r="BP264" i="1"/>
  <c r="BN270" i="1"/>
  <c r="Y87" i="1"/>
  <c r="BN95" i="1"/>
  <c r="BN124" i="1"/>
  <c r="BN197" i="1"/>
  <c r="BN218" i="1"/>
  <c r="BP225" i="1"/>
  <c r="BN249" i="1"/>
  <c r="BN273" i="1"/>
  <c r="Y116" i="1"/>
  <c r="BP57" i="1"/>
  <c r="BN41" i="1"/>
  <c r="Y278" i="1" s="1"/>
  <c r="Y280" i="1" s="1"/>
  <c r="Y63" i="1"/>
  <c r="BP92" i="1"/>
  <c r="BP101" i="1"/>
  <c r="BN118" i="1"/>
  <c r="BP130" i="1"/>
  <c r="BN175" i="1"/>
  <c r="BP254" i="1"/>
  <c r="A10" i="1"/>
  <c r="BP124" i="1"/>
  <c r="Y137" i="1"/>
  <c r="BP197" i="1"/>
  <c r="BP218" i="1"/>
  <c r="Y226" i="1"/>
  <c r="BP249" i="1"/>
  <c r="Y58" i="1"/>
  <c r="BN57" i="1"/>
  <c r="BP41" i="1"/>
  <c r="Y279" i="1" s="1"/>
  <c r="Y102" i="1"/>
  <c r="Y111" i="1"/>
  <c r="Y131" i="1"/>
  <c r="BP175" i="1"/>
  <c r="Y64" i="1"/>
  <c r="Y277" i="1" s="1"/>
  <c r="Y125" i="1"/>
  <c r="BN163" i="1"/>
  <c r="BN185" i="1"/>
  <c r="Y250" i="1"/>
  <c r="BN265" i="1"/>
  <c r="J9" i="1"/>
  <c r="Y138" i="1"/>
  <c r="BN268" i="1"/>
  <c r="H9" i="1"/>
  <c r="Y45" i="1"/>
  <c r="Y281" i="1" s="1"/>
  <c r="Y112" i="1"/>
  <c r="BP185" i="1"/>
  <c r="Y256" i="1"/>
  <c r="BN271" i="1"/>
  <c r="Y189" i="1"/>
  <c r="Y261" i="1"/>
  <c r="BN171" i="1"/>
  <c r="Y220" i="1"/>
  <c r="BN61" i="1"/>
  <c r="BN114" i="1"/>
  <c r="BN106" i="1"/>
  <c r="BN135" i="1"/>
  <c r="BN186" i="1"/>
  <c r="BN202" i="1"/>
  <c r="BN258" i="1"/>
  <c r="BN266" i="1"/>
  <c r="Y275" i="1"/>
  <c r="BP114" i="1"/>
  <c r="Y262" i="1"/>
  <c r="C290" i="1" l="1"/>
  <c r="B290" i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<sst xmlns="http://schemas.openxmlformats.org/spreadsheetml/2006/main" count="1245" uniqueCount="407">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</sst>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22" t="s">
        <v>0</v>
      </c>
      <c r="E1" s="294"/>
      <c r="F1" s="294"/>
      <c r="G1" s="14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3"/>
      <c r="Q3" s="283"/>
      <c r="R3" s="283"/>
      <c r="S3" s="283"/>
      <c r="T3" s="283"/>
      <c r="U3" s="283"/>
      <c r="V3" s="283"/>
      <c r="W3" s="2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72"/>
      <c r="P5" s="26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7"/>
      <c r="AC5" s="57"/>
      <c r="AD5" s="57"/>
      <c r="AE5" s="57"/>
    </row>
    <row r="6" spans="1:32" s="17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73"/>
      <c r="P6" s="26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4"/>
      <c r="P7" s="26"/>
      <c r="Q7" s="46"/>
      <c r="R7" s="46"/>
      <c r="T7" s="283"/>
      <c r="U7" s="368"/>
      <c r="V7" s="393"/>
      <c r="W7" s="394"/>
      <c r="AB7" s="57"/>
      <c r="AC7" s="57"/>
      <c r="AD7" s="57"/>
      <c r="AE7" s="57"/>
    </row>
    <row r="8" spans="1:32" s="17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75"/>
      <c r="P8" s="26" t="s">
        <v>20</v>
      </c>
      <c r="Q8" s="347">
        <v>0.41666666666666669</v>
      </c>
      <c r="R8" s="303"/>
      <c r="T8" s="283"/>
      <c r="U8" s="368"/>
      <c r="V8" s="393"/>
      <c r="W8" s="394"/>
      <c r="AB8" s="57"/>
      <c r="AC8" s="57"/>
      <c r="AD8" s="57"/>
      <c r="AE8" s="57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70"/>
      <c r="P9" s="29" t="s">
        <v>21</v>
      </c>
      <c r="Q9" s="341"/>
      <c r="R9" s="342"/>
      <c r="T9" s="283"/>
      <c r="U9" s="368"/>
      <c r="V9" s="395"/>
      <c r="W9" s="3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71"/>
      <c r="P10" s="29" t="s">
        <v>22</v>
      </c>
      <c r="Q10" s="372"/>
      <c r="R10" s="373"/>
      <c r="U10" s="26" t="s">
        <v>23</v>
      </c>
      <c r="V10" s="298" t="s">
        <v>24</v>
      </c>
      <c r="W10" s="29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343"/>
      <c r="R11" s="344"/>
      <c r="U11" s="26" t="s">
        <v>27</v>
      </c>
      <c r="V11" s="417" t="s">
        <v>28</v>
      </c>
      <c r="W11" s="34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76"/>
      <c r="P12" s="26" t="s">
        <v>30</v>
      </c>
      <c r="Q12" s="347"/>
      <c r="R12" s="303"/>
      <c r="S12" s="27"/>
      <c r="U12" s="26"/>
      <c r="V12" s="294"/>
      <c r="W12" s="283"/>
      <c r="AB12" s="57"/>
      <c r="AC12" s="57"/>
      <c r="AD12" s="57"/>
      <c r="AE12" s="57"/>
    </row>
    <row r="13" spans="1:32" s="17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76"/>
      <c r="O13" s="29"/>
      <c r="P13" s="29" t="s">
        <v>32</v>
      </c>
      <c r="Q13" s="417"/>
      <c r="R13" s="34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77"/>
      <c r="P15" s="358" t="s">
        <v>35</v>
      </c>
      <c r="Q15" s="294"/>
      <c r="R15" s="294"/>
      <c r="S15" s="294"/>
      <c r="T15" s="29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59"/>
      <c r="Q16" s="359"/>
      <c r="R16" s="359"/>
      <c r="S16" s="359"/>
      <c r="T16" s="3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80"/>
      <c r="BD17" s="79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81" t="s">
        <v>61</v>
      </c>
      <c r="V18" s="81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80"/>
      <c r="BD18" s="79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52"/>
      <c r="AB19" s="52"/>
      <c r="AC19" s="52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62"/>
      <c r="AB20" s="62"/>
      <c r="AC20" s="62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276">
        <v>4607111035752</v>
      </c>
      <c r="E22" s="27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52"/>
      <c r="AB25" s="52"/>
      <c r="AC25" s="52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62"/>
      <c r="AB26" s="62"/>
      <c r="AC26" s="62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276">
        <v>4607111036537</v>
      </c>
      <c r="E28" s="27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81</v>
      </c>
      <c r="M28" s="36" t="s">
        <v>69</v>
      </c>
      <c r="N28" s="36"/>
      <c r="O28" s="35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7"/>
      <c r="V28" s="37"/>
      <c r="W28" s="38" t="s">
        <v>70</v>
      </c>
      <c r="X28" s="56">
        <v>280</v>
      </c>
      <c r="Y28" s="53">
        <f>IFERROR(IF(X28="","",X28),"")</f>
        <v>280</v>
      </c>
      <c r="Z28" s="39">
        <f>IFERROR(IF(X28="","",X28*0.00941),"")</f>
        <v>2.6347999999999998</v>
      </c>
      <c r="AA28" s="65"/>
      <c r="AB28" s="66"/>
      <c r="AC28" s="86" t="s">
        <v>82</v>
      </c>
      <c r="AG28" s="78"/>
      <c r="AJ28" s="82" t="s">
        <v>83</v>
      </c>
      <c r="AK28" s="82">
        <v>14</v>
      </c>
      <c r="BB28" s="87" t="s">
        <v>84</v>
      </c>
      <c r="BM28" s="78">
        <f>IFERROR(X28*I28,"0")</f>
        <v>538.10400000000004</v>
      </c>
      <c r="BN28" s="78">
        <f>IFERROR(Y28*I28,"0")</f>
        <v>538.10400000000004</v>
      </c>
      <c r="BO28" s="78">
        <f>IFERROR(X28/J28,"0")</f>
        <v>2</v>
      </c>
      <c r="BP28" s="78">
        <f>IFERROR(Y28/J28,"0")</f>
        <v>2</v>
      </c>
    </row>
    <row r="29" spans="1:68" ht="27" customHeight="1" x14ac:dyDescent="0.25">
      <c r="A29" s="60" t="s">
        <v>85</v>
      </c>
      <c r="B29" s="60" t="s">
        <v>86</v>
      </c>
      <c r="C29" s="34">
        <v>4301132188</v>
      </c>
      <c r="D29" s="276">
        <v>4607111036605</v>
      </c>
      <c r="E29" s="27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81</v>
      </c>
      <c r="M29" s="36" t="s">
        <v>69</v>
      </c>
      <c r="N29" s="36"/>
      <c r="O29" s="35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7"/>
      <c r="V29" s="37"/>
      <c r="W29" s="38" t="s">
        <v>70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82</v>
      </c>
      <c r="AG29" s="78"/>
      <c r="AJ29" s="82" t="s">
        <v>83</v>
      </c>
      <c r="AK29" s="82">
        <v>14</v>
      </c>
      <c r="BB29" s="89" t="s">
        <v>84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40" t="s">
        <v>70</v>
      </c>
      <c r="X30" s="41">
        <f>IFERROR(SUM(X28:X29),"0")</f>
        <v>280</v>
      </c>
      <c r="Y30" s="41">
        <f>IFERROR(SUM(Y28:Y29),"0")</f>
        <v>280</v>
      </c>
      <c r="Z30" s="41">
        <f>IFERROR(IF(Z28="",0,Z28),"0")+IFERROR(IF(Z29="",0,Z29),"0")</f>
        <v>2.6347999999999998</v>
      </c>
      <c r="AA30" s="64"/>
      <c r="AB30" s="64"/>
      <c r="AC30" s="64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40" t="s">
        <v>74</v>
      </c>
      <c r="X31" s="41">
        <f>IFERROR(SUMPRODUCT(X28:X29*H28:H29),"0")</f>
        <v>420</v>
      </c>
      <c r="Y31" s="41">
        <f>IFERROR(SUMPRODUCT(Y28:Y29*H28:H29),"0")</f>
        <v>420</v>
      </c>
      <c r="Z31" s="40"/>
      <c r="AA31" s="64"/>
      <c r="AB31" s="64"/>
      <c r="AC31" s="64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62"/>
      <c r="AB32" s="62"/>
      <c r="AC32" s="62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63"/>
      <c r="AB33" s="63"/>
      <c r="AC33" s="63"/>
    </row>
    <row r="34" spans="1:68" ht="27" customHeight="1" x14ac:dyDescent="0.25">
      <c r="A34" s="60" t="s">
        <v>88</v>
      </c>
      <c r="B34" s="60" t="s">
        <v>89</v>
      </c>
      <c r="C34" s="34">
        <v>4301071090</v>
      </c>
      <c r="D34" s="276">
        <v>4620207490075</v>
      </c>
      <c r="E34" s="277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81</v>
      </c>
      <c r="M34" s="36" t="s">
        <v>69</v>
      </c>
      <c r="N34" s="36"/>
      <c r="O34" s="35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7"/>
      <c r="V34" s="37"/>
      <c r="W34" s="38" t="s">
        <v>70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90</v>
      </c>
      <c r="AG34" s="78"/>
      <c r="AJ34" s="82" t="s">
        <v>83</v>
      </c>
      <c r="AK34" s="82">
        <v>12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91</v>
      </c>
      <c r="B35" s="60" t="s">
        <v>92</v>
      </c>
      <c r="C35" s="34">
        <v>4301071092</v>
      </c>
      <c r="D35" s="276">
        <v>4620207490174</v>
      </c>
      <c r="E35" s="27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81</v>
      </c>
      <c r="M35" s="36" t="s">
        <v>69</v>
      </c>
      <c r="N35" s="36"/>
      <c r="O35" s="35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93</v>
      </c>
      <c r="AG35" s="78"/>
      <c r="AJ35" s="82" t="s">
        <v>83</v>
      </c>
      <c r="AK35" s="82">
        <v>12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94</v>
      </c>
      <c r="B36" s="60" t="s">
        <v>95</v>
      </c>
      <c r="C36" s="34">
        <v>4301071091</v>
      </c>
      <c r="D36" s="276">
        <v>4620207490044</v>
      </c>
      <c r="E36" s="27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81</v>
      </c>
      <c r="M36" s="36" t="s">
        <v>69</v>
      </c>
      <c r="N36" s="36"/>
      <c r="O36" s="35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7"/>
      <c r="V36" s="37"/>
      <c r="W36" s="38" t="s">
        <v>70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96</v>
      </c>
      <c r="AG36" s="78"/>
      <c r="AJ36" s="82" t="s">
        <v>83</v>
      </c>
      <c r="AK36" s="82">
        <v>12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40" t="s">
        <v>70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40" t="s">
        <v>74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62"/>
      <c r="AB39" s="62"/>
      <c r="AC39" s="62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63"/>
      <c r="AB40" s="63"/>
      <c r="AC40" s="63"/>
    </row>
    <row r="41" spans="1:68" ht="27" customHeight="1" x14ac:dyDescent="0.25">
      <c r="A41" s="60" t="s">
        <v>98</v>
      </c>
      <c r="B41" s="60" t="s">
        <v>99</v>
      </c>
      <c r="C41" s="34">
        <v>4301071044</v>
      </c>
      <c r="D41" s="276">
        <v>4607111039385</v>
      </c>
      <c r="E41" s="277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67</v>
      </c>
      <c r="L41" s="35" t="s">
        <v>81</v>
      </c>
      <c r="M41" s="36" t="s">
        <v>69</v>
      </c>
      <c r="N41" s="36"/>
      <c r="O41" s="35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7"/>
      <c r="V41" s="37"/>
      <c r="W41" s="38" t="s">
        <v>70</v>
      </c>
      <c r="X41" s="56">
        <v>84</v>
      </c>
      <c r="Y41" s="53">
        <f>IFERROR(IF(X41="","",X41),"")</f>
        <v>84</v>
      </c>
      <c r="Z41" s="39">
        <f>IFERROR(IF(X41="","",X41*0.0155),"")</f>
        <v>1.302</v>
      </c>
      <c r="AA41" s="65"/>
      <c r="AB41" s="66"/>
      <c r="AC41" s="96" t="s">
        <v>100</v>
      </c>
      <c r="AG41" s="78"/>
      <c r="AJ41" s="82" t="s">
        <v>83</v>
      </c>
      <c r="AK41" s="82">
        <v>12</v>
      </c>
      <c r="BB41" s="97" t="s">
        <v>1</v>
      </c>
      <c r="BM41" s="78">
        <f>IFERROR(X41*I41,"0")</f>
        <v>613.19999999999993</v>
      </c>
      <c r="BN41" s="78">
        <f>IFERROR(Y41*I41,"0")</f>
        <v>613.19999999999993</v>
      </c>
      <c r="BO41" s="78">
        <f>IFERROR(X41/J41,"0")</f>
        <v>1</v>
      </c>
      <c r="BP41" s="78">
        <f>IFERROR(Y41/J41,"0")</f>
        <v>1</v>
      </c>
    </row>
    <row r="42" spans="1:68" ht="27" customHeight="1" x14ac:dyDescent="0.25">
      <c r="A42" s="60" t="s">
        <v>101</v>
      </c>
      <c r="B42" s="60" t="s">
        <v>102</v>
      </c>
      <c r="C42" s="34">
        <v>4301071031</v>
      </c>
      <c r="D42" s="276">
        <v>4607111038982</v>
      </c>
      <c r="E42" s="277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67</v>
      </c>
      <c r="L42" s="35" t="s">
        <v>81</v>
      </c>
      <c r="M42" s="36" t="s">
        <v>69</v>
      </c>
      <c r="N42" s="36"/>
      <c r="O42" s="35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7"/>
      <c r="V42" s="37"/>
      <c r="W42" s="38" t="s">
        <v>70</v>
      </c>
      <c r="X42" s="56">
        <v>84</v>
      </c>
      <c r="Y42" s="53">
        <f>IFERROR(IF(X42="","",X42),"")</f>
        <v>84</v>
      </c>
      <c r="Z42" s="39">
        <f>IFERROR(IF(X42="","",X42*0.0155),"")</f>
        <v>1.302</v>
      </c>
      <c r="AA42" s="65"/>
      <c r="AB42" s="66"/>
      <c r="AC42" s="98" t="s">
        <v>103</v>
      </c>
      <c r="AG42" s="78"/>
      <c r="AJ42" s="82" t="s">
        <v>83</v>
      </c>
      <c r="AK42" s="82">
        <v>12</v>
      </c>
      <c r="BB42" s="99" t="s">
        <v>1</v>
      </c>
      <c r="BM42" s="78">
        <f>IFERROR(X42*I42,"0")</f>
        <v>612.024</v>
      </c>
      <c r="BN42" s="78">
        <f>IFERROR(Y42*I42,"0")</f>
        <v>612.024</v>
      </c>
      <c r="BO42" s="78">
        <f>IFERROR(X42/J42,"0")</f>
        <v>1</v>
      </c>
      <c r="BP42" s="78">
        <f>IFERROR(Y42/J42,"0")</f>
        <v>1</v>
      </c>
    </row>
    <row r="43" spans="1:68" ht="27" customHeight="1" x14ac:dyDescent="0.25">
      <c r="A43" s="60" t="s">
        <v>104</v>
      </c>
      <c r="B43" s="60" t="s">
        <v>105</v>
      </c>
      <c r="C43" s="34">
        <v>4301071046</v>
      </c>
      <c r="D43" s="276">
        <v>4607111039354</v>
      </c>
      <c r="E43" s="277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67</v>
      </c>
      <c r="L43" s="35" t="s">
        <v>81</v>
      </c>
      <c r="M43" s="36" t="s">
        <v>69</v>
      </c>
      <c r="N43" s="36"/>
      <c r="O43" s="35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7"/>
      <c r="V43" s="37"/>
      <c r="W43" s="38" t="s">
        <v>70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/>
      <c r="AB43" s="66"/>
      <c r="AC43" s="100" t="s">
        <v>103</v>
      </c>
      <c r="AG43" s="78"/>
      <c r="AJ43" s="82" t="s">
        <v>83</v>
      </c>
      <c r="AK43" s="82">
        <v>12</v>
      </c>
      <c r="BB43" s="101" t="s">
        <v>1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customHeight="1" x14ac:dyDescent="0.25">
      <c r="A44" s="60" t="s">
        <v>106</v>
      </c>
      <c r="B44" s="60" t="s">
        <v>107</v>
      </c>
      <c r="C44" s="34">
        <v>4301071047</v>
      </c>
      <c r="D44" s="276">
        <v>4607111039330</v>
      </c>
      <c r="E44" s="277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81</v>
      </c>
      <c r="M44" s="36" t="s">
        <v>69</v>
      </c>
      <c r="N44" s="36"/>
      <c r="O44" s="35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7"/>
      <c r="V44" s="37"/>
      <c r="W44" s="38" t="s">
        <v>70</v>
      </c>
      <c r="X44" s="56">
        <v>84</v>
      </c>
      <c r="Y44" s="53">
        <f>IFERROR(IF(X44="","",X44),"")</f>
        <v>84</v>
      </c>
      <c r="Z44" s="39">
        <f>IFERROR(IF(X44="","",X44*0.0155),"")</f>
        <v>1.302</v>
      </c>
      <c r="AA44" s="65"/>
      <c r="AB44" s="66"/>
      <c r="AC44" s="102" t="s">
        <v>103</v>
      </c>
      <c r="AG44" s="78"/>
      <c r="AJ44" s="82" t="s">
        <v>83</v>
      </c>
      <c r="AK44" s="82">
        <v>12</v>
      </c>
      <c r="BB44" s="103" t="s">
        <v>1</v>
      </c>
      <c r="BM44" s="78">
        <f>IFERROR(X44*I44,"0")</f>
        <v>613.19999999999993</v>
      </c>
      <c r="BN44" s="78">
        <f>IFERROR(Y44*I44,"0")</f>
        <v>613.19999999999993</v>
      </c>
      <c r="BO44" s="78">
        <f>IFERROR(X44/J44,"0")</f>
        <v>1</v>
      </c>
      <c r="BP44" s="78">
        <f>IFERROR(Y44/J44,"0")</f>
        <v>1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40" t="s">
        <v>70</v>
      </c>
      <c r="X45" s="41">
        <f>IFERROR(SUM(X41:X44),"0")</f>
        <v>252</v>
      </c>
      <c r="Y45" s="41">
        <f>IFERROR(SUM(Y41:Y44),"0")</f>
        <v>252</v>
      </c>
      <c r="Z45" s="41">
        <f>IFERROR(IF(Z41="",0,Z41),"0")+IFERROR(IF(Z42="",0,Z42),"0")+IFERROR(IF(Z43="",0,Z43),"0")+IFERROR(IF(Z44="",0,Z44),"0")</f>
        <v>3.9060000000000001</v>
      </c>
      <c r="AA45" s="64"/>
      <c r="AB45" s="64"/>
      <c r="AC45" s="64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40" t="s">
        <v>74</v>
      </c>
      <c r="X46" s="41">
        <f>IFERROR(SUMPRODUCT(X41:X44*H41:H44),"0")</f>
        <v>1764</v>
      </c>
      <c r="Y46" s="41">
        <f>IFERROR(SUMPRODUCT(Y41:Y44*H41:H44),"0")</f>
        <v>1764</v>
      </c>
      <c r="Z46" s="40"/>
      <c r="AA46" s="64"/>
      <c r="AB46" s="64"/>
      <c r="AC46" s="64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62"/>
      <c r="AB47" s="62"/>
      <c r="AC47" s="62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63"/>
      <c r="AB48" s="63"/>
      <c r="AC48" s="63"/>
    </row>
    <row r="49" spans="1:68" ht="16.5" customHeight="1" x14ac:dyDescent="0.25">
      <c r="A49" s="60" t="s">
        <v>109</v>
      </c>
      <c r="B49" s="60" t="s">
        <v>110</v>
      </c>
      <c r="C49" s="34">
        <v>4301071073</v>
      </c>
      <c r="D49" s="276">
        <v>4620207490822</v>
      </c>
      <c r="E49" s="277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67</v>
      </c>
      <c r="L49" s="35" t="s">
        <v>68</v>
      </c>
      <c r="M49" s="36" t="s">
        <v>69</v>
      </c>
      <c r="N49" s="36"/>
      <c r="O49" s="35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7"/>
      <c r="V49" s="37"/>
      <c r="W49" s="38" t="s">
        <v>70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111</v>
      </c>
      <c r="AG49" s="78"/>
      <c r="AJ49" s="82" t="s">
        <v>72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40" t="s">
        <v>70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40" t="s">
        <v>74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63"/>
      <c r="AB52" s="63"/>
      <c r="AC52" s="63"/>
    </row>
    <row r="53" spans="1:68" ht="16.5" customHeight="1" x14ac:dyDescent="0.25">
      <c r="A53" s="60" t="s">
        <v>113</v>
      </c>
      <c r="B53" s="60" t="s">
        <v>114</v>
      </c>
      <c r="C53" s="34">
        <v>4301100087</v>
      </c>
      <c r="D53" s="276">
        <v>4607111039743</v>
      </c>
      <c r="E53" s="277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80</v>
      </c>
      <c r="L53" s="35" t="s">
        <v>68</v>
      </c>
      <c r="M53" s="36" t="s">
        <v>69</v>
      </c>
      <c r="N53" s="36"/>
      <c r="O53" s="35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7"/>
      <c r="V53" s="37"/>
      <c r="W53" s="38" t="s">
        <v>70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115</v>
      </c>
      <c r="AG53" s="78"/>
      <c r="AJ53" s="82" t="s">
        <v>72</v>
      </c>
      <c r="AK53" s="82">
        <v>1</v>
      </c>
      <c r="BB53" s="107" t="s">
        <v>84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40" t="s">
        <v>70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40" t="s">
        <v>74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63"/>
      <c r="AB56" s="63"/>
      <c r="AC56" s="63"/>
    </row>
    <row r="57" spans="1:68" ht="27" customHeight="1" x14ac:dyDescent="0.25">
      <c r="A57" s="60" t="s">
        <v>116</v>
      </c>
      <c r="B57" s="60" t="s">
        <v>117</v>
      </c>
      <c r="C57" s="34">
        <v>4301132194</v>
      </c>
      <c r="D57" s="276">
        <v>4607111039712</v>
      </c>
      <c r="E57" s="277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80</v>
      </c>
      <c r="L57" s="35" t="s">
        <v>81</v>
      </c>
      <c r="M57" s="36" t="s">
        <v>69</v>
      </c>
      <c r="N57" s="36"/>
      <c r="O57" s="35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7"/>
      <c r="V57" s="37"/>
      <c r="W57" s="38" t="s">
        <v>70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118</v>
      </c>
      <c r="AG57" s="78"/>
      <c r="AJ57" s="82" t="s">
        <v>83</v>
      </c>
      <c r="AK57" s="82">
        <v>14</v>
      </c>
      <c r="BB57" s="109" t="s">
        <v>84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40" t="s">
        <v>70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40" t="s">
        <v>74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63"/>
      <c r="AB60" s="63"/>
      <c r="AC60" s="63"/>
    </row>
    <row r="61" spans="1:68" ht="16.5" customHeight="1" x14ac:dyDescent="0.25">
      <c r="A61" s="60" t="s">
        <v>120</v>
      </c>
      <c r="B61" s="60" t="s">
        <v>121</v>
      </c>
      <c r="C61" s="34">
        <v>4301136018</v>
      </c>
      <c r="D61" s="276">
        <v>4607111037008</v>
      </c>
      <c r="E61" s="277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80</v>
      </c>
      <c r="L61" s="35" t="s">
        <v>68</v>
      </c>
      <c r="M61" s="36" t="s">
        <v>69</v>
      </c>
      <c r="N61" s="36"/>
      <c r="O61" s="35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7"/>
      <c r="V61" s="37"/>
      <c r="W61" s="38" t="s">
        <v>70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122</v>
      </c>
      <c r="AG61" s="78"/>
      <c r="AJ61" s="82" t="s">
        <v>72</v>
      </c>
      <c r="AK61" s="82">
        <v>1</v>
      </c>
      <c r="BB61" s="111" t="s">
        <v>84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123</v>
      </c>
      <c r="B62" s="60" t="s">
        <v>124</v>
      </c>
      <c r="C62" s="34">
        <v>4301136015</v>
      </c>
      <c r="D62" s="276">
        <v>4607111037398</v>
      </c>
      <c r="E62" s="277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122</v>
      </c>
      <c r="AG62" s="78"/>
      <c r="AJ62" s="82" t="s">
        <v>72</v>
      </c>
      <c r="AK62" s="82">
        <v>1</v>
      </c>
      <c r="BB62" s="113" t="s">
        <v>84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40" t="s">
        <v>70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40" t="s">
        <v>74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63"/>
      <c r="AB65" s="63"/>
      <c r="AC65" s="63"/>
    </row>
    <row r="66" spans="1:68" ht="27" customHeight="1" x14ac:dyDescent="0.25">
      <c r="A66" s="60" t="s">
        <v>126</v>
      </c>
      <c r="B66" s="60" t="s">
        <v>127</v>
      </c>
      <c r="C66" s="34">
        <v>4301135664</v>
      </c>
      <c r="D66" s="276">
        <v>4607111039705</v>
      </c>
      <c r="E66" s="277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80</v>
      </c>
      <c r="L66" s="35" t="s">
        <v>128</v>
      </c>
      <c r="M66" s="36" t="s">
        <v>69</v>
      </c>
      <c r="N66" s="36"/>
      <c r="O66" s="35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122</v>
      </c>
      <c r="AG66" s="78"/>
      <c r="AJ66" s="82" t="s">
        <v>129</v>
      </c>
      <c r="AK66" s="82">
        <v>140</v>
      </c>
      <c r="BB66" s="115" t="s">
        <v>84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130</v>
      </c>
      <c r="B67" s="60" t="s">
        <v>131</v>
      </c>
      <c r="C67" s="34">
        <v>4301135665</v>
      </c>
      <c r="D67" s="276">
        <v>4607111039729</v>
      </c>
      <c r="E67" s="277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80</v>
      </c>
      <c r="L67" s="35" t="s">
        <v>128</v>
      </c>
      <c r="M67" s="36" t="s">
        <v>69</v>
      </c>
      <c r="N67" s="36"/>
      <c r="O67" s="35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7"/>
      <c r="V67" s="37"/>
      <c r="W67" s="38" t="s">
        <v>70</v>
      </c>
      <c r="X67" s="56">
        <v>70</v>
      </c>
      <c r="Y67" s="53">
        <f>IFERROR(IF(X67="","",X67),"")</f>
        <v>70</v>
      </c>
      <c r="Z67" s="39">
        <f>IFERROR(IF(X67="","",X67*0.00941),"")</f>
        <v>0.65869999999999995</v>
      </c>
      <c r="AA67" s="65"/>
      <c r="AB67" s="66"/>
      <c r="AC67" s="116" t="s">
        <v>132</v>
      </c>
      <c r="AG67" s="78"/>
      <c r="AJ67" s="82" t="s">
        <v>129</v>
      </c>
      <c r="AK67" s="82">
        <v>140</v>
      </c>
      <c r="BB67" s="117" t="s">
        <v>84</v>
      </c>
      <c r="BM67" s="78">
        <f>IFERROR(X67*I67,"0")</f>
        <v>109.2</v>
      </c>
      <c r="BN67" s="78">
        <f>IFERROR(Y67*I67,"0")</f>
        <v>109.2</v>
      </c>
      <c r="BO67" s="78">
        <f>IFERROR(X67/J67,"0")</f>
        <v>0.5</v>
      </c>
      <c r="BP67" s="78">
        <f>IFERROR(Y67/J67,"0")</f>
        <v>0.5</v>
      </c>
    </row>
    <row r="68" spans="1:68" ht="27" customHeight="1" x14ac:dyDescent="0.25">
      <c r="A68" s="60" t="s">
        <v>133</v>
      </c>
      <c r="B68" s="60" t="s">
        <v>134</v>
      </c>
      <c r="C68" s="34">
        <v>4301135702</v>
      </c>
      <c r="D68" s="276">
        <v>4620207490228</v>
      </c>
      <c r="E68" s="277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80</v>
      </c>
      <c r="L68" s="35" t="s">
        <v>128</v>
      </c>
      <c r="M68" s="36" t="s">
        <v>69</v>
      </c>
      <c r="N68" s="36"/>
      <c r="O68" s="35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7"/>
      <c r="V68" s="37"/>
      <c r="W68" s="38" t="s">
        <v>70</v>
      </c>
      <c r="X68" s="56">
        <v>70</v>
      </c>
      <c r="Y68" s="53">
        <f>IFERROR(IF(X68="","",X68),"")</f>
        <v>70</v>
      </c>
      <c r="Z68" s="39">
        <f>IFERROR(IF(X68="","",X68*0.00941),"")</f>
        <v>0.65869999999999995</v>
      </c>
      <c r="AA68" s="65"/>
      <c r="AB68" s="66"/>
      <c r="AC68" s="118" t="s">
        <v>132</v>
      </c>
      <c r="AG68" s="78"/>
      <c r="AJ68" s="82" t="s">
        <v>129</v>
      </c>
      <c r="AK68" s="82">
        <v>140</v>
      </c>
      <c r="BB68" s="119" t="s">
        <v>84</v>
      </c>
      <c r="BM68" s="78">
        <f>IFERROR(X68*I68,"0")</f>
        <v>109.2</v>
      </c>
      <c r="BN68" s="78">
        <f>IFERROR(Y68*I68,"0")</f>
        <v>109.2</v>
      </c>
      <c r="BO68" s="78">
        <f>IFERROR(X68/J68,"0")</f>
        <v>0.5</v>
      </c>
      <c r="BP68" s="78">
        <f>IFERROR(Y68/J68,"0")</f>
        <v>0.5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40" t="s">
        <v>70</v>
      </c>
      <c r="X69" s="41">
        <f>IFERROR(SUM(X66:X68),"0")</f>
        <v>140</v>
      </c>
      <c r="Y69" s="41">
        <f>IFERROR(SUM(Y66:Y68),"0")</f>
        <v>140</v>
      </c>
      <c r="Z69" s="41">
        <f>IFERROR(IF(Z66="",0,Z66),"0")+IFERROR(IF(Z67="",0,Z67),"0")+IFERROR(IF(Z68="",0,Z68),"0")</f>
        <v>1.3173999999999999</v>
      </c>
      <c r="AA69" s="64"/>
      <c r="AB69" s="64"/>
      <c r="AC69" s="64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40" t="s">
        <v>74</v>
      </c>
      <c r="X70" s="41">
        <f>IFERROR(SUMPRODUCT(X66:X68*H66:H68),"0")</f>
        <v>168</v>
      </c>
      <c r="Y70" s="41">
        <f>IFERROR(SUMPRODUCT(Y66:Y68*H66:H68),"0")</f>
        <v>168</v>
      </c>
      <c r="Z70" s="40"/>
      <c r="AA70" s="64"/>
      <c r="AB70" s="64"/>
      <c r="AC70" s="64"/>
    </row>
    <row r="71" spans="1:68" ht="16.5" customHeight="1" x14ac:dyDescent="0.25">
      <c r="A71" s="286" t="s">
        <v>135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62"/>
      <c r="AB71" s="62"/>
      <c r="AC71" s="62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63"/>
      <c r="AB72" s="63"/>
      <c r="AC72" s="63"/>
    </row>
    <row r="73" spans="1:68" ht="27" customHeight="1" x14ac:dyDescent="0.25">
      <c r="A73" s="60" t="s">
        <v>136</v>
      </c>
      <c r="B73" s="60" t="s">
        <v>137</v>
      </c>
      <c r="C73" s="34">
        <v>4301070977</v>
      </c>
      <c r="D73" s="276">
        <v>4607111037411</v>
      </c>
      <c r="E73" s="277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138</v>
      </c>
      <c r="L73" s="35" t="s">
        <v>81</v>
      </c>
      <c r="M73" s="36" t="s">
        <v>69</v>
      </c>
      <c r="N73" s="36"/>
      <c r="O73" s="35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139</v>
      </c>
      <c r="AG73" s="78"/>
      <c r="AJ73" s="82" t="s">
        <v>83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140</v>
      </c>
      <c r="B74" s="60" t="s">
        <v>141</v>
      </c>
      <c r="C74" s="34">
        <v>4301070981</v>
      </c>
      <c r="D74" s="276">
        <v>4607111036728</v>
      </c>
      <c r="E74" s="277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67</v>
      </c>
      <c r="L74" s="35" t="s">
        <v>81</v>
      </c>
      <c r="M74" s="36" t="s">
        <v>69</v>
      </c>
      <c r="N74" s="36"/>
      <c r="O74" s="35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7"/>
      <c r="V74" s="37"/>
      <c r="W74" s="38" t="s">
        <v>70</v>
      </c>
      <c r="X74" s="56">
        <v>0</v>
      </c>
      <c r="Y74" s="53">
        <f>IFERROR(IF(X74="","",X74),"")</f>
        <v>0</v>
      </c>
      <c r="Z74" s="39">
        <f>IFERROR(IF(X74="","",X74*0.00866),"")</f>
        <v>0</v>
      </c>
      <c r="AA74" s="65"/>
      <c r="AB74" s="66"/>
      <c r="AC74" s="122" t="s">
        <v>139</v>
      </c>
      <c r="AG74" s="78"/>
      <c r="AJ74" s="82" t="s">
        <v>83</v>
      </c>
      <c r="AK74" s="82">
        <v>12</v>
      </c>
      <c r="BB74" s="123" t="s">
        <v>1</v>
      </c>
      <c r="BM74" s="78">
        <f>IFERROR(X74*I74,"0")</f>
        <v>0</v>
      </c>
      <c r="BN74" s="78">
        <f>IFERROR(Y74*I74,"0")</f>
        <v>0</v>
      </c>
      <c r="BO74" s="78">
        <f>IFERROR(X74/J74,"0")</f>
        <v>0</v>
      </c>
      <c r="BP74" s="78">
        <f>IFERROR(Y74/J74,"0")</f>
        <v>0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40" t="s">
        <v>70</v>
      </c>
      <c r="X75" s="41">
        <f>IFERROR(SUM(X73:X74),"0")</f>
        <v>0</v>
      </c>
      <c r="Y75" s="41">
        <f>IFERROR(SUM(Y73:Y74),"0")</f>
        <v>0</v>
      </c>
      <c r="Z75" s="41">
        <f>IFERROR(IF(Z73="",0,Z73),"0")+IFERROR(IF(Z74="",0,Z74),"0")</f>
        <v>0</v>
      </c>
      <c r="AA75" s="64"/>
      <c r="AB75" s="64"/>
      <c r="AC75" s="64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40" t="s">
        <v>74</v>
      </c>
      <c r="X76" s="41">
        <f>IFERROR(SUMPRODUCT(X73:X74*H73:H74),"0")</f>
        <v>0</v>
      </c>
      <c r="Y76" s="41">
        <f>IFERROR(SUMPRODUCT(Y73:Y74*H73:H74),"0")</f>
        <v>0</v>
      </c>
      <c r="Z76" s="40"/>
      <c r="AA76" s="64"/>
      <c r="AB76" s="64"/>
      <c r="AC76" s="64"/>
    </row>
    <row r="77" spans="1:68" ht="16.5" customHeight="1" x14ac:dyDescent="0.25">
      <c r="A77" s="286" t="s">
        <v>142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62"/>
      <c r="AB77" s="62"/>
      <c r="AC77" s="62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63"/>
      <c r="AB78" s="63"/>
      <c r="AC78" s="63"/>
    </row>
    <row r="79" spans="1:68" ht="27" customHeight="1" x14ac:dyDescent="0.25">
      <c r="A79" s="60" t="s">
        <v>143</v>
      </c>
      <c r="B79" s="60" t="s">
        <v>144</v>
      </c>
      <c r="C79" s="34">
        <v>4301135574</v>
      </c>
      <c r="D79" s="276">
        <v>4607111033659</v>
      </c>
      <c r="E79" s="277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80</v>
      </c>
      <c r="L79" s="35" t="s">
        <v>81</v>
      </c>
      <c r="M79" s="36" t="s">
        <v>69</v>
      </c>
      <c r="N79" s="36"/>
      <c r="O79" s="35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7"/>
      <c r="V79" s="37"/>
      <c r="W79" s="38" t="s">
        <v>70</v>
      </c>
      <c r="X79" s="56">
        <v>70</v>
      </c>
      <c r="Y79" s="53">
        <f>IFERROR(IF(X79="","",X79),"")</f>
        <v>70</v>
      </c>
      <c r="Z79" s="39">
        <f>IFERROR(IF(X79="","",X79*0.01788),"")</f>
        <v>1.2516</v>
      </c>
      <c r="AA79" s="65"/>
      <c r="AB79" s="66"/>
      <c r="AC79" s="124" t="s">
        <v>145</v>
      </c>
      <c r="AG79" s="78"/>
      <c r="AJ79" s="82" t="s">
        <v>83</v>
      </c>
      <c r="AK79" s="82">
        <v>14</v>
      </c>
      <c r="BB79" s="125" t="s">
        <v>84</v>
      </c>
      <c r="BM79" s="78">
        <f>IFERROR(X79*I79,"0")</f>
        <v>301.25200000000001</v>
      </c>
      <c r="BN79" s="78">
        <f>IFERROR(Y79*I79,"0")</f>
        <v>301.25200000000001</v>
      </c>
      <c r="BO79" s="78">
        <f>IFERROR(X79/J79,"0")</f>
        <v>1</v>
      </c>
      <c r="BP79" s="78">
        <f>IFERROR(Y79/J79,"0")</f>
        <v>1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40" t="s">
        <v>70</v>
      </c>
      <c r="X80" s="41">
        <f>IFERROR(SUM(X79:X79),"0")</f>
        <v>70</v>
      </c>
      <c r="Y80" s="41">
        <f>IFERROR(SUM(Y79:Y79),"0")</f>
        <v>70</v>
      </c>
      <c r="Z80" s="41">
        <f>IFERROR(IF(Z79="",0,Z79),"0")</f>
        <v>1.2516</v>
      </c>
      <c r="AA80" s="64"/>
      <c r="AB80" s="64"/>
      <c r="AC80" s="64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40" t="s">
        <v>74</v>
      </c>
      <c r="X81" s="41">
        <f>IFERROR(SUMPRODUCT(X79:X79*H79:H79),"0")</f>
        <v>252</v>
      </c>
      <c r="Y81" s="41">
        <f>IFERROR(SUMPRODUCT(Y79:Y79*H79:H79),"0")</f>
        <v>252</v>
      </c>
      <c r="Z81" s="40"/>
      <c r="AA81" s="64"/>
      <c r="AB81" s="64"/>
      <c r="AC81" s="64"/>
    </row>
    <row r="82" spans="1:68" ht="16.5" customHeight="1" x14ac:dyDescent="0.25">
      <c r="A82" s="286" t="s">
        <v>146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62"/>
      <c r="AB82" s="62"/>
      <c r="AC82" s="62"/>
    </row>
    <row r="83" spans="1:68" ht="14.25" customHeight="1" x14ac:dyDescent="0.25">
      <c r="A83" s="282" t="s">
        <v>147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4301131047</v>
      </c>
      <c r="D84" s="276">
        <v>4607111034120</v>
      </c>
      <c r="E84" s="277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81</v>
      </c>
      <c r="M84" s="36" t="s">
        <v>69</v>
      </c>
      <c r="N84" s="36"/>
      <c r="O84" s="35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7"/>
      <c r="V84" s="37"/>
      <c r="W84" s="38" t="s">
        <v>70</v>
      </c>
      <c r="X84" s="56">
        <v>175</v>
      </c>
      <c r="Y84" s="53">
        <f>IFERROR(IF(X84="","",X84),"")</f>
        <v>175</v>
      </c>
      <c r="Z84" s="39">
        <f>IFERROR(IF(X84="","",X84*0.01788),"")</f>
        <v>3.129</v>
      </c>
      <c r="AA84" s="65"/>
      <c r="AB84" s="66"/>
      <c r="AC84" s="126" t="s">
        <v>150</v>
      </c>
      <c r="AG84" s="78"/>
      <c r="AJ84" s="82" t="s">
        <v>83</v>
      </c>
      <c r="AK84" s="82">
        <v>14</v>
      </c>
      <c r="BB84" s="127" t="s">
        <v>84</v>
      </c>
      <c r="BM84" s="78">
        <f>IFERROR(X84*I84,"0")</f>
        <v>753.13000000000011</v>
      </c>
      <c r="BN84" s="78">
        <f>IFERROR(Y84*I84,"0")</f>
        <v>753.13000000000011</v>
      </c>
      <c r="BO84" s="78">
        <f>IFERROR(X84/J84,"0")</f>
        <v>2.5</v>
      </c>
      <c r="BP84" s="78">
        <f>IFERROR(Y84/J84,"0")</f>
        <v>2.5</v>
      </c>
    </row>
    <row r="85" spans="1:68" ht="27" customHeight="1" x14ac:dyDescent="0.25">
      <c r="A85" s="60" t="s">
        <v>151</v>
      </c>
      <c r="B85" s="60" t="s">
        <v>152</v>
      </c>
      <c r="C85" s="34">
        <v>4301131046</v>
      </c>
      <c r="D85" s="276">
        <v>4607111034137</v>
      </c>
      <c r="E85" s="277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80</v>
      </c>
      <c r="L85" s="35" t="s">
        <v>81</v>
      </c>
      <c r="M85" s="36" t="s">
        <v>69</v>
      </c>
      <c r="N85" s="36"/>
      <c r="O85" s="35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7"/>
      <c r="V85" s="37"/>
      <c r="W85" s="38" t="s">
        <v>70</v>
      </c>
      <c r="X85" s="56">
        <v>210</v>
      </c>
      <c r="Y85" s="53">
        <f>IFERROR(IF(X85="","",X85),"")</f>
        <v>210</v>
      </c>
      <c r="Z85" s="39">
        <f>IFERROR(IF(X85="","",X85*0.01788),"")</f>
        <v>3.7547999999999999</v>
      </c>
      <c r="AA85" s="65"/>
      <c r="AB85" s="66"/>
      <c r="AC85" s="128" t="s">
        <v>153</v>
      </c>
      <c r="AG85" s="78"/>
      <c r="AJ85" s="82" t="s">
        <v>83</v>
      </c>
      <c r="AK85" s="82">
        <v>14</v>
      </c>
      <c r="BB85" s="129" t="s">
        <v>84</v>
      </c>
      <c r="BM85" s="78">
        <f>IFERROR(X85*I85,"0")</f>
        <v>903.75600000000009</v>
      </c>
      <c r="BN85" s="78">
        <f>IFERROR(Y85*I85,"0")</f>
        <v>903.75600000000009</v>
      </c>
      <c r="BO85" s="78">
        <f>IFERROR(X85/J85,"0")</f>
        <v>3</v>
      </c>
      <c r="BP85" s="78">
        <f>IFERROR(Y85/J85,"0")</f>
        <v>3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40" t="s">
        <v>70</v>
      </c>
      <c r="X86" s="41">
        <f>IFERROR(SUM(X84:X85),"0")</f>
        <v>385</v>
      </c>
      <c r="Y86" s="41">
        <f>IFERROR(SUM(Y84:Y85),"0")</f>
        <v>385</v>
      </c>
      <c r="Z86" s="41">
        <f>IFERROR(IF(Z84="",0,Z84),"0")+IFERROR(IF(Z85="",0,Z85),"0")</f>
        <v>6.8837999999999999</v>
      </c>
      <c r="AA86" s="64"/>
      <c r="AB86" s="64"/>
      <c r="AC86" s="64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40" t="s">
        <v>74</v>
      </c>
      <c r="X87" s="41">
        <f>IFERROR(SUMPRODUCT(X84:X85*H84:H85),"0")</f>
        <v>1386</v>
      </c>
      <c r="Y87" s="41">
        <f>IFERROR(SUMPRODUCT(Y84:Y85*H84:H85),"0")</f>
        <v>1386</v>
      </c>
      <c r="Z87" s="40"/>
      <c r="AA87" s="64"/>
      <c r="AB87" s="64"/>
      <c r="AC87" s="64"/>
    </row>
    <row r="88" spans="1:68" ht="16.5" customHeight="1" x14ac:dyDescent="0.25">
      <c r="A88" s="286" t="s">
        <v>154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62"/>
      <c r="AB88" s="62"/>
      <c r="AC88" s="62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63"/>
      <c r="AB89" s="63"/>
      <c r="AC89" s="63"/>
    </row>
    <row r="90" spans="1:68" ht="27" customHeight="1" x14ac:dyDescent="0.25">
      <c r="A90" s="60" t="s">
        <v>155</v>
      </c>
      <c r="B90" s="60" t="s">
        <v>156</v>
      </c>
      <c r="C90" s="34">
        <v>4301135763</v>
      </c>
      <c r="D90" s="276">
        <v>4620207491027</v>
      </c>
      <c r="E90" s="277"/>
      <c r="F90" s="59">
        <v>0.24</v>
      </c>
      <c r="G90" s="35">
        <v>12</v>
      </c>
      <c r="H90" s="59">
        <v>2.88</v>
      </c>
      <c r="I90" s="59">
        <v>3.5836000000000001</v>
      </c>
      <c r="J90" s="35">
        <v>70</v>
      </c>
      <c r="K90" s="35" t="s">
        <v>80</v>
      </c>
      <c r="L90" s="35" t="s">
        <v>81</v>
      </c>
      <c r="M90" s="36" t="s">
        <v>69</v>
      </c>
      <c r="N90" s="36"/>
      <c r="O90" s="35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7"/>
      <c r="V90" s="37"/>
      <c r="W90" s="38" t="s">
        <v>70</v>
      </c>
      <c r="X90" s="56">
        <v>140</v>
      </c>
      <c r="Y90" s="53">
        <f t="shared" ref="Y90:Y95" si="0">IFERROR(IF(X90="","",X90),"")</f>
        <v>140</v>
      </c>
      <c r="Z90" s="39">
        <f t="shared" ref="Z90:Z95" si="1">IFERROR(IF(X90="","",X90*0.01788),"")</f>
        <v>2.5032000000000001</v>
      </c>
      <c r="AA90" s="65"/>
      <c r="AB90" s="66"/>
      <c r="AC90" s="130" t="s">
        <v>145</v>
      </c>
      <c r="AG90" s="78"/>
      <c r="AJ90" s="82" t="s">
        <v>83</v>
      </c>
      <c r="AK90" s="82">
        <v>14</v>
      </c>
      <c r="BB90" s="131" t="s">
        <v>84</v>
      </c>
      <c r="BM90" s="78">
        <f t="shared" ref="BM90:BM95" si="2">IFERROR(X90*I90,"0")</f>
        <v>501.70400000000001</v>
      </c>
      <c r="BN90" s="78">
        <f t="shared" ref="BN90:BN95" si="3">IFERROR(Y90*I90,"0")</f>
        <v>501.70400000000001</v>
      </c>
      <c r="BO90" s="78">
        <f t="shared" ref="BO90:BO95" si="4">IFERROR(X90/J90,"0")</f>
        <v>2</v>
      </c>
      <c r="BP90" s="78">
        <f t="shared" ref="BP90:BP95" si="5">IFERROR(Y90/J90,"0")</f>
        <v>2</v>
      </c>
    </row>
    <row r="91" spans="1:68" ht="27" customHeight="1" x14ac:dyDescent="0.25">
      <c r="A91" s="60" t="s">
        <v>157</v>
      </c>
      <c r="B91" s="60" t="s">
        <v>158</v>
      </c>
      <c r="C91" s="34">
        <v>4301135793</v>
      </c>
      <c r="D91" s="276">
        <v>4620207491003</v>
      </c>
      <c r="E91" s="277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80</v>
      </c>
      <c r="L91" s="35" t="s">
        <v>81</v>
      </c>
      <c r="M91" s="36" t="s">
        <v>69</v>
      </c>
      <c r="N91" s="36"/>
      <c r="O91" s="35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7"/>
      <c r="V91" s="37"/>
      <c r="W91" s="38" t="s">
        <v>70</v>
      </c>
      <c r="X91" s="56">
        <v>70</v>
      </c>
      <c r="Y91" s="53">
        <f t="shared" si="0"/>
        <v>70</v>
      </c>
      <c r="Z91" s="39">
        <f t="shared" si="1"/>
        <v>1.2516</v>
      </c>
      <c r="AA91" s="65"/>
      <c r="AB91" s="66"/>
      <c r="AC91" s="132" t="s">
        <v>145</v>
      </c>
      <c r="AG91" s="78"/>
      <c r="AJ91" s="82" t="s">
        <v>83</v>
      </c>
      <c r="AK91" s="82">
        <v>14</v>
      </c>
      <c r="BB91" s="133" t="s">
        <v>84</v>
      </c>
      <c r="BM91" s="78">
        <f t="shared" si="2"/>
        <v>250.852</v>
      </c>
      <c r="BN91" s="78">
        <f t="shared" si="3"/>
        <v>250.852</v>
      </c>
      <c r="BO91" s="78">
        <f t="shared" si="4"/>
        <v>1</v>
      </c>
      <c r="BP91" s="78">
        <f t="shared" si="5"/>
        <v>1</v>
      </c>
    </row>
    <row r="92" spans="1:68" ht="27" customHeight="1" x14ac:dyDescent="0.25">
      <c r="A92" s="60" t="s">
        <v>159</v>
      </c>
      <c r="B92" s="60" t="s">
        <v>160</v>
      </c>
      <c r="C92" s="34">
        <v>4301135768</v>
      </c>
      <c r="D92" s="276">
        <v>4620207491034</v>
      </c>
      <c r="E92" s="277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80</v>
      </c>
      <c r="L92" s="35" t="s">
        <v>81</v>
      </c>
      <c r="M92" s="36" t="s">
        <v>69</v>
      </c>
      <c r="N92" s="36"/>
      <c r="O92" s="35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7"/>
      <c r="V92" s="37"/>
      <c r="W92" s="38" t="s">
        <v>70</v>
      </c>
      <c r="X92" s="56">
        <v>70</v>
      </c>
      <c r="Y92" s="53">
        <f t="shared" si="0"/>
        <v>70</v>
      </c>
      <c r="Z92" s="39">
        <f t="shared" si="1"/>
        <v>1.2516</v>
      </c>
      <c r="AA92" s="65"/>
      <c r="AB92" s="66"/>
      <c r="AC92" s="134" t="s">
        <v>161</v>
      </c>
      <c r="AG92" s="78"/>
      <c r="AJ92" s="82" t="s">
        <v>83</v>
      </c>
      <c r="AK92" s="82">
        <v>14</v>
      </c>
      <c r="BB92" s="135" t="s">
        <v>84</v>
      </c>
      <c r="BM92" s="78">
        <f t="shared" si="2"/>
        <v>250.852</v>
      </c>
      <c r="BN92" s="78">
        <f t="shared" si="3"/>
        <v>250.852</v>
      </c>
      <c r="BO92" s="78">
        <f t="shared" si="4"/>
        <v>1</v>
      </c>
      <c r="BP92" s="78">
        <f t="shared" si="5"/>
        <v>1</v>
      </c>
    </row>
    <row r="93" spans="1:68" ht="27" customHeight="1" x14ac:dyDescent="0.25">
      <c r="A93" s="60" t="s">
        <v>162</v>
      </c>
      <c r="B93" s="60" t="s">
        <v>163</v>
      </c>
      <c r="C93" s="34">
        <v>4301135760</v>
      </c>
      <c r="D93" s="276">
        <v>4620207491010</v>
      </c>
      <c r="E93" s="277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80</v>
      </c>
      <c r="L93" s="35" t="s">
        <v>81</v>
      </c>
      <c r="M93" s="36" t="s">
        <v>69</v>
      </c>
      <c r="N93" s="36"/>
      <c r="O93" s="35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7"/>
      <c r="V93" s="37"/>
      <c r="W93" s="38" t="s">
        <v>70</v>
      </c>
      <c r="X93" s="56">
        <v>140</v>
      </c>
      <c r="Y93" s="53">
        <f t="shared" si="0"/>
        <v>140</v>
      </c>
      <c r="Z93" s="39">
        <f t="shared" si="1"/>
        <v>2.5032000000000001</v>
      </c>
      <c r="AA93" s="65"/>
      <c r="AB93" s="66"/>
      <c r="AC93" s="136" t="s">
        <v>145</v>
      </c>
      <c r="AG93" s="78"/>
      <c r="AJ93" s="82" t="s">
        <v>83</v>
      </c>
      <c r="AK93" s="82">
        <v>14</v>
      </c>
      <c r="BB93" s="137" t="s">
        <v>84</v>
      </c>
      <c r="BM93" s="78">
        <f t="shared" si="2"/>
        <v>501.70400000000001</v>
      </c>
      <c r="BN93" s="78">
        <f t="shared" si="3"/>
        <v>501.70400000000001</v>
      </c>
      <c r="BO93" s="78">
        <f t="shared" si="4"/>
        <v>2</v>
      </c>
      <c r="BP93" s="78">
        <f t="shared" si="5"/>
        <v>2</v>
      </c>
    </row>
    <row r="94" spans="1:68" ht="27" customHeight="1" x14ac:dyDescent="0.25">
      <c r="A94" s="60" t="s">
        <v>164</v>
      </c>
      <c r="B94" s="60" t="s">
        <v>165</v>
      </c>
      <c r="C94" s="34">
        <v>4301135571</v>
      </c>
      <c r="D94" s="276">
        <v>4607111035028</v>
      </c>
      <c r="E94" s="277"/>
      <c r="F94" s="59">
        <v>0.48</v>
      </c>
      <c r="G94" s="35">
        <v>8</v>
      </c>
      <c r="H94" s="59">
        <v>3.84</v>
      </c>
      <c r="I94" s="59">
        <v>4.4488000000000003</v>
      </c>
      <c r="J94" s="35">
        <v>70</v>
      </c>
      <c r="K94" s="35" t="s">
        <v>80</v>
      </c>
      <c r="L94" s="35" t="s">
        <v>81</v>
      </c>
      <c r="M94" s="36" t="s">
        <v>69</v>
      </c>
      <c r="N94" s="36"/>
      <c r="O94" s="35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7"/>
      <c r="V94" s="37"/>
      <c r="W94" s="38" t="s">
        <v>70</v>
      </c>
      <c r="X94" s="56">
        <v>0</v>
      </c>
      <c r="Y94" s="53">
        <f t="shared" si="0"/>
        <v>0</v>
      </c>
      <c r="Z94" s="39">
        <f t="shared" si="1"/>
        <v>0</v>
      </c>
      <c r="AA94" s="65"/>
      <c r="AB94" s="66"/>
      <c r="AC94" s="138" t="s">
        <v>145</v>
      </c>
      <c r="AG94" s="78"/>
      <c r="AJ94" s="82" t="s">
        <v>83</v>
      </c>
      <c r="AK94" s="82">
        <v>14</v>
      </c>
      <c r="BB94" s="139" t="s">
        <v>84</v>
      </c>
      <c r="BM94" s="78">
        <f t="shared" si="2"/>
        <v>0</v>
      </c>
      <c r="BN94" s="78">
        <f t="shared" si="3"/>
        <v>0</v>
      </c>
      <c r="BO94" s="78">
        <f t="shared" si="4"/>
        <v>0</v>
      </c>
      <c r="BP94" s="78">
        <f t="shared" si="5"/>
        <v>0</v>
      </c>
    </row>
    <row r="95" spans="1:68" ht="27" customHeight="1" x14ac:dyDescent="0.25">
      <c r="A95" s="60" t="s">
        <v>166</v>
      </c>
      <c r="B95" s="60" t="s">
        <v>167</v>
      </c>
      <c r="C95" s="34">
        <v>4301135285</v>
      </c>
      <c r="D95" s="276">
        <v>4607111036407</v>
      </c>
      <c r="E95" s="277"/>
      <c r="F95" s="59">
        <v>0.3</v>
      </c>
      <c r="G95" s="35">
        <v>14</v>
      </c>
      <c r="H95" s="59">
        <v>4.2</v>
      </c>
      <c r="I95" s="59">
        <v>4.5292000000000003</v>
      </c>
      <c r="J95" s="35">
        <v>70</v>
      </c>
      <c r="K95" s="35" t="s">
        <v>80</v>
      </c>
      <c r="L95" s="35" t="s">
        <v>81</v>
      </c>
      <c r="M95" s="36" t="s">
        <v>69</v>
      </c>
      <c r="N95" s="36"/>
      <c r="O95" s="35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7"/>
      <c r="V95" s="37"/>
      <c r="W95" s="38" t="s">
        <v>70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168</v>
      </c>
      <c r="AG95" s="78"/>
      <c r="AJ95" s="82" t="s">
        <v>83</v>
      </c>
      <c r="AK95" s="82">
        <v>14</v>
      </c>
      <c r="BB95" s="141" t="s">
        <v>84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40" t="s">
        <v>70</v>
      </c>
      <c r="X96" s="41">
        <f>IFERROR(SUM(X90:X95),"0")</f>
        <v>420</v>
      </c>
      <c r="Y96" s="41">
        <f>IFERROR(SUM(Y90:Y95),"0")</f>
        <v>420</v>
      </c>
      <c r="Z96" s="41">
        <f>IFERROR(IF(Z90="",0,Z90),"0")+IFERROR(IF(Z91="",0,Z91),"0")+IFERROR(IF(Z92="",0,Z92),"0")+IFERROR(IF(Z93="",0,Z93),"0")+IFERROR(IF(Z94="",0,Z94),"0")+IFERROR(IF(Z95="",0,Z95),"0")</f>
        <v>7.5096000000000007</v>
      </c>
      <c r="AA96" s="64"/>
      <c r="AB96" s="64"/>
      <c r="AC96" s="64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40" t="s">
        <v>74</v>
      </c>
      <c r="X97" s="41">
        <f>IFERROR(SUMPRODUCT(X90:X95*H90:H95),"0")</f>
        <v>1209.5999999999999</v>
      </c>
      <c r="Y97" s="41">
        <f>IFERROR(SUMPRODUCT(Y90:Y95*H90:H95),"0")</f>
        <v>1209.5999999999999</v>
      </c>
      <c r="Z97" s="40"/>
      <c r="AA97" s="64"/>
      <c r="AB97" s="64"/>
      <c r="AC97" s="64"/>
    </row>
    <row r="98" spans="1:68" ht="16.5" customHeight="1" x14ac:dyDescent="0.25">
      <c r="A98" s="286" t="s">
        <v>169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62"/>
      <c r="AB98" s="62"/>
      <c r="AC98" s="62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63"/>
      <c r="AB99" s="63"/>
      <c r="AC99" s="63"/>
    </row>
    <row r="100" spans="1:68" ht="27" customHeight="1" x14ac:dyDescent="0.25">
      <c r="A100" s="60" t="s">
        <v>170</v>
      </c>
      <c r="B100" s="60" t="s">
        <v>171</v>
      </c>
      <c r="C100" s="34">
        <v>4301136070</v>
      </c>
      <c r="D100" s="276">
        <v>4607025784012</v>
      </c>
      <c r="E100" s="277"/>
      <c r="F100" s="59">
        <v>0.09</v>
      </c>
      <c r="G100" s="35">
        <v>24</v>
      </c>
      <c r="H100" s="59">
        <v>2.16</v>
      </c>
      <c r="I100" s="59">
        <v>2.4912000000000001</v>
      </c>
      <c r="J100" s="35">
        <v>126</v>
      </c>
      <c r="K100" s="35" t="s">
        <v>80</v>
      </c>
      <c r="L100" s="35" t="s">
        <v>81</v>
      </c>
      <c r="M100" s="36" t="s">
        <v>69</v>
      </c>
      <c r="N100" s="36"/>
      <c r="O100" s="35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7"/>
      <c r="V100" s="37"/>
      <c r="W100" s="38" t="s">
        <v>70</v>
      </c>
      <c r="X100" s="56">
        <v>0</v>
      </c>
      <c r="Y100" s="53">
        <f>IFERROR(IF(X100="","",X100),"")</f>
        <v>0</v>
      </c>
      <c r="Z100" s="39">
        <f>IFERROR(IF(X100="","",X100*0.00936),"")</f>
        <v>0</v>
      </c>
      <c r="AA100" s="65"/>
      <c r="AB100" s="66"/>
      <c r="AC100" s="142" t="s">
        <v>172</v>
      </c>
      <c r="AG100" s="78"/>
      <c r="AJ100" s="82" t="s">
        <v>83</v>
      </c>
      <c r="AK100" s="82">
        <v>14</v>
      </c>
      <c r="BB100" s="143" t="s">
        <v>84</v>
      </c>
      <c r="BM100" s="78">
        <f>IFERROR(X100*I100,"0")</f>
        <v>0</v>
      </c>
      <c r="BN100" s="78">
        <f>IFERROR(Y100*I100,"0")</f>
        <v>0</v>
      </c>
      <c r="BO100" s="78">
        <f>IFERROR(X100/J100,"0")</f>
        <v>0</v>
      </c>
      <c r="BP100" s="78">
        <f>IFERROR(Y100/J100,"0")</f>
        <v>0</v>
      </c>
    </row>
    <row r="101" spans="1:68" ht="27" customHeight="1" x14ac:dyDescent="0.25">
      <c r="A101" s="60" t="s">
        <v>173</v>
      </c>
      <c r="B101" s="60" t="s">
        <v>174</v>
      </c>
      <c r="C101" s="34">
        <v>4301136079</v>
      </c>
      <c r="D101" s="276">
        <v>4607025784319</v>
      </c>
      <c r="E101" s="277"/>
      <c r="F101" s="59">
        <v>0.36</v>
      </c>
      <c r="G101" s="35">
        <v>10</v>
      </c>
      <c r="H101" s="59">
        <v>3.6</v>
      </c>
      <c r="I101" s="59">
        <v>4.2439999999999998</v>
      </c>
      <c r="J101" s="35">
        <v>70</v>
      </c>
      <c r="K101" s="35" t="s">
        <v>80</v>
      </c>
      <c r="L101" s="35" t="s">
        <v>81</v>
      </c>
      <c r="M101" s="36" t="s">
        <v>69</v>
      </c>
      <c r="N101" s="36"/>
      <c r="O101" s="35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7"/>
      <c r="V101" s="37"/>
      <c r="W101" s="38" t="s">
        <v>70</v>
      </c>
      <c r="X101" s="56">
        <v>0</v>
      </c>
      <c r="Y101" s="53">
        <f>IFERROR(IF(X101="","",X101),"")</f>
        <v>0</v>
      </c>
      <c r="Z101" s="39">
        <f>IFERROR(IF(X101="","",X101*0.01788),"")</f>
        <v>0</v>
      </c>
      <c r="AA101" s="65"/>
      <c r="AB101" s="66"/>
      <c r="AC101" s="144" t="s">
        <v>145</v>
      </c>
      <c r="AG101" s="78"/>
      <c r="AJ101" s="82" t="s">
        <v>83</v>
      </c>
      <c r="AK101" s="82">
        <v>14</v>
      </c>
      <c r="BB101" s="145" t="s">
        <v>84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40" t="s">
        <v>70</v>
      </c>
      <c r="X102" s="41">
        <f>IFERROR(SUM(X100:X101),"0")</f>
        <v>0</v>
      </c>
      <c r="Y102" s="41">
        <f>IFERROR(SUM(Y100:Y101),"0")</f>
        <v>0</v>
      </c>
      <c r="Z102" s="41">
        <f>IFERROR(IF(Z100="",0,Z100),"0")+IFERROR(IF(Z101="",0,Z101),"0")</f>
        <v>0</v>
      </c>
      <c r="AA102" s="64"/>
      <c r="AB102" s="64"/>
      <c r="AC102" s="64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40" t="s">
        <v>74</v>
      </c>
      <c r="X103" s="41">
        <f>IFERROR(SUMPRODUCT(X100:X101*H100:H101),"0")</f>
        <v>0</v>
      </c>
      <c r="Y103" s="41">
        <f>IFERROR(SUMPRODUCT(Y100:Y101*H100:H101),"0")</f>
        <v>0</v>
      </c>
      <c r="Z103" s="40"/>
      <c r="AA103" s="64"/>
      <c r="AB103" s="64"/>
      <c r="AC103" s="64"/>
    </row>
    <row r="104" spans="1:68" ht="16.5" customHeight="1" x14ac:dyDescent="0.25">
      <c r="A104" s="286" t="s">
        <v>175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62"/>
      <c r="AB104" s="62"/>
      <c r="AC104" s="62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63"/>
      <c r="AB105" s="63"/>
      <c r="AC105" s="63"/>
    </row>
    <row r="106" spans="1:68" ht="27" customHeight="1" x14ac:dyDescent="0.25">
      <c r="A106" s="60" t="s">
        <v>176</v>
      </c>
      <c r="B106" s="60" t="s">
        <v>177</v>
      </c>
      <c r="C106" s="34">
        <v>4301071074</v>
      </c>
      <c r="D106" s="276">
        <v>4620207491157</v>
      </c>
      <c r="E106" s="277"/>
      <c r="F106" s="59">
        <v>0.7</v>
      </c>
      <c r="G106" s="35">
        <v>10</v>
      </c>
      <c r="H106" s="59">
        <v>7</v>
      </c>
      <c r="I106" s="59">
        <v>7.28</v>
      </c>
      <c r="J106" s="35">
        <v>84</v>
      </c>
      <c r="K106" s="35" t="s">
        <v>67</v>
      </c>
      <c r="L106" s="35" t="s">
        <v>81</v>
      </c>
      <c r="M106" s="36" t="s">
        <v>69</v>
      </c>
      <c r="N106" s="36"/>
      <c r="O106" s="35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IFERROR(IF(X106="","",X106*0.0155),"")</f>
        <v>0</v>
      </c>
      <c r="AA106" s="65"/>
      <c r="AB106" s="66"/>
      <c r="AC106" s="146" t="s">
        <v>178</v>
      </c>
      <c r="AG106" s="78"/>
      <c r="AJ106" s="82" t="s">
        <v>83</v>
      </c>
      <c r="AK106" s="82">
        <v>12</v>
      </c>
      <c r="BB106" s="147" t="s">
        <v>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customHeight="1" x14ac:dyDescent="0.25">
      <c r="A107" s="60" t="s">
        <v>179</v>
      </c>
      <c r="B107" s="60" t="s">
        <v>180</v>
      </c>
      <c r="C107" s="34">
        <v>4301071051</v>
      </c>
      <c r="D107" s="276">
        <v>4607111039262</v>
      </c>
      <c r="E107" s="277"/>
      <c r="F107" s="59">
        <v>0.4</v>
      </c>
      <c r="G107" s="35">
        <v>16</v>
      </c>
      <c r="H107" s="59">
        <v>6.4</v>
      </c>
      <c r="I107" s="59">
        <v>6.7195999999999998</v>
      </c>
      <c r="J107" s="35">
        <v>84</v>
      </c>
      <c r="K107" s="35" t="s">
        <v>67</v>
      </c>
      <c r="L107" s="35" t="s">
        <v>81</v>
      </c>
      <c r="M107" s="36" t="s">
        <v>69</v>
      </c>
      <c r="N107" s="36"/>
      <c r="O107" s="35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48" t="s">
        <v>139</v>
      </c>
      <c r="AG107" s="78"/>
      <c r="AJ107" s="82" t="s">
        <v>83</v>
      </c>
      <c r="AK107" s="82">
        <v>12</v>
      </c>
      <c r="BB107" s="149" t="s">
        <v>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t="27" customHeight="1" x14ac:dyDescent="0.25">
      <c r="A108" s="60" t="s">
        <v>181</v>
      </c>
      <c r="B108" s="60" t="s">
        <v>182</v>
      </c>
      <c r="C108" s="34">
        <v>4301071038</v>
      </c>
      <c r="D108" s="276">
        <v>4607111039248</v>
      </c>
      <c r="E108" s="277"/>
      <c r="F108" s="59">
        <v>0.7</v>
      </c>
      <c r="G108" s="35">
        <v>10</v>
      </c>
      <c r="H108" s="59">
        <v>7</v>
      </c>
      <c r="I108" s="59">
        <v>7.3</v>
      </c>
      <c r="J108" s="35">
        <v>84</v>
      </c>
      <c r="K108" s="35" t="s">
        <v>67</v>
      </c>
      <c r="L108" s="35" t="s">
        <v>81</v>
      </c>
      <c r="M108" s="36" t="s">
        <v>69</v>
      </c>
      <c r="N108" s="36"/>
      <c r="O108" s="35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7"/>
      <c r="V108" s="37"/>
      <c r="W108" s="38" t="s">
        <v>70</v>
      </c>
      <c r="X108" s="56">
        <v>84</v>
      </c>
      <c r="Y108" s="53">
        <f>IFERROR(IF(X108="","",X108),"")</f>
        <v>84</v>
      </c>
      <c r="Z108" s="39">
        <f>IFERROR(IF(X108="","",X108*0.0155),"")</f>
        <v>1.302</v>
      </c>
      <c r="AA108" s="65"/>
      <c r="AB108" s="66"/>
      <c r="AC108" s="150" t="s">
        <v>139</v>
      </c>
      <c r="AG108" s="78"/>
      <c r="AJ108" s="82" t="s">
        <v>83</v>
      </c>
      <c r="AK108" s="82">
        <v>12</v>
      </c>
      <c r="BB108" s="151" t="s">
        <v>1</v>
      </c>
      <c r="BM108" s="78">
        <f>IFERROR(X108*I108,"0")</f>
        <v>613.19999999999993</v>
      </c>
      <c r="BN108" s="78">
        <f>IFERROR(Y108*I108,"0")</f>
        <v>613.19999999999993</v>
      </c>
      <c r="BO108" s="78">
        <f>IFERROR(X108/J108,"0")</f>
        <v>1</v>
      </c>
      <c r="BP108" s="78">
        <f>IFERROR(Y108/J108,"0")</f>
        <v>1</v>
      </c>
    </row>
    <row r="109" spans="1:68" ht="27" customHeight="1" x14ac:dyDescent="0.25">
      <c r="A109" s="60" t="s">
        <v>183</v>
      </c>
      <c r="B109" s="60" t="s">
        <v>184</v>
      </c>
      <c r="C109" s="34">
        <v>4301071049</v>
      </c>
      <c r="D109" s="276">
        <v>4607111039293</v>
      </c>
      <c r="E109" s="277"/>
      <c r="F109" s="59">
        <v>0.4</v>
      </c>
      <c r="G109" s="35">
        <v>16</v>
      </c>
      <c r="H109" s="59">
        <v>6.4</v>
      </c>
      <c r="I109" s="59">
        <v>6.7195999999999998</v>
      </c>
      <c r="J109" s="35">
        <v>84</v>
      </c>
      <c r="K109" s="35" t="s">
        <v>67</v>
      </c>
      <c r="L109" s="35" t="s">
        <v>81</v>
      </c>
      <c r="M109" s="36" t="s">
        <v>69</v>
      </c>
      <c r="N109" s="36"/>
      <c r="O109" s="35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7"/>
      <c r="V109" s="37"/>
      <c r="W109" s="38" t="s">
        <v>70</v>
      </c>
      <c r="X109" s="56">
        <v>0</v>
      </c>
      <c r="Y109" s="53">
        <f>IFERROR(IF(X109="","",X109),"")</f>
        <v>0</v>
      </c>
      <c r="Z109" s="39">
        <f>IFERROR(IF(X109="","",X109*0.0155),"")</f>
        <v>0</v>
      </c>
      <c r="AA109" s="65"/>
      <c r="AB109" s="66"/>
      <c r="AC109" s="152" t="s">
        <v>139</v>
      </c>
      <c r="AG109" s="78"/>
      <c r="AJ109" s="82" t="s">
        <v>83</v>
      </c>
      <c r="AK109" s="82">
        <v>12</v>
      </c>
      <c r="BB109" s="153" t="s">
        <v>1</v>
      </c>
      <c r="BM109" s="78">
        <f>IFERROR(X109*I109,"0")</f>
        <v>0</v>
      </c>
      <c r="BN109" s="78">
        <f>IFERROR(Y109*I109,"0")</f>
        <v>0</v>
      </c>
      <c r="BO109" s="78">
        <f>IFERROR(X109/J109,"0")</f>
        <v>0</v>
      </c>
      <c r="BP109" s="78">
        <f>IFERROR(Y109/J109,"0")</f>
        <v>0</v>
      </c>
    </row>
    <row r="110" spans="1:68" ht="27" customHeight="1" x14ac:dyDescent="0.25">
      <c r="A110" s="60" t="s">
        <v>185</v>
      </c>
      <c r="B110" s="60" t="s">
        <v>186</v>
      </c>
      <c r="C110" s="34">
        <v>4301071039</v>
      </c>
      <c r="D110" s="276">
        <v>4607111039279</v>
      </c>
      <c r="E110" s="277"/>
      <c r="F110" s="59">
        <v>0.7</v>
      </c>
      <c r="G110" s="35">
        <v>10</v>
      </c>
      <c r="H110" s="59">
        <v>7</v>
      </c>
      <c r="I110" s="59">
        <v>7.3</v>
      </c>
      <c r="J110" s="35">
        <v>84</v>
      </c>
      <c r="K110" s="35" t="s">
        <v>67</v>
      </c>
      <c r="L110" s="35" t="s">
        <v>81</v>
      </c>
      <c r="M110" s="36" t="s">
        <v>69</v>
      </c>
      <c r="N110" s="36"/>
      <c r="O110" s="35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7"/>
      <c r="V110" s="37"/>
      <c r="W110" s="38" t="s">
        <v>70</v>
      </c>
      <c r="X110" s="56">
        <v>0</v>
      </c>
      <c r="Y110" s="53">
        <f>IFERROR(IF(X110="","",X110),"")</f>
        <v>0</v>
      </c>
      <c r="Z110" s="39">
        <f>IFERROR(IF(X110="","",X110*0.0155),"")</f>
        <v>0</v>
      </c>
      <c r="AA110" s="65"/>
      <c r="AB110" s="66"/>
      <c r="AC110" s="154" t="s">
        <v>139</v>
      </c>
      <c r="AG110" s="78"/>
      <c r="AJ110" s="82" t="s">
        <v>83</v>
      </c>
      <c r="AK110" s="82">
        <v>12</v>
      </c>
      <c r="BB110" s="155" t="s">
        <v>1</v>
      </c>
      <c r="BM110" s="78">
        <f>IFERROR(X110*I110,"0")</f>
        <v>0</v>
      </c>
      <c r="BN110" s="78">
        <f>IFERROR(Y110*I110,"0")</f>
        <v>0</v>
      </c>
      <c r="BO110" s="78">
        <f>IFERROR(X110/J110,"0")</f>
        <v>0</v>
      </c>
      <c r="BP110" s="78">
        <f>IFERROR(Y110/J110,"0")</f>
        <v>0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40" t="s">
        <v>70</v>
      </c>
      <c r="X111" s="41">
        <f>IFERROR(SUM(X106:X110),"0")</f>
        <v>84</v>
      </c>
      <c r="Y111" s="41">
        <f>IFERROR(SUM(Y106:Y110),"0")</f>
        <v>84</v>
      </c>
      <c r="Z111" s="41">
        <f>IFERROR(IF(Z106="",0,Z106),"0")+IFERROR(IF(Z107="",0,Z107),"0")+IFERROR(IF(Z108="",0,Z108),"0")+IFERROR(IF(Z109="",0,Z109),"0")+IFERROR(IF(Z110="",0,Z110),"0")</f>
        <v>1.302</v>
      </c>
      <c r="AA111" s="64"/>
      <c r="AB111" s="64"/>
      <c r="AC111" s="64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40" t="s">
        <v>74</v>
      </c>
      <c r="X112" s="41">
        <f>IFERROR(SUMPRODUCT(X106:X110*H106:H110),"0")</f>
        <v>588</v>
      </c>
      <c r="Y112" s="41">
        <f>IFERROR(SUMPRODUCT(Y106:Y110*H106:H110),"0")</f>
        <v>588</v>
      </c>
      <c r="Z112" s="40"/>
      <c r="AA112" s="64"/>
      <c r="AB112" s="64"/>
      <c r="AC112" s="64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63"/>
      <c r="AB113" s="63"/>
      <c r="AC113" s="63"/>
    </row>
    <row r="114" spans="1:68" ht="27" customHeight="1" x14ac:dyDescent="0.25">
      <c r="A114" s="60" t="s">
        <v>187</v>
      </c>
      <c r="B114" s="60" t="s">
        <v>188</v>
      </c>
      <c r="C114" s="34">
        <v>4301135826</v>
      </c>
      <c r="D114" s="276">
        <v>4620207490983</v>
      </c>
      <c r="E114" s="277"/>
      <c r="F114" s="59">
        <v>0.22</v>
      </c>
      <c r="G114" s="35">
        <v>12</v>
      </c>
      <c r="H114" s="59">
        <v>2.64</v>
      </c>
      <c r="I114" s="59">
        <v>3.3435999999999999</v>
      </c>
      <c r="J114" s="35">
        <v>70</v>
      </c>
      <c r="K114" s="35" t="s">
        <v>80</v>
      </c>
      <c r="L114" s="35" t="s">
        <v>68</v>
      </c>
      <c r="M114" s="36" t="s">
        <v>69</v>
      </c>
      <c r="N114" s="36"/>
      <c r="O114" s="35">
        <v>180</v>
      </c>
      <c r="P114" s="419" t="s">
        <v>189</v>
      </c>
      <c r="Q114" s="273"/>
      <c r="R114" s="273"/>
      <c r="S114" s="273"/>
      <c r="T114" s="274"/>
      <c r="U114" s="37"/>
      <c r="V114" s="37"/>
      <c r="W114" s="38" t="s">
        <v>70</v>
      </c>
      <c r="X114" s="56">
        <v>0</v>
      </c>
      <c r="Y114" s="53">
        <f>IFERROR(IF(X114="","",X114),"")</f>
        <v>0</v>
      </c>
      <c r="Z114" s="39">
        <f>IFERROR(IF(X114="","",X114*0.01788),"")</f>
        <v>0</v>
      </c>
      <c r="AA114" s="65"/>
      <c r="AB114" s="66"/>
      <c r="AC114" s="156" t="s">
        <v>190</v>
      </c>
      <c r="AG114" s="78"/>
      <c r="AJ114" s="82" t="s">
        <v>72</v>
      </c>
      <c r="AK114" s="82">
        <v>1</v>
      </c>
      <c r="BB114" s="157" t="s">
        <v>84</v>
      </c>
      <c r="BM114" s="78">
        <f>IFERROR(X114*I114,"0")</f>
        <v>0</v>
      </c>
      <c r="BN114" s="78">
        <f>IFERROR(Y114*I114,"0")</f>
        <v>0</v>
      </c>
      <c r="BO114" s="78">
        <f>IFERROR(X114/J114,"0")</f>
        <v>0</v>
      </c>
      <c r="BP114" s="78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40" t="s">
        <v>70</v>
      </c>
      <c r="X115" s="41">
        <f>IFERROR(SUM(X114:X114),"0")</f>
        <v>0</v>
      </c>
      <c r="Y115" s="41">
        <f>IFERROR(SUM(Y114:Y114),"0")</f>
        <v>0</v>
      </c>
      <c r="Z115" s="41">
        <f>IFERROR(IF(Z114="",0,Z114),"0")</f>
        <v>0</v>
      </c>
      <c r="AA115" s="64"/>
      <c r="AB115" s="64"/>
      <c r="AC115" s="64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40" t="s">
        <v>74</v>
      </c>
      <c r="X116" s="41">
        <f>IFERROR(SUMPRODUCT(X114:X114*H114:H114),"0")</f>
        <v>0</v>
      </c>
      <c r="Y116" s="41">
        <f>IFERROR(SUMPRODUCT(Y114:Y114*H114:H114),"0")</f>
        <v>0</v>
      </c>
      <c r="Z116" s="40"/>
      <c r="AA116" s="64"/>
      <c r="AB116" s="64"/>
      <c r="AC116" s="64"/>
    </row>
    <row r="117" spans="1:68" ht="14.25" customHeight="1" x14ac:dyDescent="0.25">
      <c r="A117" s="282" t="s">
        <v>191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63"/>
      <c r="AB117" s="63"/>
      <c r="AC117" s="63"/>
    </row>
    <row r="118" spans="1:68" ht="27" customHeight="1" x14ac:dyDescent="0.25">
      <c r="A118" s="60" t="s">
        <v>192</v>
      </c>
      <c r="B118" s="60" t="s">
        <v>193</v>
      </c>
      <c r="C118" s="34">
        <v>4301071094</v>
      </c>
      <c r="D118" s="276">
        <v>4620207491140</v>
      </c>
      <c r="E118" s="277"/>
      <c r="F118" s="59">
        <v>0.6</v>
      </c>
      <c r="G118" s="35">
        <v>10</v>
      </c>
      <c r="H118" s="59">
        <v>6</v>
      </c>
      <c r="I118" s="59">
        <v>6.28</v>
      </c>
      <c r="J118" s="35">
        <v>84</v>
      </c>
      <c r="K118" s="35" t="s">
        <v>67</v>
      </c>
      <c r="L118" s="35" t="s">
        <v>68</v>
      </c>
      <c r="M118" s="36" t="s">
        <v>69</v>
      </c>
      <c r="N118" s="36"/>
      <c r="O118" s="35">
        <v>180</v>
      </c>
      <c r="P118" s="346" t="s">
        <v>194</v>
      </c>
      <c r="Q118" s="273"/>
      <c r="R118" s="273"/>
      <c r="S118" s="273"/>
      <c r="T118" s="274"/>
      <c r="U118" s="37"/>
      <c r="V118" s="37"/>
      <c r="W118" s="38" t="s">
        <v>70</v>
      </c>
      <c r="X118" s="56">
        <v>0</v>
      </c>
      <c r="Y118" s="53">
        <f>IFERROR(IF(X118="","",X118),"")</f>
        <v>0</v>
      </c>
      <c r="Z118" s="39">
        <f>IFERROR(IF(X118="","",X118*0.0155),"")</f>
        <v>0</v>
      </c>
      <c r="AA118" s="65"/>
      <c r="AB118" s="66"/>
      <c r="AC118" s="158" t="s">
        <v>195</v>
      </c>
      <c r="AG118" s="78"/>
      <c r="AJ118" s="82" t="s">
        <v>72</v>
      </c>
      <c r="AK118" s="82">
        <v>1</v>
      </c>
      <c r="BB118" s="159" t="s">
        <v>84</v>
      </c>
      <c r="BM118" s="78">
        <f>IFERROR(X118*I118,"0")</f>
        <v>0</v>
      </c>
      <c r="BN118" s="78">
        <f>IFERROR(Y118*I118,"0")</f>
        <v>0</v>
      </c>
      <c r="BO118" s="78">
        <f>IFERROR(X118/J118,"0")</f>
        <v>0</v>
      </c>
      <c r="BP118" s="78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40" t="s">
        <v>70</v>
      </c>
      <c r="X119" s="41">
        <f>IFERROR(SUM(X118:X118),"0")</f>
        <v>0</v>
      </c>
      <c r="Y119" s="41">
        <f>IFERROR(SUM(Y118:Y118),"0")</f>
        <v>0</v>
      </c>
      <c r="Z119" s="41">
        <f>IFERROR(IF(Z118="",0,Z118),"0")</f>
        <v>0</v>
      </c>
      <c r="AA119" s="64"/>
      <c r="AB119" s="64"/>
      <c r="AC119" s="64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40" t="s">
        <v>74</v>
      </c>
      <c r="X120" s="41">
        <f>IFERROR(SUMPRODUCT(X118:X118*H118:H118),"0")</f>
        <v>0</v>
      </c>
      <c r="Y120" s="41">
        <f>IFERROR(SUMPRODUCT(Y118:Y118*H118:H118),"0")</f>
        <v>0</v>
      </c>
      <c r="Z120" s="40"/>
      <c r="AA120" s="64"/>
      <c r="AB120" s="64"/>
      <c r="AC120" s="64"/>
    </row>
    <row r="121" spans="1:68" ht="16.5" customHeight="1" x14ac:dyDescent="0.25">
      <c r="A121" s="286" t="s">
        <v>196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62"/>
      <c r="AB121" s="62"/>
      <c r="AC121" s="62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63"/>
      <c r="AB122" s="63"/>
      <c r="AC122" s="63"/>
    </row>
    <row r="123" spans="1:68" ht="27" customHeight="1" x14ac:dyDescent="0.25">
      <c r="A123" s="60" t="s">
        <v>197</v>
      </c>
      <c r="B123" s="60" t="s">
        <v>198</v>
      </c>
      <c r="C123" s="34">
        <v>4301135555</v>
      </c>
      <c r="D123" s="276">
        <v>4607111034014</v>
      </c>
      <c r="E123" s="277"/>
      <c r="F123" s="59">
        <v>0.25</v>
      </c>
      <c r="G123" s="35">
        <v>12</v>
      </c>
      <c r="H123" s="59">
        <v>3</v>
      </c>
      <c r="I123" s="59">
        <v>3.7035999999999998</v>
      </c>
      <c r="J123" s="35">
        <v>70</v>
      </c>
      <c r="K123" s="35" t="s">
        <v>80</v>
      </c>
      <c r="L123" s="35" t="s">
        <v>81</v>
      </c>
      <c r="M123" s="36" t="s">
        <v>69</v>
      </c>
      <c r="N123" s="36"/>
      <c r="O123" s="35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7"/>
      <c r="V123" s="37"/>
      <c r="W123" s="38" t="s">
        <v>70</v>
      </c>
      <c r="X123" s="56">
        <v>140</v>
      </c>
      <c r="Y123" s="53">
        <f>IFERROR(IF(X123="","",X123),"")</f>
        <v>140</v>
      </c>
      <c r="Z123" s="39">
        <f>IFERROR(IF(X123="","",X123*0.01788),"")</f>
        <v>2.5032000000000001</v>
      </c>
      <c r="AA123" s="65"/>
      <c r="AB123" s="66"/>
      <c r="AC123" s="160" t="s">
        <v>199</v>
      </c>
      <c r="AG123" s="78"/>
      <c r="AJ123" s="82" t="s">
        <v>83</v>
      </c>
      <c r="AK123" s="82">
        <v>14</v>
      </c>
      <c r="BB123" s="161" t="s">
        <v>84</v>
      </c>
      <c r="BM123" s="78">
        <f>IFERROR(X123*I123,"0")</f>
        <v>518.50400000000002</v>
      </c>
      <c r="BN123" s="78">
        <f>IFERROR(Y123*I123,"0")</f>
        <v>518.50400000000002</v>
      </c>
      <c r="BO123" s="78">
        <f>IFERROR(X123/J123,"0")</f>
        <v>2</v>
      </c>
      <c r="BP123" s="78">
        <f>IFERROR(Y123/J123,"0")</f>
        <v>2</v>
      </c>
    </row>
    <row r="124" spans="1:68" ht="27" customHeight="1" x14ac:dyDescent="0.25">
      <c r="A124" s="60" t="s">
        <v>200</v>
      </c>
      <c r="B124" s="60" t="s">
        <v>201</v>
      </c>
      <c r="C124" s="34">
        <v>4301135532</v>
      </c>
      <c r="D124" s="276">
        <v>4607111033994</v>
      </c>
      <c r="E124" s="277"/>
      <c r="F124" s="59">
        <v>0.25</v>
      </c>
      <c r="G124" s="35">
        <v>12</v>
      </c>
      <c r="H124" s="59">
        <v>3</v>
      </c>
      <c r="I124" s="59">
        <v>3.7035999999999998</v>
      </c>
      <c r="J124" s="35">
        <v>70</v>
      </c>
      <c r="K124" s="35" t="s">
        <v>80</v>
      </c>
      <c r="L124" s="35" t="s">
        <v>128</v>
      </c>
      <c r="M124" s="36" t="s">
        <v>69</v>
      </c>
      <c r="N124" s="36"/>
      <c r="O124" s="35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7"/>
      <c r="V124" s="37"/>
      <c r="W124" s="38" t="s">
        <v>70</v>
      </c>
      <c r="X124" s="56">
        <v>140</v>
      </c>
      <c r="Y124" s="53">
        <f>IFERROR(IF(X124="","",X124),"")</f>
        <v>140</v>
      </c>
      <c r="Z124" s="39">
        <f>IFERROR(IF(X124="","",X124*0.01788),"")</f>
        <v>2.5032000000000001</v>
      </c>
      <c r="AA124" s="65"/>
      <c r="AB124" s="66"/>
      <c r="AC124" s="162" t="s">
        <v>145</v>
      </c>
      <c r="AG124" s="78"/>
      <c r="AJ124" s="82" t="s">
        <v>129</v>
      </c>
      <c r="AK124" s="82">
        <v>70</v>
      </c>
      <c r="BB124" s="163" t="s">
        <v>84</v>
      </c>
      <c r="BM124" s="78">
        <f>IFERROR(X124*I124,"0")</f>
        <v>518.50400000000002</v>
      </c>
      <c r="BN124" s="78">
        <f>IFERROR(Y124*I124,"0")</f>
        <v>518.50400000000002</v>
      </c>
      <c r="BO124" s="78">
        <f>IFERROR(X124/J124,"0")</f>
        <v>2</v>
      </c>
      <c r="BP124" s="78">
        <f>IFERROR(Y124/J124,"0")</f>
        <v>2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40" t="s">
        <v>70</v>
      </c>
      <c r="X125" s="41">
        <f>IFERROR(SUM(X123:X124),"0")</f>
        <v>280</v>
      </c>
      <c r="Y125" s="41">
        <f>IFERROR(SUM(Y123:Y124),"0")</f>
        <v>280</v>
      </c>
      <c r="Z125" s="41">
        <f>IFERROR(IF(Z123="",0,Z123),"0")+IFERROR(IF(Z124="",0,Z124),"0")</f>
        <v>5.0064000000000002</v>
      </c>
      <c r="AA125" s="64"/>
      <c r="AB125" s="64"/>
      <c r="AC125" s="64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40" t="s">
        <v>74</v>
      </c>
      <c r="X126" s="41">
        <f>IFERROR(SUMPRODUCT(X123:X124*H123:H124),"0")</f>
        <v>840</v>
      </c>
      <c r="Y126" s="41">
        <f>IFERROR(SUMPRODUCT(Y123:Y124*H123:H124),"0")</f>
        <v>840</v>
      </c>
      <c r="Z126" s="40"/>
      <c r="AA126" s="64"/>
      <c r="AB126" s="64"/>
      <c r="AC126" s="64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62"/>
      <c r="AB127" s="62"/>
      <c r="AC127" s="62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63"/>
      <c r="AB128" s="63"/>
      <c r="AC128" s="63"/>
    </row>
    <row r="129" spans="1:68" ht="27" customHeight="1" x14ac:dyDescent="0.25">
      <c r="A129" s="60" t="s">
        <v>203</v>
      </c>
      <c r="B129" s="60" t="s">
        <v>204</v>
      </c>
      <c r="C129" s="34">
        <v>4301135549</v>
      </c>
      <c r="D129" s="276">
        <v>4607111039095</v>
      </c>
      <c r="E129" s="277"/>
      <c r="F129" s="59">
        <v>0.25</v>
      </c>
      <c r="G129" s="35">
        <v>12</v>
      </c>
      <c r="H129" s="59">
        <v>3</v>
      </c>
      <c r="I129" s="59">
        <v>3.7480000000000002</v>
      </c>
      <c r="J129" s="35">
        <v>70</v>
      </c>
      <c r="K129" s="35" t="s">
        <v>80</v>
      </c>
      <c r="L129" s="35" t="s">
        <v>81</v>
      </c>
      <c r="M129" s="36" t="s">
        <v>69</v>
      </c>
      <c r="N129" s="36"/>
      <c r="O129" s="35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7"/>
      <c r="V129" s="37"/>
      <c r="W129" s="38" t="s">
        <v>70</v>
      </c>
      <c r="X129" s="56">
        <v>140</v>
      </c>
      <c r="Y129" s="53">
        <f>IFERROR(IF(X129="","",X129),"")</f>
        <v>140</v>
      </c>
      <c r="Z129" s="39">
        <f>IFERROR(IF(X129="","",X129*0.01788),"")</f>
        <v>2.5032000000000001</v>
      </c>
      <c r="AA129" s="65"/>
      <c r="AB129" s="66"/>
      <c r="AC129" s="164" t="s">
        <v>205</v>
      </c>
      <c r="AG129" s="78"/>
      <c r="AJ129" s="82" t="s">
        <v>83</v>
      </c>
      <c r="AK129" s="82">
        <v>14</v>
      </c>
      <c r="BB129" s="165" t="s">
        <v>84</v>
      </c>
      <c r="BM129" s="78">
        <f>IFERROR(X129*I129,"0")</f>
        <v>524.72</v>
      </c>
      <c r="BN129" s="78">
        <f>IFERROR(Y129*I129,"0")</f>
        <v>524.72</v>
      </c>
      <c r="BO129" s="78">
        <f>IFERROR(X129/J129,"0")</f>
        <v>2</v>
      </c>
      <c r="BP129" s="78">
        <f>IFERROR(Y129/J129,"0")</f>
        <v>2</v>
      </c>
    </row>
    <row r="130" spans="1:68" ht="16.5" customHeight="1" x14ac:dyDescent="0.25">
      <c r="A130" s="60" t="s">
        <v>206</v>
      </c>
      <c r="B130" s="60" t="s">
        <v>207</v>
      </c>
      <c r="C130" s="34">
        <v>4301135550</v>
      </c>
      <c r="D130" s="276">
        <v>4607111034199</v>
      </c>
      <c r="E130" s="277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80</v>
      </c>
      <c r="L130" s="35" t="s">
        <v>81</v>
      </c>
      <c r="M130" s="36" t="s">
        <v>69</v>
      </c>
      <c r="N130" s="36"/>
      <c r="O130" s="35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7"/>
      <c r="V130" s="37"/>
      <c r="W130" s="38" t="s">
        <v>70</v>
      </c>
      <c r="X130" s="56">
        <v>140</v>
      </c>
      <c r="Y130" s="53">
        <f>IFERROR(IF(X130="","",X130),"")</f>
        <v>140</v>
      </c>
      <c r="Z130" s="39">
        <f>IFERROR(IF(X130="","",X130*0.01788),"")</f>
        <v>2.5032000000000001</v>
      </c>
      <c r="AA130" s="65"/>
      <c r="AB130" s="66"/>
      <c r="AC130" s="166" t="s">
        <v>208</v>
      </c>
      <c r="AG130" s="78"/>
      <c r="AJ130" s="82" t="s">
        <v>83</v>
      </c>
      <c r="AK130" s="82">
        <v>14</v>
      </c>
      <c r="BB130" s="167" t="s">
        <v>84</v>
      </c>
      <c r="BM130" s="78">
        <f>IFERROR(X130*I130,"0")</f>
        <v>518.50400000000002</v>
      </c>
      <c r="BN130" s="78">
        <f>IFERROR(Y130*I130,"0")</f>
        <v>518.50400000000002</v>
      </c>
      <c r="BO130" s="78">
        <f>IFERROR(X130/J130,"0")</f>
        <v>2</v>
      </c>
      <c r="BP130" s="78">
        <f>IFERROR(Y130/J130,"0")</f>
        <v>2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40" t="s">
        <v>70</v>
      </c>
      <c r="X131" s="41">
        <f>IFERROR(SUM(X129:X130),"0")</f>
        <v>280</v>
      </c>
      <c r="Y131" s="41">
        <f>IFERROR(SUM(Y129:Y130),"0")</f>
        <v>280</v>
      </c>
      <c r="Z131" s="41">
        <f>IFERROR(IF(Z129="",0,Z129),"0")+IFERROR(IF(Z130="",0,Z130),"0")</f>
        <v>5.0064000000000002</v>
      </c>
      <c r="AA131" s="64"/>
      <c r="AB131" s="64"/>
      <c r="AC131" s="64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40" t="s">
        <v>74</v>
      </c>
      <c r="X132" s="41">
        <f>IFERROR(SUMPRODUCT(X129:X130*H129:H130),"0")</f>
        <v>840</v>
      </c>
      <c r="Y132" s="41">
        <f>IFERROR(SUMPRODUCT(Y129:Y130*H129:H130),"0")</f>
        <v>840</v>
      </c>
      <c r="Z132" s="40"/>
      <c r="AA132" s="64"/>
      <c r="AB132" s="64"/>
      <c r="AC132" s="64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62"/>
      <c r="AB133" s="62"/>
      <c r="AC133" s="62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63"/>
      <c r="AB134" s="63"/>
      <c r="AC134" s="63"/>
    </row>
    <row r="135" spans="1:68" ht="27" customHeight="1" x14ac:dyDescent="0.25">
      <c r="A135" s="60" t="s">
        <v>210</v>
      </c>
      <c r="B135" s="60" t="s">
        <v>211</v>
      </c>
      <c r="C135" s="34">
        <v>4301135753</v>
      </c>
      <c r="D135" s="276">
        <v>4620207490914</v>
      </c>
      <c r="E135" s="277"/>
      <c r="F135" s="59">
        <v>0.2</v>
      </c>
      <c r="G135" s="35">
        <v>12</v>
      </c>
      <c r="H135" s="59">
        <v>2.4</v>
      </c>
      <c r="I135" s="59">
        <v>2.68</v>
      </c>
      <c r="J135" s="35">
        <v>70</v>
      </c>
      <c r="K135" s="35" t="s">
        <v>80</v>
      </c>
      <c r="L135" s="35" t="s">
        <v>68</v>
      </c>
      <c r="M135" s="36" t="s">
        <v>69</v>
      </c>
      <c r="N135" s="36"/>
      <c r="O135" s="35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7"/>
      <c r="V135" s="37"/>
      <c r="W135" s="38" t="s">
        <v>70</v>
      </c>
      <c r="X135" s="56">
        <v>140</v>
      </c>
      <c r="Y135" s="53">
        <f>IFERROR(IF(X135="","",X135),"")</f>
        <v>140</v>
      </c>
      <c r="Z135" s="39">
        <f>IFERROR(IF(X135="","",X135*0.01788),"")</f>
        <v>2.5032000000000001</v>
      </c>
      <c r="AA135" s="65"/>
      <c r="AB135" s="66"/>
      <c r="AC135" s="168" t="s">
        <v>199</v>
      </c>
      <c r="AG135" s="78"/>
      <c r="AJ135" s="82" t="s">
        <v>72</v>
      </c>
      <c r="AK135" s="82">
        <v>1</v>
      </c>
      <c r="BB135" s="169" t="s">
        <v>84</v>
      </c>
      <c r="BM135" s="78">
        <f>IFERROR(X135*I135,"0")</f>
        <v>375.20000000000005</v>
      </c>
      <c r="BN135" s="78">
        <f>IFERROR(Y135*I135,"0")</f>
        <v>375.20000000000005</v>
      </c>
      <c r="BO135" s="78">
        <f>IFERROR(X135/J135,"0")</f>
        <v>2</v>
      </c>
      <c r="BP135" s="78">
        <f>IFERROR(Y135/J135,"0")</f>
        <v>2</v>
      </c>
    </row>
    <row r="136" spans="1:68" ht="27" customHeight="1" x14ac:dyDescent="0.25">
      <c r="A136" s="60" t="s">
        <v>212</v>
      </c>
      <c r="B136" s="60" t="s">
        <v>213</v>
      </c>
      <c r="C136" s="34">
        <v>4301135778</v>
      </c>
      <c r="D136" s="276">
        <v>4620207490853</v>
      </c>
      <c r="E136" s="277"/>
      <c r="F136" s="59">
        <v>0.2</v>
      </c>
      <c r="G136" s="35">
        <v>12</v>
      </c>
      <c r="H136" s="59">
        <v>2.4</v>
      </c>
      <c r="I136" s="59">
        <v>2.68</v>
      </c>
      <c r="J136" s="35">
        <v>70</v>
      </c>
      <c r="K136" s="35" t="s">
        <v>80</v>
      </c>
      <c r="L136" s="35" t="s">
        <v>81</v>
      </c>
      <c r="M136" s="36" t="s">
        <v>69</v>
      </c>
      <c r="N136" s="36"/>
      <c r="O136" s="35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7"/>
      <c r="V136" s="37"/>
      <c r="W136" s="38" t="s">
        <v>70</v>
      </c>
      <c r="X136" s="56">
        <v>140</v>
      </c>
      <c r="Y136" s="53">
        <f>IFERROR(IF(X136="","",X136),"")</f>
        <v>140</v>
      </c>
      <c r="Z136" s="39">
        <f>IFERROR(IF(X136="","",X136*0.01788),"")</f>
        <v>2.5032000000000001</v>
      </c>
      <c r="AA136" s="65"/>
      <c r="AB136" s="66"/>
      <c r="AC136" s="170" t="s">
        <v>199</v>
      </c>
      <c r="AG136" s="78"/>
      <c r="AJ136" s="82" t="s">
        <v>83</v>
      </c>
      <c r="AK136" s="82">
        <v>14</v>
      </c>
      <c r="BB136" s="171" t="s">
        <v>84</v>
      </c>
      <c r="BM136" s="78">
        <f>IFERROR(X136*I136,"0")</f>
        <v>375.20000000000005</v>
      </c>
      <c r="BN136" s="78">
        <f>IFERROR(Y136*I136,"0")</f>
        <v>375.20000000000005</v>
      </c>
      <c r="BO136" s="78">
        <f>IFERROR(X136/J136,"0")</f>
        <v>2</v>
      </c>
      <c r="BP136" s="78">
        <f>IFERROR(Y136/J136,"0")</f>
        <v>2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40" t="s">
        <v>70</v>
      </c>
      <c r="X137" s="41">
        <f>IFERROR(SUM(X135:X136),"0")</f>
        <v>280</v>
      </c>
      <c r="Y137" s="41">
        <f>IFERROR(SUM(Y135:Y136),"0")</f>
        <v>280</v>
      </c>
      <c r="Z137" s="41">
        <f>IFERROR(IF(Z135="",0,Z135),"0")+IFERROR(IF(Z136="",0,Z136),"0")</f>
        <v>5.0064000000000002</v>
      </c>
      <c r="AA137" s="64"/>
      <c r="AB137" s="64"/>
      <c r="AC137" s="64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40" t="s">
        <v>74</v>
      </c>
      <c r="X138" s="41">
        <f>IFERROR(SUMPRODUCT(X135:X136*H135:H136),"0")</f>
        <v>672</v>
      </c>
      <c r="Y138" s="41">
        <f>IFERROR(SUMPRODUCT(Y135:Y136*H135:H136),"0")</f>
        <v>672</v>
      </c>
      <c r="Z138" s="40"/>
      <c r="AA138" s="64"/>
      <c r="AB138" s="64"/>
      <c r="AC138" s="64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62"/>
      <c r="AB139" s="62"/>
      <c r="AC139" s="62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63"/>
      <c r="AB140" s="63"/>
      <c r="AC140" s="63"/>
    </row>
    <row r="141" spans="1:68" ht="27" customHeight="1" x14ac:dyDescent="0.25">
      <c r="A141" s="60" t="s">
        <v>215</v>
      </c>
      <c r="B141" s="60" t="s">
        <v>216</v>
      </c>
      <c r="C141" s="34">
        <v>4301135570</v>
      </c>
      <c r="D141" s="276">
        <v>4607111035806</v>
      </c>
      <c r="E141" s="277"/>
      <c r="F141" s="59">
        <v>0.25</v>
      </c>
      <c r="G141" s="35">
        <v>12</v>
      </c>
      <c r="H141" s="59">
        <v>3</v>
      </c>
      <c r="I141" s="59">
        <v>3.7035999999999998</v>
      </c>
      <c r="J141" s="35">
        <v>70</v>
      </c>
      <c r="K141" s="35" t="s">
        <v>80</v>
      </c>
      <c r="L141" s="35" t="s">
        <v>81</v>
      </c>
      <c r="M141" s="36" t="s">
        <v>69</v>
      </c>
      <c r="N141" s="36"/>
      <c r="O141" s="35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7"/>
      <c r="V141" s="37"/>
      <c r="W141" s="38" t="s">
        <v>70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72" t="s">
        <v>217</v>
      </c>
      <c r="AG141" s="78"/>
      <c r="AJ141" s="82" t="s">
        <v>83</v>
      </c>
      <c r="AK141" s="82">
        <v>14</v>
      </c>
      <c r="BB141" s="173" t="s">
        <v>84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40" t="s">
        <v>70</v>
      </c>
      <c r="X142" s="41">
        <f>IFERROR(SUM(X141:X141),"0")</f>
        <v>0</v>
      </c>
      <c r="Y142" s="41">
        <f>IFERROR(SUM(Y141:Y141),"0")</f>
        <v>0</v>
      </c>
      <c r="Z142" s="41">
        <f>IFERROR(IF(Z141="",0,Z141),"0")</f>
        <v>0</v>
      </c>
      <c r="AA142" s="64"/>
      <c r="AB142" s="64"/>
      <c r="AC142" s="64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40" t="s">
        <v>74</v>
      </c>
      <c r="X143" s="41">
        <f>IFERROR(SUMPRODUCT(X141:X141*H141:H141),"0")</f>
        <v>0</v>
      </c>
      <c r="Y143" s="41">
        <f>IFERROR(SUMPRODUCT(Y141:Y141*H141:H141),"0")</f>
        <v>0</v>
      </c>
      <c r="Z143" s="40"/>
      <c r="AA143" s="64"/>
      <c r="AB143" s="64"/>
      <c r="AC143" s="64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62"/>
      <c r="AB144" s="62"/>
      <c r="AC144" s="62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63"/>
      <c r="AB145" s="63"/>
      <c r="AC145" s="63"/>
    </row>
    <row r="146" spans="1:68" ht="16.5" customHeight="1" x14ac:dyDescent="0.25">
      <c r="A146" s="60" t="s">
        <v>219</v>
      </c>
      <c r="B146" s="60" t="s">
        <v>220</v>
      </c>
      <c r="C146" s="34">
        <v>4301135607</v>
      </c>
      <c r="D146" s="276">
        <v>4607111039613</v>
      </c>
      <c r="E146" s="277"/>
      <c r="F146" s="59">
        <v>0.09</v>
      </c>
      <c r="G146" s="35">
        <v>30</v>
      </c>
      <c r="H146" s="59">
        <v>2.7</v>
      </c>
      <c r="I146" s="59">
        <v>3.09</v>
      </c>
      <c r="J146" s="35">
        <v>126</v>
      </c>
      <c r="K146" s="35" t="s">
        <v>80</v>
      </c>
      <c r="L146" s="35" t="s">
        <v>81</v>
      </c>
      <c r="M146" s="36" t="s">
        <v>69</v>
      </c>
      <c r="N146" s="36"/>
      <c r="O146" s="35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7"/>
      <c r="V146" s="37"/>
      <c r="W146" s="38" t="s">
        <v>70</v>
      </c>
      <c r="X146" s="56">
        <v>0</v>
      </c>
      <c r="Y146" s="53">
        <f>IFERROR(IF(X146="","",X146),"")</f>
        <v>0</v>
      </c>
      <c r="Z146" s="39">
        <f>IFERROR(IF(X146="","",X146*0.00936),"")</f>
        <v>0</v>
      </c>
      <c r="AA146" s="65"/>
      <c r="AB146" s="66"/>
      <c r="AC146" s="174" t="s">
        <v>205</v>
      </c>
      <c r="AG146" s="78"/>
      <c r="AJ146" s="82" t="s">
        <v>83</v>
      </c>
      <c r="AK146" s="82">
        <v>14</v>
      </c>
      <c r="BB146" s="175" t="s">
        <v>84</v>
      </c>
      <c r="BM146" s="78">
        <f>IFERROR(X146*I146,"0")</f>
        <v>0</v>
      </c>
      <c r="BN146" s="78">
        <f>IFERROR(Y146*I146,"0")</f>
        <v>0</v>
      </c>
      <c r="BO146" s="78">
        <f>IFERROR(X146/J146,"0")</f>
        <v>0</v>
      </c>
      <c r="BP146" s="78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40" t="s">
        <v>70</v>
      </c>
      <c r="X147" s="41">
        <f>IFERROR(SUM(X146:X146),"0")</f>
        <v>0</v>
      </c>
      <c r="Y147" s="41">
        <f>IFERROR(SUM(Y146:Y146),"0")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40" t="s">
        <v>74</v>
      </c>
      <c r="X148" s="41">
        <f>IFERROR(SUMPRODUCT(X146:X146*H146:H146),"0")</f>
        <v>0</v>
      </c>
      <c r="Y148" s="41">
        <f>IFERROR(SUMPRODUCT(Y146:Y146*H146:H146),"0")</f>
        <v>0</v>
      </c>
      <c r="Z148" s="40"/>
      <c r="AA148" s="64"/>
      <c r="AB148" s="64"/>
      <c r="AC148" s="64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62"/>
      <c r="AB149" s="62"/>
      <c r="AC149" s="62"/>
    </row>
    <row r="150" spans="1:68" ht="14.25" customHeight="1" x14ac:dyDescent="0.25">
      <c r="A150" s="282" t="s">
        <v>191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63"/>
      <c r="AB150" s="63"/>
      <c r="AC150" s="63"/>
    </row>
    <row r="151" spans="1:68" ht="27" customHeight="1" x14ac:dyDescent="0.25">
      <c r="A151" s="60" t="s">
        <v>222</v>
      </c>
      <c r="B151" s="60" t="s">
        <v>223</v>
      </c>
      <c r="C151" s="34">
        <v>4301135540</v>
      </c>
      <c r="D151" s="276">
        <v>4607111035646</v>
      </c>
      <c r="E151" s="277"/>
      <c r="F151" s="59">
        <v>0.2</v>
      </c>
      <c r="G151" s="35">
        <v>8</v>
      </c>
      <c r="H151" s="59">
        <v>1.6</v>
      </c>
      <c r="I151" s="59">
        <v>2.12</v>
      </c>
      <c r="J151" s="35">
        <v>72</v>
      </c>
      <c r="K151" s="35" t="s">
        <v>224</v>
      </c>
      <c r="L151" s="35" t="s">
        <v>81</v>
      </c>
      <c r="M151" s="36" t="s">
        <v>69</v>
      </c>
      <c r="N151" s="36"/>
      <c r="O151" s="35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7"/>
      <c r="V151" s="37"/>
      <c r="W151" s="38" t="s">
        <v>70</v>
      </c>
      <c r="X151" s="56">
        <v>0</v>
      </c>
      <c r="Y151" s="53">
        <f>IFERROR(IF(X151="","",X151),"")</f>
        <v>0</v>
      </c>
      <c r="Z151" s="39">
        <f>IFERROR(IF(X151="","",X151*0.01157),"")</f>
        <v>0</v>
      </c>
      <c r="AA151" s="65"/>
      <c r="AB151" s="66"/>
      <c r="AC151" s="176" t="s">
        <v>225</v>
      </c>
      <c r="AG151" s="78"/>
      <c r="AJ151" s="82" t="s">
        <v>83</v>
      </c>
      <c r="AK151" s="82">
        <v>6</v>
      </c>
      <c r="BB151" s="177" t="s">
        <v>84</v>
      </c>
      <c r="BM151" s="78">
        <f>IFERROR(X151*I151,"0")</f>
        <v>0</v>
      </c>
      <c r="BN151" s="78">
        <f>IFERROR(Y151*I151,"0")</f>
        <v>0</v>
      </c>
      <c r="BO151" s="78">
        <f>IFERROR(X151/J151,"0")</f>
        <v>0</v>
      </c>
      <c r="BP151" s="78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40" t="s">
        <v>70</v>
      </c>
      <c r="X152" s="41">
        <f>IFERROR(SUM(X151:X151),"0")</f>
        <v>0</v>
      </c>
      <c r="Y152" s="41">
        <f>IFERROR(SUM(Y151:Y151),"0")</f>
        <v>0</v>
      </c>
      <c r="Z152" s="41">
        <f>IFERROR(IF(Z151="",0,Z151),"0")</f>
        <v>0</v>
      </c>
      <c r="AA152" s="64"/>
      <c r="AB152" s="64"/>
      <c r="AC152" s="64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40" t="s">
        <v>74</v>
      </c>
      <c r="X153" s="41">
        <f>IFERROR(SUMPRODUCT(X151:X151*H151:H151),"0")</f>
        <v>0</v>
      </c>
      <c r="Y153" s="41">
        <f>IFERROR(SUMPRODUCT(Y151:Y151*H151:H151),"0")</f>
        <v>0</v>
      </c>
      <c r="Z153" s="40"/>
      <c r="AA153" s="64"/>
      <c r="AB153" s="64"/>
      <c r="AC153" s="64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62"/>
      <c r="AB154" s="62"/>
      <c r="AC154" s="62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63"/>
      <c r="AB155" s="63"/>
      <c r="AC155" s="63"/>
    </row>
    <row r="156" spans="1:68" ht="27" customHeight="1" x14ac:dyDescent="0.25">
      <c r="A156" s="60" t="s">
        <v>227</v>
      </c>
      <c r="B156" s="60" t="s">
        <v>228</v>
      </c>
      <c r="C156" s="34">
        <v>4301135591</v>
      </c>
      <c r="D156" s="276">
        <v>4607111036568</v>
      </c>
      <c r="E156" s="277"/>
      <c r="F156" s="59">
        <v>0.28000000000000003</v>
      </c>
      <c r="G156" s="35">
        <v>6</v>
      </c>
      <c r="H156" s="59">
        <v>1.68</v>
      </c>
      <c r="I156" s="59">
        <v>2.1017999999999999</v>
      </c>
      <c r="J156" s="35">
        <v>140</v>
      </c>
      <c r="K156" s="35" t="s">
        <v>80</v>
      </c>
      <c r="L156" s="35" t="s">
        <v>81</v>
      </c>
      <c r="M156" s="36" t="s">
        <v>69</v>
      </c>
      <c r="N156" s="36"/>
      <c r="O156" s="35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7"/>
      <c r="V156" s="37"/>
      <c r="W156" s="38" t="s">
        <v>70</v>
      </c>
      <c r="X156" s="56">
        <v>210</v>
      </c>
      <c r="Y156" s="53">
        <f>IFERROR(IF(X156="","",X156),"")</f>
        <v>210</v>
      </c>
      <c r="Z156" s="39">
        <f>IFERROR(IF(X156="","",X156*0.00941),"")</f>
        <v>1.9761</v>
      </c>
      <c r="AA156" s="65"/>
      <c r="AB156" s="66"/>
      <c r="AC156" s="178" t="s">
        <v>229</v>
      </c>
      <c r="AG156" s="78"/>
      <c r="AJ156" s="82" t="s">
        <v>83</v>
      </c>
      <c r="AK156" s="82">
        <v>14</v>
      </c>
      <c r="BB156" s="179" t="s">
        <v>84</v>
      </c>
      <c r="BM156" s="78">
        <f>IFERROR(X156*I156,"0")</f>
        <v>441.37799999999999</v>
      </c>
      <c r="BN156" s="78">
        <f>IFERROR(Y156*I156,"0")</f>
        <v>441.37799999999999</v>
      </c>
      <c r="BO156" s="78">
        <f>IFERROR(X156/J156,"0")</f>
        <v>1.5</v>
      </c>
      <c r="BP156" s="78">
        <f>IFERROR(Y156/J156,"0")</f>
        <v>1.5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40" t="s">
        <v>70</v>
      </c>
      <c r="X157" s="41">
        <f>IFERROR(SUM(X156:X156),"0")</f>
        <v>210</v>
      </c>
      <c r="Y157" s="41">
        <f>IFERROR(SUM(Y156:Y156),"0")</f>
        <v>210</v>
      </c>
      <c r="Z157" s="41">
        <f>IFERROR(IF(Z156="",0,Z156),"0")</f>
        <v>1.9761</v>
      </c>
      <c r="AA157" s="64"/>
      <c r="AB157" s="64"/>
      <c r="AC157" s="64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40" t="s">
        <v>74</v>
      </c>
      <c r="X158" s="41">
        <f>IFERROR(SUMPRODUCT(X156:X156*H156:H156),"0")</f>
        <v>352.8</v>
      </c>
      <c r="Y158" s="41">
        <f>IFERROR(SUMPRODUCT(Y156:Y156*H156:H156),"0")</f>
        <v>352.8</v>
      </c>
      <c r="Z158" s="40"/>
      <c r="AA158" s="64"/>
      <c r="AB158" s="64"/>
      <c r="AC158" s="64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52"/>
      <c r="AB159" s="52"/>
      <c r="AC159" s="52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62"/>
      <c r="AB160" s="62"/>
      <c r="AC160" s="62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63"/>
      <c r="AB161" s="63"/>
      <c r="AC161" s="63"/>
    </row>
    <row r="162" spans="1:68" ht="16.5" customHeight="1" x14ac:dyDescent="0.25">
      <c r="A162" s="60" t="s">
        <v>232</v>
      </c>
      <c r="B162" s="60" t="s">
        <v>233</v>
      </c>
      <c r="C162" s="34">
        <v>4301071062</v>
      </c>
      <c r="D162" s="276">
        <v>4607111036384</v>
      </c>
      <c r="E162" s="277"/>
      <c r="F162" s="59">
        <v>5</v>
      </c>
      <c r="G162" s="35">
        <v>1</v>
      </c>
      <c r="H162" s="59">
        <v>5</v>
      </c>
      <c r="I162" s="59">
        <v>5.2106000000000003</v>
      </c>
      <c r="J162" s="35">
        <v>144</v>
      </c>
      <c r="K162" s="35" t="s">
        <v>67</v>
      </c>
      <c r="L162" s="35" t="s">
        <v>68</v>
      </c>
      <c r="M162" s="36" t="s">
        <v>69</v>
      </c>
      <c r="N162" s="36"/>
      <c r="O162" s="35">
        <v>180</v>
      </c>
      <c r="P162" s="409" t="s">
        <v>234</v>
      </c>
      <c r="Q162" s="273"/>
      <c r="R162" s="273"/>
      <c r="S162" s="273"/>
      <c r="T162" s="274"/>
      <c r="U162" s="37"/>
      <c r="V162" s="37"/>
      <c r="W162" s="38" t="s">
        <v>70</v>
      </c>
      <c r="X162" s="56">
        <v>0</v>
      </c>
      <c r="Y162" s="53">
        <f>IFERROR(IF(X162="","",X162),"")</f>
        <v>0</v>
      </c>
      <c r="Z162" s="39">
        <f>IFERROR(IF(X162="","",X162*0.00866),"")</f>
        <v>0</v>
      </c>
      <c r="AA162" s="65"/>
      <c r="AB162" s="66"/>
      <c r="AC162" s="180" t="s">
        <v>235</v>
      </c>
      <c r="AG162" s="78"/>
      <c r="AJ162" s="82" t="s">
        <v>72</v>
      </c>
      <c r="AK162" s="82">
        <v>1</v>
      </c>
      <c r="BB162" s="181" t="s">
        <v>1</v>
      </c>
      <c r="BM162" s="78">
        <f>IFERROR(X162*I162,"0")</f>
        <v>0</v>
      </c>
      <c r="BN162" s="78">
        <f>IFERROR(Y162*I162,"0")</f>
        <v>0</v>
      </c>
      <c r="BO162" s="78">
        <f>IFERROR(X162/J162,"0")</f>
        <v>0</v>
      </c>
      <c r="BP162" s="78">
        <f>IFERROR(Y162/J162,"0")</f>
        <v>0</v>
      </c>
    </row>
    <row r="163" spans="1:68" ht="27" customHeight="1" x14ac:dyDescent="0.25">
      <c r="A163" s="60" t="s">
        <v>236</v>
      </c>
      <c r="B163" s="60" t="s">
        <v>237</v>
      </c>
      <c r="C163" s="34">
        <v>4301071050</v>
      </c>
      <c r="D163" s="276">
        <v>4607111036216</v>
      </c>
      <c r="E163" s="277"/>
      <c r="F163" s="59">
        <v>5</v>
      </c>
      <c r="G163" s="35">
        <v>1</v>
      </c>
      <c r="H163" s="59">
        <v>5</v>
      </c>
      <c r="I163" s="59">
        <v>5.2131999999999996</v>
      </c>
      <c r="J163" s="35">
        <v>144</v>
      </c>
      <c r="K163" s="35" t="s">
        <v>67</v>
      </c>
      <c r="L163" s="35" t="s">
        <v>81</v>
      </c>
      <c r="M163" s="36" t="s">
        <v>69</v>
      </c>
      <c r="N163" s="36"/>
      <c r="O163" s="35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7"/>
      <c r="V163" s="37"/>
      <c r="W163" s="38" t="s">
        <v>70</v>
      </c>
      <c r="X163" s="56">
        <v>0</v>
      </c>
      <c r="Y163" s="53">
        <f>IFERROR(IF(X163="","",X163),"")</f>
        <v>0</v>
      </c>
      <c r="Z163" s="39">
        <f>IFERROR(IF(X163="","",X163*0.00866),"")</f>
        <v>0</v>
      </c>
      <c r="AA163" s="65"/>
      <c r="AB163" s="66"/>
      <c r="AC163" s="182" t="s">
        <v>238</v>
      </c>
      <c r="AG163" s="78"/>
      <c r="AJ163" s="82" t="s">
        <v>83</v>
      </c>
      <c r="AK163" s="82">
        <v>12</v>
      </c>
      <c r="BB163" s="183" t="s">
        <v>1</v>
      </c>
      <c r="BM163" s="78">
        <f>IFERROR(X163*I163,"0")</f>
        <v>0</v>
      </c>
      <c r="BN163" s="78">
        <f>IFERROR(Y163*I163,"0")</f>
        <v>0</v>
      </c>
      <c r="BO163" s="78">
        <f>IFERROR(X163/J163,"0")</f>
        <v>0</v>
      </c>
      <c r="BP163" s="78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40" t="s">
        <v>70</v>
      </c>
      <c r="X164" s="41">
        <f>IFERROR(SUM(X162:X163),"0")</f>
        <v>0</v>
      </c>
      <c r="Y164" s="41">
        <f>IFERROR(SUM(Y162:Y163),"0")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40" t="s">
        <v>74</v>
      </c>
      <c r="X165" s="41">
        <f>IFERROR(SUMPRODUCT(X162:X163*H162:H163),"0")</f>
        <v>0</v>
      </c>
      <c r="Y165" s="41">
        <f>IFERROR(SUMPRODUCT(Y162:Y163*H162:H163),"0")</f>
        <v>0</v>
      </c>
      <c r="Z165" s="40"/>
      <c r="AA165" s="64"/>
      <c r="AB165" s="64"/>
      <c r="AC165" s="64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52"/>
      <c r="AB166" s="52"/>
      <c r="AC166" s="52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62"/>
      <c r="AB167" s="62"/>
      <c r="AC167" s="62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63"/>
      <c r="AB168" s="63"/>
      <c r="AC168" s="63"/>
    </row>
    <row r="169" spans="1:68" ht="16.5" customHeight="1" x14ac:dyDescent="0.25">
      <c r="A169" s="60" t="s">
        <v>241</v>
      </c>
      <c r="B169" s="60" t="s">
        <v>242</v>
      </c>
      <c r="C169" s="34">
        <v>4301132179</v>
      </c>
      <c r="D169" s="276">
        <v>4607111035691</v>
      </c>
      <c r="E169" s="277"/>
      <c r="F169" s="59">
        <v>0.25</v>
      </c>
      <c r="G169" s="35">
        <v>12</v>
      </c>
      <c r="H169" s="59">
        <v>3</v>
      </c>
      <c r="I169" s="59">
        <v>3.3879999999999999</v>
      </c>
      <c r="J169" s="35">
        <v>70</v>
      </c>
      <c r="K169" s="35" t="s">
        <v>80</v>
      </c>
      <c r="L169" s="35" t="s">
        <v>81</v>
      </c>
      <c r="M169" s="36" t="s">
        <v>69</v>
      </c>
      <c r="N169" s="36"/>
      <c r="O169" s="35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7"/>
      <c r="V169" s="37"/>
      <c r="W169" s="38" t="s">
        <v>70</v>
      </c>
      <c r="X169" s="56">
        <v>0</v>
      </c>
      <c r="Y169" s="53">
        <f>IFERROR(IF(X169="","",X169),"")</f>
        <v>0</v>
      </c>
      <c r="Z169" s="39">
        <f>IFERROR(IF(X169="","",X169*0.01788),"")</f>
        <v>0</v>
      </c>
      <c r="AA169" s="65"/>
      <c r="AB169" s="66"/>
      <c r="AC169" s="184" t="s">
        <v>243</v>
      </c>
      <c r="AG169" s="78"/>
      <c r="AJ169" s="82" t="s">
        <v>83</v>
      </c>
      <c r="AK169" s="82">
        <v>14</v>
      </c>
      <c r="BB169" s="185" t="s">
        <v>84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ht="27" customHeight="1" x14ac:dyDescent="0.25">
      <c r="A170" s="60" t="s">
        <v>244</v>
      </c>
      <c r="B170" s="60" t="s">
        <v>245</v>
      </c>
      <c r="C170" s="34">
        <v>4301132182</v>
      </c>
      <c r="D170" s="276">
        <v>4607111035721</v>
      </c>
      <c r="E170" s="277"/>
      <c r="F170" s="59">
        <v>0.25</v>
      </c>
      <c r="G170" s="35">
        <v>12</v>
      </c>
      <c r="H170" s="59">
        <v>3</v>
      </c>
      <c r="I170" s="59">
        <v>3.3879999999999999</v>
      </c>
      <c r="J170" s="35">
        <v>70</v>
      </c>
      <c r="K170" s="35" t="s">
        <v>80</v>
      </c>
      <c r="L170" s="35" t="s">
        <v>81</v>
      </c>
      <c r="M170" s="36" t="s">
        <v>69</v>
      </c>
      <c r="N170" s="36"/>
      <c r="O170" s="35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7"/>
      <c r="V170" s="37"/>
      <c r="W170" s="38" t="s">
        <v>70</v>
      </c>
      <c r="X170" s="56">
        <v>0</v>
      </c>
      <c r="Y170" s="53">
        <f>IFERROR(IF(X170="","",X170),"")</f>
        <v>0</v>
      </c>
      <c r="Z170" s="39">
        <f>IFERROR(IF(X170="","",X170*0.01788),"")</f>
        <v>0</v>
      </c>
      <c r="AA170" s="65"/>
      <c r="AB170" s="66"/>
      <c r="AC170" s="186" t="s">
        <v>246</v>
      </c>
      <c r="AG170" s="78"/>
      <c r="AJ170" s="82" t="s">
        <v>83</v>
      </c>
      <c r="AK170" s="82">
        <v>14</v>
      </c>
      <c r="BB170" s="187" t="s">
        <v>84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27" customHeight="1" x14ac:dyDescent="0.25">
      <c r="A171" s="60" t="s">
        <v>247</v>
      </c>
      <c r="B171" s="60" t="s">
        <v>248</v>
      </c>
      <c r="C171" s="34">
        <v>4301132170</v>
      </c>
      <c r="D171" s="276">
        <v>4607111038487</v>
      </c>
      <c r="E171" s="277"/>
      <c r="F171" s="59">
        <v>0.25</v>
      </c>
      <c r="G171" s="35">
        <v>12</v>
      </c>
      <c r="H171" s="59">
        <v>3</v>
      </c>
      <c r="I171" s="59">
        <v>3.7360000000000002</v>
      </c>
      <c r="J171" s="35">
        <v>70</v>
      </c>
      <c r="K171" s="35" t="s">
        <v>80</v>
      </c>
      <c r="L171" s="35" t="s">
        <v>81</v>
      </c>
      <c r="M171" s="36" t="s">
        <v>69</v>
      </c>
      <c r="N171" s="36"/>
      <c r="O171" s="35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IFERROR(IF(X171="","",X171*0.01788),"")</f>
        <v>0</v>
      </c>
      <c r="AA171" s="65"/>
      <c r="AB171" s="66"/>
      <c r="AC171" s="188" t="s">
        <v>249</v>
      </c>
      <c r="AG171" s="78"/>
      <c r="AJ171" s="82" t="s">
        <v>83</v>
      </c>
      <c r="AK171" s="82">
        <v>14</v>
      </c>
      <c r="BB171" s="189" t="s">
        <v>84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40" t="s">
        <v>70</v>
      </c>
      <c r="X172" s="41">
        <f>IFERROR(SUM(X169:X171),"0")</f>
        <v>0</v>
      </c>
      <c r="Y172" s="41">
        <f>IFERROR(SUM(Y169:Y171),"0")</f>
        <v>0</v>
      </c>
      <c r="Z172" s="41">
        <f>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40" t="s">
        <v>74</v>
      </c>
      <c r="X173" s="41">
        <f>IFERROR(SUMPRODUCT(X169:X171*H169:H171),"0")</f>
        <v>0</v>
      </c>
      <c r="Y173" s="41">
        <f>IFERROR(SUMPRODUCT(Y169:Y171*H169:H171),"0")</f>
        <v>0</v>
      </c>
      <c r="Z173" s="40"/>
      <c r="AA173" s="64"/>
      <c r="AB173" s="64"/>
      <c r="AC173" s="64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63"/>
      <c r="AB174" s="63"/>
      <c r="AC174" s="63"/>
    </row>
    <row r="175" spans="1:68" ht="27" customHeight="1" x14ac:dyDescent="0.25">
      <c r="A175" s="60" t="s">
        <v>251</v>
      </c>
      <c r="B175" s="60" t="s">
        <v>252</v>
      </c>
      <c r="C175" s="34">
        <v>4301051855</v>
      </c>
      <c r="D175" s="276">
        <v>4680115885875</v>
      </c>
      <c r="E175" s="277"/>
      <c r="F175" s="59">
        <v>1</v>
      </c>
      <c r="G175" s="35">
        <v>9</v>
      </c>
      <c r="H175" s="59">
        <v>9</v>
      </c>
      <c r="I175" s="59">
        <v>9.4350000000000005</v>
      </c>
      <c r="J175" s="35">
        <v>64</v>
      </c>
      <c r="K175" s="35" t="s">
        <v>253</v>
      </c>
      <c r="L175" s="35" t="s">
        <v>68</v>
      </c>
      <c r="M175" s="36" t="s">
        <v>254</v>
      </c>
      <c r="N175" s="36"/>
      <c r="O175" s="35">
        <v>365</v>
      </c>
      <c r="P175" s="408" t="s">
        <v>255</v>
      </c>
      <c r="Q175" s="273"/>
      <c r="R175" s="273"/>
      <c r="S175" s="273"/>
      <c r="T175" s="274"/>
      <c r="U175" s="37"/>
      <c r="V175" s="37"/>
      <c r="W175" s="38" t="s">
        <v>70</v>
      </c>
      <c r="X175" s="56">
        <v>0</v>
      </c>
      <c r="Y175" s="53">
        <f>IFERROR(IF(X175="","",X175),"")</f>
        <v>0</v>
      </c>
      <c r="Z175" s="39">
        <f>IFERROR(IF(X175="","",X175*0.01898),"")</f>
        <v>0</v>
      </c>
      <c r="AA175" s="65"/>
      <c r="AB175" s="66"/>
      <c r="AC175" s="190" t="s">
        <v>256</v>
      </c>
      <c r="AG175" s="78"/>
      <c r="AJ175" s="82" t="s">
        <v>72</v>
      </c>
      <c r="AK175" s="82">
        <v>1</v>
      </c>
      <c r="BB175" s="191" t="s">
        <v>257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40" t="s">
        <v>70</v>
      </c>
      <c r="X176" s="41">
        <f>IFERROR(SUM(X175:X175),"0")</f>
        <v>0</v>
      </c>
      <c r="Y176" s="41">
        <f>IFERROR(SUM(Y175:Y175),"0")</f>
        <v>0</v>
      </c>
      <c r="Z176" s="41">
        <f>IFERROR(IF(Z175="",0,Z175),"0")</f>
        <v>0</v>
      </c>
      <c r="AA176" s="64"/>
      <c r="AB176" s="64"/>
      <c r="AC176" s="64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40" t="s">
        <v>74</v>
      </c>
      <c r="X177" s="41">
        <f>IFERROR(SUMPRODUCT(X175:X175*H175:H175),"0")</f>
        <v>0</v>
      </c>
      <c r="Y177" s="41">
        <f>IFERROR(SUMPRODUCT(Y175:Y175*H175:H175),"0")</f>
        <v>0</v>
      </c>
      <c r="Z177" s="40"/>
      <c r="AA177" s="64"/>
      <c r="AB177" s="64"/>
      <c r="AC177" s="64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52"/>
      <c r="AB178" s="52"/>
      <c r="AC178" s="52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62"/>
      <c r="AB179" s="62"/>
      <c r="AC179" s="62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63"/>
      <c r="AB180" s="63"/>
      <c r="AC180" s="63"/>
    </row>
    <row r="181" spans="1:68" ht="27" customHeight="1" x14ac:dyDescent="0.25">
      <c r="A181" s="60" t="s">
        <v>260</v>
      </c>
      <c r="B181" s="60" t="s">
        <v>261</v>
      </c>
      <c r="C181" s="34">
        <v>4301132227</v>
      </c>
      <c r="D181" s="276">
        <v>4620207491133</v>
      </c>
      <c r="E181" s="277"/>
      <c r="F181" s="59">
        <v>0.23</v>
      </c>
      <c r="G181" s="35">
        <v>12</v>
      </c>
      <c r="H181" s="59">
        <v>2.76</v>
      </c>
      <c r="I181" s="59">
        <v>2.98</v>
      </c>
      <c r="J181" s="35">
        <v>70</v>
      </c>
      <c r="K181" s="35" t="s">
        <v>80</v>
      </c>
      <c r="L181" s="35" t="s">
        <v>81</v>
      </c>
      <c r="M181" s="36" t="s">
        <v>69</v>
      </c>
      <c r="N181" s="36"/>
      <c r="O181" s="35">
        <v>180</v>
      </c>
      <c r="P181" s="443" t="s">
        <v>262</v>
      </c>
      <c r="Q181" s="273"/>
      <c r="R181" s="273"/>
      <c r="S181" s="273"/>
      <c r="T181" s="274"/>
      <c r="U181" s="37"/>
      <c r="V181" s="37"/>
      <c r="W181" s="38" t="s">
        <v>70</v>
      </c>
      <c r="X181" s="56">
        <v>0</v>
      </c>
      <c r="Y181" s="53">
        <f>IFERROR(IF(X181="","",X181),"")</f>
        <v>0</v>
      </c>
      <c r="Z181" s="39">
        <f>IFERROR(IF(X181="","",X181*0.01788),"")</f>
        <v>0</v>
      </c>
      <c r="AA181" s="65"/>
      <c r="AB181" s="66"/>
      <c r="AC181" s="192" t="s">
        <v>263</v>
      </c>
      <c r="AG181" s="78"/>
      <c r="AJ181" s="82" t="s">
        <v>83</v>
      </c>
      <c r="AK181" s="82">
        <v>14</v>
      </c>
      <c r="BB181" s="193" t="s">
        <v>84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40" t="s">
        <v>70</v>
      </c>
      <c r="X182" s="41">
        <f>IFERROR(SUM(X181:X181),"0")</f>
        <v>0</v>
      </c>
      <c r="Y182" s="41">
        <f>IFERROR(SUM(Y181:Y181),"0")</f>
        <v>0</v>
      </c>
      <c r="Z182" s="41">
        <f>IFERROR(IF(Z181="",0,Z181),"0")</f>
        <v>0</v>
      </c>
      <c r="AA182" s="64"/>
      <c r="AB182" s="64"/>
      <c r="AC182" s="64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40" t="s">
        <v>74</v>
      </c>
      <c r="X183" s="41">
        <f>IFERROR(SUMPRODUCT(X181:X181*H181:H181),"0")</f>
        <v>0</v>
      </c>
      <c r="Y183" s="41">
        <f>IFERROR(SUMPRODUCT(Y181:Y181*H181:H181),"0")</f>
        <v>0</v>
      </c>
      <c r="Z183" s="40"/>
      <c r="AA183" s="64"/>
      <c r="AB183" s="64"/>
      <c r="AC183" s="64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63"/>
      <c r="AB184" s="63"/>
      <c r="AC184" s="63"/>
    </row>
    <row r="185" spans="1:68" ht="27" customHeight="1" x14ac:dyDescent="0.25">
      <c r="A185" s="60" t="s">
        <v>264</v>
      </c>
      <c r="B185" s="60" t="s">
        <v>265</v>
      </c>
      <c r="C185" s="34">
        <v>4301135707</v>
      </c>
      <c r="D185" s="276">
        <v>4620207490198</v>
      </c>
      <c r="E185" s="277"/>
      <c r="F185" s="59">
        <v>0.2</v>
      </c>
      <c r="G185" s="35">
        <v>12</v>
      </c>
      <c r="H185" s="59">
        <v>2.4</v>
      </c>
      <c r="I185" s="59">
        <v>3.1036000000000001</v>
      </c>
      <c r="J185" s="35">
        <v>70</v>
      </c>
      <c r="K185" s="35" t="s">
        <v>80</v>
      </c>
      <c r="L185" s="35" t="s">
        <v>81</v>
      </c>
      <c r="M185" s="36" t="s">
        <v>69</v>
      </c>
      <c r="N185" s="36"/>
      <c r="O185" s="35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7"/>
      <c r="V185" s="37"/>
      <c r="W185" s="38" t="s">
        <v>70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194" t="s">
        <v>266</v>
      </c>
      <c r="AG185" s="78"/>
      <c r="AJ185" s="82" t="s">
        <v>83</v>
      </c>
      <c r="AK185" s="82">
        <v>14</v>
      </c>
      <c r="BB185" s="195" t="s">
        <v>84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267</v>
      </c>
      <c r="B186" s="60" t="s">
        <v>268</v>
      </c>
      <c r="C186" s="34">
        <v>4301135696</v>
      </c>
      <c r="D186" s="276">
        <v>4620207490235</v>
      </c>
      <c r="E186" s="277"/>
      <c r="F186" s="59">
        <v>0.2</v>
      </c>
      <c r="G186" s="35">
        <v>12</v>
      </c>
      <c r="H186" s="59">
        <v>2.4</v>
      </c>
      <c r="I186" s="59">
        <v>3.1036000000000001</v>
      </c>
      <c r="J186" s="35">
        <v>70</v>
      </c>
      <c r="K186" s="35" t="s">
        <v>80</v>
      </c>
      <c r="L186" s="35" t="s">
        <v>81</v>
      </c>
      <c r="M186" s="36" t="s">
        <v>69</v>
      </c>
      <c r="N186" s="36"/>
      <c r="O186" s="35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7"/>
      <c r="V186" s="37"/>
      <c r="W186" s="38" t="s">
        <v>70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196" t="s">
        <v>269</v>
      </c>
      <c r="AG186" s="78"/>
      <c r="AJ186" s="82" t="s">
        <v>83</v>
      </c>
      <c r="AK186" s="82">
        <v>14</v>
      </c>
      <c r="BB186" s="197" t="s">
        <v>84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270</v>
      </c>
      <c r="B187" s="60" t="s">
        <v>271</v>
      </c>
      <c r="C187" s="34">
        <v>4301135697</v>
      </c>
      <c r="D187" s="276">
        <v>4620207490259</v>
      </c>
      <c r="E187" s="277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80</v>
      </c>
      <c r="L187" s="35" t="s">
        <v>81</v>
      </c>
      <c r="M187" s="36" t="s">
        <v>69</v>
      </c>
      <c r="N187" s="36"/>
      <c r="O187" s="35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7"/>
      <c r="V187" s="37"/>
      <c r="W187" s="38" t="s">
        <v>70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266</v>
      </c>
      <c r="AG187" s="78"/>
      <c r="AJ187" s="82" t="s">
        <v>83</v>
      </c>
      <c r="AK187" s="82">
        <v>14</v>
      </c>
      <c r="BB187" s="199" t="s">
        <v>84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272</v>
      </c>
      <c r="B188" s="60" t="s">
        <v>273</v>
      </c>
      <c r="C188" s="34">
        <v>4301135681</v>
      </c>
      <c r="D188" s="276">
        <v>4620207490143</v>
      </c>
      <c r="E188" s="277"/>
      <c r="F188" s="59">
        <v>0.22</v>
      </c>
      <c r="G188" s="35">
        <v>12</v>
      </c>
      <c r="H188" s="59">
        <v>2.64</v>
      </c>
      <c r="I188" s="59">
        <v>3.3435999999999999</v>
      </c>
      <c r="J188" s="35">
        <v>70</v>
      </c>
      <c r="K188" s="35" t="s">
        <v>80</v>
      </c>
      <c r="L188" s="35" t="s">
        <v>81</v>
      </c>
      <c r="M188" s="36" t="s">
        <v>69</v>
      </c>
      <c r="N188" s="36"/>
      <c r="O188" s="35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7"/>
      <c r="V188" s="37"/>
      <c r="W188" s="38" t="s">
        <v>70</v>
      </c>
      <c r="X188" s="56">
        <v>0</v>
      </c>
      <c r="Y188" s="53">
        <f>IFERROR(IF(X188="","",X188),"")</f>
        <v>0</v>
      </c>
      <c r="Z188" s="39">
        <f>IFERROR(IF(X188="","",X188*0.01788),"")</f>
        <v>0</v>
      </c>
      <c r="AA188" s="65"/>
      <c r="AB188" s="66"/>
      <c r="AC188" s="200" t="s">
        <v>274</v>
      </c>
      <c r="AG188" s="78"/>
      <c r="AJ188" s="82" t="s">
        <v>83</v>
      </c>
      <c r="AK188" s="82">
        <v>14</v>
      </c>
      <c r="BB188" s="201" t="s">
        <v>84</v>
      </c>
      <c r="BM188" s="78">
        <f>IFERROR(X188*I188,"0")</f>
        <v>0</v>
      </c>
      <c r="BN188" s="78">
        <f>IFERROR(Y188*I188,"0")</f>
        <v>0</v>
      </c>
      <c r="BO188" s="78">
        <f>IFERROR(X188/J188,"0")</f>
        <v>0</v>
      </c>
      <c r="BP188" s="78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40" t="s">
        <v>70</v>
      </c>
      <c r="X189" s="41">
        <f>IFERROR(SUM(X185:X188),"0")</f>
        <v>0</v>
      </c>
      <c r="Y189" s="41">
        <f>IFERROR(SUM(Y185:Y188),"0")</f>
        <v>0</v>
      </c>
      <c r="Z189" s="41">
        <f>IFERROR(IF(Z185="",0,Z185),"0")+IFERROR(IF(Z186="",0,Z186),"0")+IFERROR(IF(Z187="",0,Z187),"0")+IFERROR(IF(Z188="",0,Z188),"0")</f>
        <v>0</v>
      </c>
      <c r="AA189" s="64"/>
      <c r="AB189" s="64"/>
      <c r="AC189" s="64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40" t="s">
        <v>74</v>
      </c>
      <c r="X190" s="41">
        <f>IFERROR(SUMPRODUCT(X185:X188*H185:H188),"0")</f>
        <v>0</v>
      </c>
      <c r="Y190" s="41">
        <f>IFERROR(SUMPRODUCT(Y185:Y188*H185:H188),"0")</f>
        <v>0</v>
      </c>
      <c r="Z190" s="40"/>
      <c r="AA190" s="64"/>
      <c r="AB190" s="64"/>
      <c r="AC190" s="64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62"/>
      <c r="AB191" s="62"/>
      <c r="AC191" s="62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63"/>
      <c r="AB192" s="63"/>
      <c r="AC192" s="63"/>
    </row>
    <row r="193" spans="1:68" ht="27" customHeight="1" x14ac:dyDescent="0.25">
      <c r="A193" s="60" t="s">
        <v>276</v>
      </c>
      <c r="B193" s="60" t="s">
        <v>277</v>
      </c>
      <c r="C193" s="34">
        <v>4301071108</v>
      </c>
      <c r="D193" s="276">
        <v>4607111035912</v>
      </c>
      <c r="E193" s="277"/>
      <c r="F193" s="59">
        <v>0.43</v>
      </c>
      <c r="G193" s="35">
        <v>16</v>
      </c>
      <c r="H193" s="59">
        <v>6.88</v>
      </c>
      <c r="I193" s="59">
        <v>7.19</v>
      </c>
      <c r="J193" s="35">
        <v>84</v>
      </c>
      <c r="K193" s="35" t="s">
        <v>67</v>
      </c>
      <c r="L193" s="35" t="s">
        <v>68</v>
      </c>
      <c r="M193" s="36" t="s">
        <v>69</v>
      </c>
      <c r="N193" s="36"/>
      <c r="O193" s="35">
        <v>180</v>
      </c>
      <c r="P193" s="400" t="s">
        <v>278</v>
      </c>
      <c r="Q193" s="273"/>
      <c r="R193" s="273"/>
      <c r="S193" s="273"/>
      <c r="T193" s="274"/>
      <c r="U193" s="37"/>
      <c r="V193" s="37"/>
      <c r="W193" s="38" t="s">
        <v>70</v>
      </c>
      <c r="X193" s="56">
        <v>0</v>
      </c>
      <c r="Y193" s="53">
        <f>IFERROR(IF(X193="","",X193),"")</f>
        <v>0</v>
      </c>
      <c r="Z193" s="39">
        <f>IFERROR(IF(X193="","",X193*0.0155),"")</f>
        <v>0</v>
      </c>
      <c r="AA193" s="65"/>
      <c r="AB193" s="66"/>
      <c r="AC193" s="202" t="s">
        <v>279</v>
      </c>
      <c r="AG193" s="78"/>
      <c r="AJ193" s="82" t="s">
        <v>72</v>
      </c>
      <c r="AK193" s="82">
        <v>1</v>
      </c>
      <c r="BB193" s="203" t="s">
        <v>1</v>
      </c>
      <c r="BM193" s="78">
        <f>IFERROR(X193*I193,"0")</f>
        <v>0</v>
      </c>
      <c r="BN193" s="78">
        <f>IFERROR(Y193*I193,"0")</f>
        <v>0</v>
      </c>
      <c r="BO193" s="78">
        <f>IFERROR(X193/J193,"0")</f>
        <v>0</v>
      </c>
      <c r="BP193" s="78">
        <f>IFERROR(Y193/J193,"0")</f>
        <v>0</v>
      </c>
    </row>
    <row r="194" spans="1:68" ht="27" customHeight="1" x14ac:dyDescent="0.25">
      <c r="A194" s="60" t="s">
        <v>280</v>
      </c>
      <c r="B194" s="60" t="s">
        <v>281</v>
      </c>
      <c r="C194" s="34">
        <v>4301071110</v>
      </c>
      <c r="D194" s="276">
        <v>4607111035103</v>
      </c>
      <c r="E194" s="277"/>
      <c r="F194" s="59">
        <v>0.43</v>
      </c>
      <c r="G194" s="35">
        <v>16</v>
      </c>
      <c r="H194" s="59">
        <v>6.88</v>
      </c>
      <c r="I194" s="59">
        <v>7.19</v>
      </c>
      <c r="J194" s="35">
        <v>84</v>
      </c>
      <c r="K194" s="35" t="s">
        <v>67</v>
      </c>
      <c r="L194" s="35" t="s">
        <v>68</v>
      </c>
      <c r="M194" s="36" t="s">
        <v>69</v>
      </c>
      <c r="N194" s="36"/>
      <c r="O194" s="35">
        <v>180</v>
      </c>
      <c r="P194" s="338" t="s">
        <v>282</v>
      </c>
      <c r="Q194" s="273"/>
      <c r="R194" s="273"/>
      <c r="S194" s="273"/>
      <c r="T194" s="274"/>
      <c r="U194" s="37"/>
      <c r="V194" s="37"/>
      <c r="W194" s="38" t="s">
        <v>70</v>
      </c>
      <c r="X194" s="56">
        <v>0</v>
      </c>
      <c r="Y194" s="53">
        <f>IFERROR(IF(X194="","",X194),"")</f>
        <v>0</v>
      </c>
      <c r="Z194" s="39">
        <f>IFERROR(IF(X194="","",X194*0.0155),"")</f>
        <v>0</v>
      </c>
      <c r="AA194" s="65"/>
      <c r="AB194" s="66"/>
      <c r="AC194" s="204" t="s">
        <v>279</v>
      </c>
      <c r="AG194" s="78"/>
      <c r="AJ194" s="82" t="s">
        <v>72</v>
      </c>
      <c r="AK194" s="82">
        <v>1</v>
      </c>
      <c r="BB194" s="205" t="s">
        <v>1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ht="27" customHeight="1" x14ac:dyDescent="0.25">
      <c r="A195" s="60" t="s">
        <v>283</v>
      </c>
      <c r="B195" s="60" t="s">
        <v>284</v>
      </c>
      <c r="C195" s="34">
        <v>4301071109</v>
      </c>
      <c r="D195" s="276">
        <v>4607111035929</v>
      </c>
      <c r="E195" s="277"/>
      <c r="F195" s="59">
        <v>0.9</v>
      </c>
      <c r="G195" s="35">
        <v>8</v>
      </c>
      <c r="H195" s="59">
        <v>7.2</v>
      </c>
      <c r="I195" s="59">
        <v>7.47</v>
      </c>
      <c r="J195" s="35">
        <v>84</v>
      </c>
      <c r="K195" s="35" t="s">
        <v>67</v>
      </c>
      <c r="L195" s="35" t="s">
        <v>68</v>
      </c>
      <c r="M195" s="36" t="s">
        <v>69</v>
      </c>
      <c r="N195" s="36"/>
      <c r="O195" s="35">
        <v>180</v>
      </c>
      <c r="P195" s="349" t="s">
        <v>285</v>
      </c>
      <c r="Q195" s="273"/>
      <c r="R195" s="273"/>
      <c r="S195" s="273"/>
      <c r="T195" s="274"/>
      <c r="U195" s="37"/>
      <c r="V195" s="37"/>
      <c r="W195" s="38" t="s">
        <v>70</v>
      </c>
      <c r="X195" s="56">
        <v>0</v>
      </c>
      <c r="Y195" s="53">
        <f>IFERROR(IF(X195="","",X195),"")</f>
        <v>0</v>
      </c>
      <c r="Z195" s="39">
        <f>IFERROR(IF(X195="","",X195*0.0155),"")</f>
        <v>0</v>
      </c>
      <c r="AA195" s="65"/>
      <c r="AB195" s="66"/>
      <c r="AC195" s="206" t="s">
        <v>279</v>
      </c>
      <c r="AG195" s="78"/>
      <c r="AJ195" s="82" t="s">
        <v>72</v>
      </c>
      <c r="AK195" s="82">
        <v>1</v>
      </c>
      <c r="BB195" s="207" t="s">
        <v>1</v>
      </c>
      <c r="BM195" s="78">
        <f>IFERROR(X195*I195,"0")</f>
        <v>0</v>
      </c>
      <c r="BN195" s="78">
        <f>IFERROR(Y195*I195,"0")</f>
        <v>0</v>
      </c>
      <c r="BO195" s="78">
        <f>IFERROR(X195/J195,"0")</f>
        <v>0</v>
      </c>
      <c r="BP195" s="78">
        <f>IFERROR(Y195/J195,"0")</f>
        <v>0</v>
      </c>
    </row>
    <row r="196" spans="1:68" ht="27" customHeight="1" x14ac:dyDescent="0.25">
      <c r="A196" s="60" t="s">
        <v>286</v>
      </c>
      <c r="B196" s="60" t="s">
        <v>287</v>
      </c>
      <c r="C196" s="34">
        <v>4301071106</v>
      </c>
      <c r="D196" s="276">
        <v>4607111035882</v>
      </c>
      <c r="E196" s="277"/>
      <c r="F196" s="59">
        <v>0.43</v>
      </c>
      <c r="G196" s="35">
        <v>16</v>
      </c>
      <c r="H196" s="59">
        <v>6.88</v>
      </c>
      <c r="I196" s="59">
        <v>7.19</v>
      </c>
      <c r="J196" s="35">
        <v>84</v>
      </c>
      <c r="K196" s="35" t="s">
        <v>67</v>
      </c>
      <c r="L196" s="35" t="s">
        <v>68</v>
      </c>
      <c r="M196" s="36" t="s">
        <v>69</v>
      </c>
      <c r="N196" s="36"/>
      <c r="O196" s="35">
        <v>180</v>
      </c>
      <c r="P196" s="428" t="s">
        <v>288</v>
      </c>
      <c r="Q196" s="273"/>
      <c r="R196" s="273"/>
      <c r="S196" s="273"/>
      <c r="T196" s="274"/>
      <c r="U196" s="37"/>
      <c r="V196" s="37"/>
      <c r="W196" s="38" t="s">
        <v>70</v>
      </c>
      <c r="X196" s="56">
        <v>0</v>
      </c>
      <c r="Y196" s="53">
        <f>IFERROR(IF(X196="","",X196),"")</f>
        <v>0</v>
      </c>
      <c r="Z196" s="39">
        <f>IFERROR(IF(X196="","",X196*0.0155),"")</f>
        <v>0</v>
      </c>
      <c r="AA196" s="65"/>
      <c r="AB196" s="66"/>
      <c r="AC196" s="208" t="s">
        <v>279</v>
      </c>
      <c r="AG196" s="78"/>
      <c r="AJ196" s="82" t="s">
        <v>72</v>
      </c>
      <c r="AK196" s="82">
        <v>1</v>
      </c>
      <c r="BB196" s="209" t="s">
        <v>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ht="27" customHeight="1" x14ac:dyDescent="0.25">
      <c r="A197" s="60" t="s">
        <v>289</v>
      </c>
      <c r="B197" s="60" t="s">
        <v>290</v>
      </c>
      <c r="C197" s="34">
        <v>4301071107</v>
      </c>
      <c r="D197" s="276">
        <v>4607111035905</v>
      </c>
      <c r="E197" s="277"/>
      <c r="F197" s="59">
        <v>0.9</v>
      </c>
      <c r="G197" s="35">
        <v>8</v>
      </c>
      <c r="H197" s="59">
        <v>7.2</v>
      </c>
      <c r="I197" s="59">
        <v>7.47</v>
      </c>
      <c r="J197" s="35">
        <v>84</v>
      </c>
      <c r="K197" s="35" t="s">
        <v>67</v>
      </c>
      <c r="L197" s="35" t="s">
        <v>68</v>
      </c>
      <c r="M197" s="36" t="s">
        <v>69</v>
      </c>
      <c r="N197" s="36"/>
      <c r="O197" s="35">
        <v>180</v>
      </c>
      <c r="P197" s="353" t="s">
        <v>291</v>
      </c>
      <c r="Q197" s="273"/>
      <c r="R197" s="273"/>
      <c r="S197" s="273"/>
      <c r="T197" s="274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IFERROR(IF(X197="","",X197*0.0155),"")</f>
        <v>0</v>
      </c>
      <c r="AA197" s="65"/>
      <c r="AB197" s="66"/>
      <c r="AC197" s="210" t="s">
        <v>279</v>
      </c>
      <c r="AG197" s="78"/>
      <c r="AJ197" s="82" t="s">
        <v>72</v>
      </c>
      <c r="AK197" s="82">
        <v>1</v>
      </c>
      <c r="BB197" s="211" t="s">
        <v>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40" t="s">
        <v>70</v>
      </c>
      <c r="X198" s="41">
        <f>IFERROR(SUM(X193:X197),"0")</f>
        <v>0</v>
      </c>
      <c r="Y198" s="41">
        <f>IFERROR(SUM(Y193:Y197),"0")</f>
        <v>0</v>
      </c>
      <c r="Z198" s="41">
        <f>IFERROR(IF(Z193="",0,Z193),"0")+IFERROR(IF(Z194="",0,Z194),"0")+IFERROR(IF(Z195="",0,Z195),"0")+IFERROR(IF(Z196="",0,Z196),"0")+IFERROR(IF(Z197="",0,Z197),"0")</f>
        <v>0</v>
      </c>
      <c r="AA198" s="64"/>
      <c r="AB198" s="64"/>
      <c r="AC198" s="64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40" t="s">
        <v>74</v>
      </c>
      <c r="X199" s="41">
        <f>IFERROR(SUMPRODUCT(X193:X197*H193:H197),"0")</f>
        <v>0</v>
      </c>
      <c r="Y199" s="41">
        <f>IFERROR(SUMPRODUCT(Y193:Y197*H193:H197),"0")</f>
        <v>0</v>
      </c>
      <c r="Z199" s="40"/>
      <c r="AA199" s="64"/>
      <c r="AB199" s="64"/>
      <c r="AC199" s="64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62"/>
      <c r="AB200" s="62"/>
      <c r="AC200" s="62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63"/>
      <c r="AB201" s="63"/>
      <c r="AC201" s="63"/>
    </row>
    <row r="202" spans="1:68" ht="27" customHeight="1" x14ac:dyDescent="0.25">
      <c r="A202" s="60" t="s">
        <v>293</v>
      </c>
      <c r="B202" s="60" t="s">
        <v>294</v>
      </c>
      <c r="C202" s="34">
        <v>4301071097</v>
      </c>
      <c r="D202" s="276">
        <v>4620207491096</v>
      </c>
      <c r="E202" s="277"/>
      <c r="F202" s="59">
        <v>1</v>
      </c>
      <c r="G202" s="35">
        <v>5</v>
      </c>
      <c r="H202" s="59">
        <v>5</v>
      </c>
      <c r="I202" s="59">
        <v>5.23</v>
      </c>
      <c r="J202" s="35">
        <v>84</v>
      </c>
      <c r="K202" s="35" t="s">
        <v>67</v>
      </c>
      <c r="L202" s="35" t="s">
        <v>81</v>
      </c>
      <c r="M202" s="36" t="s">
        <v>69</v>
      </c>
      <c r="N202" s="36"/>
      <c r="O202" s="35">
        <v>180</v>
      </c>
      <c r="P202" s="457" t="s">
        <v>295</v>
      </c>
      <c r="Q202" s="273"/>
      <c r="R202" s="273"/>
      <c r="S202" s="273"/>
      <c r="T202" s="274"/>
      <c r="U202" s="37"/>
      <c r="V202" s="37"/>
      <c r="W202" s="38" t="s">
        <v>70</v>
      </c>
      <c r="X202" s="56">
        <v>0</v>
      </c>
      <c r="Y202" s="53">
        <f>IFERROR(IF(X202="","",X202),"")</f>
        <v>0</v>
      </c>
      <c r="Z202" s="39">
        <f>IFERROR(IF(X202="","",X202*0.0155),"")</f>
        <v>0</v>
      </c>
      <c r="AA202" s="65"/>
      <c r="AB202" s="66"/>
      <c r="AC202" s="212" t="s">
        <v>296</v>
      </c>
      <c r="AG202" s="78"/>
      <c r="AJ202" s="82" t="s">
        <v>83</v>
      </c>
      <c r="AK202" s="82">
        <v>12</v>
      </c>
      <c r="BB202" s="213" t="s">
        <v>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40" t="s">
        <v>70</v>
      </c>
      <c r="X203" s="41">
        <f>IFERROR(SUM(X202:X202),"0")</f>
        <v>0</v>
      </c>
      <c r="Y203" s="41">
        <f>IFERROR(SUM(Y202:Y202),"0")</f>
        <v>0</v>
      </c>
      <c r="Z203" s="41">
        <f>IFERROR(IF(Z202="",0,Z202),"0")</f>
        <v>0</v>
      </c>
      <c r="AA203" s="64"/>
      <c r="AB203" s="64"/>
      <c r="AC203" s="64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40" t="s">
        <v>74</v>
      </c>
      <c r="X204" s="41">
        <f>IFERROR(SUMPRODUCT(X202:X202*H202:H202),"0")</f>
        <v>0</v>
      </c>
      <c r="Y204" s="41">
        <f>IFERROR(SUMPRODUCT(Y202:Y202*H202:H202),"0")</f>
        <v>0</v>
      </c>
      <c r="Z204" s="40"/>
      <c r="AA204" s="64"/>
      <c r="AB204" s="64"/>
      <c r="AC204" s="64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62"/>
      <c r="AB205" s="62"/>
      <c r="AC205" s="62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63"/>
      <c r="AB206" s="63"/>
      <c r="AC206" s="63"/>
    </row>
    <row r="207" spans="1:68" ht="27" customHeight="1" x14ac:dyDescent="0.25">
      <c r="A207" s="60" t="s">
        <v>298</v>
      </c>
      <c r="B207" s="60" t="s">
        <v>299</v>
      </c>
      <c r="C207" s="34">
        <v>4301071093</v>
      </c>
      <c r="D207" s="276">
        <v>4620207490709</v>
      </c>
      <c r="E207" s="277"/>
      <c r="F207" s="59">
        <v>0.65</v>
      </c>
      <c r="G207" s="35">
        <v>8</v>
      </c>
      <c r="H207" s="59">
        <v>5.2</v>
      </c>
      <c r="I207" s="59">
        <v>5.47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14" t="s">
        <v>300</v>
      </c>
      <c r="AG207" s="78"/>
      <c r="AJ207" s="82" t="s">
        <v>72</v>
      </c>
      <c r="AK207" s="82">
        <v>1</v>
      </c>
      <c r="BB207" s="215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40" t="s">
        <v>70</v>
      </c>
      <c r="X208" s="41">
        <f>IFERROR(SUM(X207:X207),"0")</f>
        <v>0</v>
      </c>
      <c r="Y208" s="41">
        <f>IFERROR(SUM(Y207:Y207),"0")</f>
        <v>0</v>
      </c>
      <c r="Z208" s="41">
        <f>IFERROR(IF(Z207="",0,Z207),"0")</f>
        <v>0</v>
      </c>
      <c r="AA208" s="64"/>
      <c r="AB208" s="64"/>
      <c r="AC208" s="64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40" t="s">
        <v>74</v>
      </c>
      <c r="X209" s="41">
        <f>IFERROR(SUMPRODUCT(X207:X207*H207:H207),"0")</f>
        <v>0</v>
      </c>
      <c r="Y209" s="41">
        <f>IFERROR(SUMPRODUCT(Y207:Y207*H207:H207),"0")</f>
        <v>0</v>
      </c>
      <c r="Z209" s="40"/>
      <c r="AA209" s="64"/>
      <c r="AB209" s="64"/>
      <c r="AC209" s="64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63"/>
      <c r="AB210" s="63"/>
      <c r="AC210" s="63"/>
    </row>
    <row r="211" spans="1:68" ht="27" customHeight="1" x14ac:dyDescent="0.25">
      <c r="A211" s="60" t="s">
        <v>301</v>
      </c>
      <c r="B211" s="60" t="s">
        <v>302</v>
      </c>
      <c r="C211" s="34">
        <v>4301135692</v>
      </c>
      <c r="D211" s="276">
        <v>4620207490570</v>
      </c>
      <c r="E211" s="277"/>
      <c r="F211" s="59">
        <v>0.2</v>
      </c>
      <c r="G211" s="35">
        <v>12</v>
      </c>
      <c r="H211" s="59">
        <v>2.4</v>
      </c>
      <c r="I211" s="59">
        <v>3.1036000000000001</v>
      </c>
      <c r="J211" s="35">
        <v>70</v>
      </c>
      <c r="K211" s="35" t="s">
        <v>80</v>
      </c>
      <c r="L211" s="35" t="s">
        <v>81</v>
      </c>
      <c r="M211" s="36" t="s">
        <v>69</v>
      </c>
      <c r="N211" s="36"/>
      <c r="O211" s="35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7"/>
      <c r="V211" s="37"/>
      <c r="W211" s="38" t="s">
        <v>70</v>
      </c>
      <c r="X211" s="56">
        <v>0</v>
      </c>
      <c r="Y211" s="53">
        <f>IFERROR(IF(X211="","",X211),"")</f>
        <v>0</v>
      </c>
      <c r="Z211" s="39">
        <f>IFERROR(IF(X211="","",X211*0.01788),"")</f>
        <v>0</v>
      </c>
      <c r="AA211" s="65"/>
      <c r="AB211" s="66"/>
      <c r="AC211" s="216" t="s">
        <v>303</v>
      </c>
      <c r="AG211" s="78"/>
      <c r="AJ211" s="82" t="s">
        <v>83</v>
      </c>
      <c r="AK211" s="82">
        <v>14</v>
      </c>
      <c r="BB211" s="217" t="s">
        <v>84</v>
      </c>
      <c r="BM211" s="78">
        <f>IFERROR(X211*I211,"0")</f>
        <v>0</v>
      </c>
      <c r="BN211" s="78">
        <f>IFERROR(Y211*I211,"0")</f>
        <v>0</v>
      </c>
      <c r="BO211" s="78">
        <f>IFERROR(X211/J211,"0")</f>
        <v>0</v>
      </c>
      <c r="BP211" s="78">
        <f>IFERROR(Y211/J211,"0")</f>
        <v>0</v>
      </c>
    </row>
    <row r="212" spans="1:68" ht="27" customHeight="1" x14ac:dyDescent="0.25">
      <c r="A212" s="60" t="s">
        <v>304</v>
      </c>
      <c r="B212" s="60" t="s">
        <v>305</v>
      </c>
      <c r="C212" s="34">
        <v>4301135691</v>
      </c>
      <c r="D212" s="276">
        <v>4620207490549</v>
      </c>
      <c r="E212" s="277"/>
      <c r="F212" s="59">
        <v>0.2</v>
      </c>
      <c r="G212" s="35">
        <v>12</v>
      </c>
      <c r="H212" s="59">
        <v>2.4</v>
      </c>
      <c r="I212" s="59">
        <v>3.1036000000000001</v>
      </c>
      <c r="J212" s="35">
        <v>70</v>
      </c>
      <c r="K212" s="35" t="s">
        <v>80</v>
      </c>
      <c r="L212" s="35" t="s">
        <v>81</v>
      </c>
      <c r="M212" s="36" t="s">
        <v>69</v>
      </c>
      <c r="N212" s="36"/>
      <c r="O212" s="35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7"/>
      <c r="V212" s="37"/>
      <c r="W212" s="38" t="s">
        <v>70</v>
      </c>
      <c r="X212" s="56">
        <v>0</v>
      </c>
      <c r="Y212" s="53">
        <f>IFERROR(IF(X212="","",X212),"")</f>
        <v>0</v>
      </c>
      <c r="Z212" s="39">
        <f>IFERROR(IF(X212="","",X212*0.01788),"")</f>
        <v>0</v>
      </c>
      <c r="AA212" s="65"/>
      <c r="AB212" s="66"/>
      <c r="AC212" s="218" t="s">
        <v>303</v>
      </c>
      <c r="AG212" s="78"/>
      <c r="AJ212" s="82" t="s">
        <v>83</v>
      </c>
      <c r="AK212" s="82">
        <v>14</v>
      </c>
      <c r="BB212" s="219" t="s">
        <v>84</v>
      </c>
      <c r="BM212" s="78">
        <f>IFERROR(X212*I212,"0")</f>
        <v>0</v>
      </c>
      <c r="BN212" s="78">
        <f>IFERROR(Y212*I212,"0")</f>
        <v>0</v>
      </c>
      <c r="BO212" s="78">
        <f>IFERROR(X212/J212,"0")</f>
        <v>0</v>
      </c>
      <c r="BP212" s="78">
        <f>IFERROR(Y212/J212,"0")</f>
        <v>0</v>
      </c>
    </row>
    <row r="213" spans="1:68" ht="27" customHeight="1" x14ac:dyDescent="0.25">
      <c r="A213" s="60" t="s">
        <v>306</v>
      </c>
      <c r="B213" s="60" t="s">
        <v>307</v>
      </c>
      <c r="C213" s="34">
        <v>4301135694</v>
      </c>
      <c r="D213" s="276">
        <v>4620207490501</v>
      </c>
      <c r="E213" s="277"/>
      <c r="F213" s="59">
        <v>0.2</v>
      </c>
      <c r="G213" s="35">
        <v>12</v>
      </c>
      <c r="H213" s="59">
        <v>2.4</v>
      </c>
      <c r="I213" s="59">
        <v>3.1036000000000001</v>
      </c>
      <c r="J213" s="35">
        <v>70</v>
      </c>
      <c r="K213" s="35" t="s">
        <v>80</v>
      </c>
      <c r="L213" s="35" t="s">
        <v>81</v>
      </c>
      <c r="M213" s="36" t="s">
        <v>69</v>
      </c>
      <c r="N213" s="36"/>
      <c r="O213" s="35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7"/>
      <c r="V213" s="37"/>
      <c r="W213" s="38" t="s">
        <v>70</v>
      </c>
      <c r="X213" s="56">
        <v>0</v>
      </c>
      <c r="Y213" s="53">
        <f>IFERROR(IF(X213="","",X213),"")</f>
        <v>0</v>
      </c>
      <c r="Z213" s="39">
        <f>IFERROR(IF(X213="","",X213*0.01788),"")</f>
        <v>0</v>
      </c>
      <c r="AA213" s="65"/>
      <c r="AB213" s="66"/>
      <c r="AC213" s="220" t="s">
        <v>303</v>
      </c>
      <c r="AG213" s="78"/>
      <c r="AJ213" s="82" t="s">
        <v>83</v>
      </c>
      <c r="AK213" s="82">
        <v>14</v>
      </c>
      <c r="BB213" s="221" t="s">
        <v>84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40" t="s">
        <v>70</v>
      </c>
      <c r="X214" s="41">
        <f>IFERROR(SUM(X211:X213),"0")</f>
        <v>0</v>
      </c>
      <c r="Y214" s="41">
        <f>IFERROR(SUM(Y211:Y213),"0")</f>
        <v>0</v>
      </c>
      <c r="Z214" s="41">
        <f>IFERROR(IF(Z211="",0,Z211),"0")+IFERROR(IF(Z212="",0,Z212),"0")+IFERROR(IF(Z213="",0,Z213),"0")</f>
        <v>0</v>
      </c>
      <c r="AA214" s="64"/>
      <c r="AB214" s="64"/>
      <c r="AC214" s="64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40" t="s">
        <v>74</v>
      </c>
      <c r="X215" s="41">
        <f>IFERROR(SUMPRODUCT(X211:X213*H211:H213),"0")</f>
        <v>0</v>
      </c>
      <c r="Y215" s="41">
        <f>IFERROR(SUMPRODUCT(Y211:Y213*H211:H213),"0")</f>
        <v>0</v>
      </c>
      <c r="Z215" s="40"/>
      <c r="AA215" s="64"/>
      <c r="AB215" s="64"/>
      <c r="AC215" s="64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62"/>
      <c r="AB216" s="62"/>
      <c r="AC216" s="62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63"/>
      <c r="AB217" s="63"/>
      <c r="AC217" s="63"/>
    </row>
    <row r="218" spans="1:68" ht="16.5" customHeight="1" x14ac:dyDescent="0.25">
      <c r="A218" s="60" t="s">
        <v>309</v>
      </c>
      <c r="B218" s="60" t="s">
        <v>310</v>
      </c>
      <c r="C218" s="34">
        <v>4301071099</v>
      </c>
      <c r="D218" s="276">
        <v>4607111039019</v>
      </c>
      <c r="E218" s="277"/>
      <c r="F218" s="59">
        <v>0.43</v>
      </c>
      <c r="G218" s="35">
        <v>16</v>
      </c>
      <c r="H218" s="59">
        <v>6.88</v>
      </c>
      <c r="I218" s="59">
        <v>7.2060000000000004</v>
      </c>
      <c r="J218" s="35">
        <v>84</v>
      </c>
      <c r="K218" s="35" t="s">
        <v>67</v>
      </c>
      <c r="L218" s="35" t="s">
        <v>68</v>
      </c>
      <c r="M218" s="36" t="s">
        <v>69</v>
      </c>
      <c r="N218" s="36"/>
      <c r="O218" s="35">
        <v>180</v>
      </c>
      <c r="P218" s="456" t="s">
        <v>311</v>
      </c>
      <c r="Q218" s="273"/>
      <c r="R218" s="273"/>
      <c r="S218" s="273"/>
      <c r="T218" s="274"/>
      <c r="U218" s="37"/>
      <c r="V218" s="37"/>
      <c r="W218" s="38" t="s">
        <v>70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2" t="s">
        <v>312</v>
      </c>
      <c r="AG218" s="78"/>
      <c r="AJ218" s="82" t="s">
        <v>72</v>
      </c>
      <c r="AK218" s="82">
        <v>1</v>
      </c>
      <c r="BB218" s="223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ht="16.5" customHeight="1" x14ac:dyDescent="0.25">
      <c r="A219" s="60" t="s">
        <v>313</v>
      </c>
      <c r="B219" s="60" t="s">
        <v>314</v>
      </c>
      <c r="C219" s="34">
        <v>4301071100</v>
      </c>
      <c r="D219" s="276">
        <v>4607111038708</v>
      </c>
      <c r="E219" s="277"/>
      <c r="F219" s="59">
        <v>0.8</v>
      </c>
      <c r="G219" s="35">
        <v>8</v>
      </c>
      <c r="H219" s="59">
        <v>6.4</v>
      </c>
      <c r="I219" s="59">
        <v>6.67</v>
      </c>
      <c r="J219" s="35">
        <v>84</v>
      </c>
      <c r="K219" s="35" t="s">
        <v>67</v>
      </c>
      <c r="L219" s="35" t="s">
        <v>68</v>
      </c>
      <c r="M219" s="36" t="s">
        <v>69</v>
      </c>
      <c r="N219" s="36"/>
      <c r="O219" s="35">
        <v>180</v>
      </c>
      <c r="P219" s="360" t="s">
        <v>315</v>
      </c>
      <c r="Q219" s="273"/>
      <c r="R219" s="273"/>
      <c r="S219" s="273"/>
      <c r="T219" s="274"/>
      <c r="U219" s="37"/>
      <c r="V219" s="37"/>
      <c r="W219" s="38" t="s">
        <v>70</v>
      </c>
      <c r="X219" s="56">
        <v>0</v>
      </c>
      <c r="Y219" s="53">
        <f>IFERROR(IF(X219="","",X219),"")</f>
        <v>0</v>
      </c>
      <c r="Z219" s="39">
        <f>IFERROR(IF(X219="","",X219*0.0155),"")</f>
        <v>0</v>
      </c>
      <c r="AA219" s="65"/>
      <c r="AB219" s="66"/>
      <c r="AC219" s="224" t="s">
        <v>312</v>
      </c>
      <c r="AG219" s="78"/>
      <c r="AJ219" s="82" t="s">
        <v>72</v>
      </c>
      <c r="AK219" s="82">
        <v>1</v>
      </c>
      <c r="BB219" s="225" t="s">
        <v>1</v>
      </c>
      <c r="BM219" s="78">
        <f>IFERROR(X219*I219,"0")</f>
        <v>0</v>
      </c>
      <c r="BN219" s="78">
        <f>IFERROR(Y219*I219,"0")</f>
        <v>0</v>
      </c>
      <c r="BO219" s="78">
        <f>IFERROR(X219/J219,"0")</f>
        <v>0</v>
      </c>
      <c r="BP219" s="78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40" t="s">
        <v>70</v>
      </c>
      <c r="X220" s="41">
        <f>IFERROR(SUM(X218:X219),"0")</f>
        <v>0</v>
      </c>
      <c r="Y220" s="41">
        <f>IFERROR(SUM(Y218:Y219),"0")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40" t="s">
        <v>74</v>
      </c>
      <c r="X221" s="41">
        <f>IFERROR(SUMPRODUCT(X218:X219*H218:H219),"0")</f>
        <v>0</v>
      </c>
      <c r="Y221" s="41">
        <f>IFERROR(SUMPRODUCT(Y218:Y219*H218:H219),"0")</f>
        <v>0</v>
      </c>
      <c r="Z221" s="40"/>
      <c r="AA221" s="64"/>
      <c r="AB221" s="64"/>
      <c r="AC221" s="64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52"/>
      <c r="AB222" s="52"/>
      <c r="AC222" s="52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62"/>
      <c r="AB223" s="62"/>
      <c r="AC223" s="62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63"/>
      <c r="AB224" s="63"/>
      <c r="AC224" s="63"/>
    </row>
    <row r="225" spans="1:68" ht="27" customHeight="1" x14ac:dyDescent="0.25">
      <c r="A225" s="60" t="s">
        <v>318</v>
      </c>
      <c r="B225" s="60" t="s">
        <v>319</v>
      </c>
      <c r="C225" s="34">
        <v>4301071036</v>
      </c>
      <c r="D225" s="276">
        <v>4607111036162</v>
      </c>
      <c r="E225" s="277"/>
      <c r="F225" s="59">
        <v>0.8</v>
      </c>
      <c r="G225" s="35">
        <v>8</v>
      </c>
      <c r="H225" s="59">
        <v>6.4</v>
      </c>
      <c r="I225" s="59">
        <v>6.6811999999999996</v>
      </c>
      <c r="J225" s="35">
        <v>84</v>
      </c>
      <c r="K225" s="35" t="s">
        <v>67</v>
      </c>
      <c r="L225" s="35" t="s">
        <v>68</v>
      </c>
      <c r="M225" s="36" t="s">
        <v>69</v>
      </c>
      <c r="N225" s="36"/>
      <c r="O225" s="35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26" t="s">
        <v>320</v>
      </c>
      <c r="AG225" s="78"/>
      <c r="AJ225" s="82" t="s">
        <v>72</v>
      </c>
      <c r="AK225" s="82">
        <v>1</v>
      </c>
      <c r="BB225" s="227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40" t="s">
        <v>70</v>
      </c>
      <c r="X226" s="41">
        <f>IFERROR(SUM(X225:X225),"0")</f>
        <v>0</v>
      </c>
      <c r="Y226" s="41">
        <f>IFERROR(SUM(Y225:Y225),"0")</f>
        <v>0</v>
      </c>
      <c r="Z226" s="41">
        <f>IFERROR(IF(Z225="",0,Z225),"0")</f>
        <v>0</v>
      </c>
      <c r="AA226" s="64"/>
      <c r="AB226" s="64"/>
      <c r="AC226" s="64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40" t="s">
        <v>74</v>
      </c>
      <c r="X227" s="41">
        <f>IFERROR(SUMPRODUCT(X225:X225*H225:H225),"0")</f>
        <v>0</v>
      </c>
      <c r="Y227" s="41">
        <f>IFERROR(SUMPRODUCT(Y225:Y225*H225:H225),"0")</f>
        <v>0</v>
      </c>
      <c r="Z227" s="40"/>
      <c r="AA227" s="64"/>
      <c r="AB227" s="64"/>
      <c r="AC227" s="64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52"/>
      <c r="AB228" s="52"/>
      <c r="AC228" s="52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62"/>
      <c r="AB229" s="62"/>
      <c r="AC229" s="62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63"/>
      <c r="AB230" s="63"/>
      <c r="AC230" s="63"/>
    </row>
    <row r="231" spans="1:68" ht="27" customHeight="1" x14ac:dyDescent="0.25">
      <c r="A231" s="60" t="s">
        <v>323</v>
      </c>
      <c r="B231" s="60" t="s">
        <v>324</v>
      </c>
      <c r="C231" s="34">
        <v>4301071029</v>
      </c>
      <c r="D231" s="276">
        <v>4607111035899</v>
      </c>
      <c r="E231" s="277"/>
      <c r="F231" s="59">
        <v>1</v>
      </c>
      <c r="G231" s="35">
        <v>5</v>
      </c>
      <c r="H231" s="59">
        <v>5</v>
      </c>
      <c r="I231" s="59">
        <v>5.2619999999999996</v>
      </c>
      <c r="J231" s="35">
        <v>84</v>
      </c>
      <c r="K231" s="35" t="s">
        <v>67</v>
      </c>
      <c r="L231" s="35" t="s">
        <v>81</v>
      </c>
      <c r="M231" s="36" t="s">
        <v>69</v>
      </c>
      <c r="N231" s="36"/>
      <c r="O231" s="35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7"/>
      <c r="V231" s="37"/>
      <c r="W231" s="38" t="s">
        <v>70</v>
      </c>
      <c r="X231" s="56">
        <v>0</v>
      </c>
      <c r="Y231" s="53">
        <f>IFERROR(IF(X231="","",X231),"")</f>
        <v>0</v>
      </c>
      <c r="Z231" s="39">
        <f>IFERROR(IF(X231="","",X231*0.0155),"")</f>
        <v>0</v>
      </c>
      <c r="AA231" s="65"/>
      <c r="AB231" s="66"/>
      <c r="AC231" s="228" t="s">
        <v>238</v>
      </c>
      <c r="AG231" s="78"/>
      <c r="AJ231" s="82" t="s">
        <v>83</v>
      </c>
      <c r="AK231" s="82">
        <v>12</v>
      </c>
      <c r="BB231" s="229" t="s">
        <v>1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40" t="s">
        <v>70</v>
      </c>
      <c r="X232" s="41">
        <f>IFERROR(SUM(X231:X231),"0")</f>
        <v>0</v>
      </c>
      <c r="Y232" s="41">
        <f>IFERROR(SUM(Y231:Y231),"0")</f>
        <v>0</v>
      </c>
      <c r="Z232" s="41">
        <f>IFERROR(IF(Z231="",0,Z231),"0")</f>
        <v>0</v>
      </c>
      <c r="AA232" s="64"/>
      <c r="AB232" s="64"/>
      <c r="AC232" s="64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40" t="s">
        <v>74</v>
      </c>
      <c r="X233" s="41">
        <f>IFERROR(SUMPRODUCT(X231:X231*H231:H231),"0")</f>
        <v>0</v>
      </c>
      <c r="Y233" s="41">
        <f>IFERROR(SUMPRODUCT(Y231:Y231*H231:H231),"0")</f>
        <v>0</v>
      </c>
      <c r="Z233" s="40"/>
      <c r="AA233" s="64"/>
      <c r="AB233" s="64"/>
      <c r="AC233" s="64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52"/>
      <c r="AB234" s="52"/>
      <c r="AC234" s="52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62"/>
      <c r="AB235" s="62"/>
      <c r="AC235" s="62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63"/>
      <c r="AB236" s="63"/>
      <c r="AC236" s="63"/>
    </row>
    <row r="237" spans="1:68" ht="27" customHeight="1" x14ac:dyDescent="0.25">
      <c r="A237" s="60" t="s">
        <v>328</v>
      </c>
      <c r="B237" s="60" t="s">
        <v>329</v>
      </c>
      <c r="C237" s="34">
        <v>4301133004</v>
      </c>
      <c r="D237" s="276">
        <v>4607111039774</v>
      </c>
      <c r="E237" s="277"/>
      <c r="F237" s="59">
        <v>0.25</v>
      </c>
      <c r="G237" s="35">
        <v>12</v>
      </c>
      <c r="H237" s="59">
        <v>3</v>
      </c>
      <c r="I237" s="59">
        <v>3.22</v>
      </c>
      <c r="J237" s="35">
        <v>70</v>
      </c>
      <c r="K237" s="35" t="s">
        <v>80</v>
      </c>
      <c r="L237" s="35" t="s">
        <v>68</v>
      </c>
      <c r="M237" s="36" t="s">
        <v>69</v>
      </c>
      <c r="N237" s="36"/>
      <c r="O237" s="35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7"/>
      <c r="V237" s="37"/>
      <c r="W237" s="38" t="s">
        <v>70</v>
      </c>
      <c r="X237" s="56">
        <v>0</v>
      </c>
      <c r="Y237" s="53">
        <f>IFERROR(IF(X237="","",X237),"")</f>
        <v>0</v>
      </c>
      <c r="Z237" s="39">
        <f>IFERROR(IF(X237="","",X237*0.01788),"")</f>
        <v>0</v>
      </c>
      <c r="AA237" s="65"/>
      <c r="AB237" s="66"/>
      <c r="AC237" s="230" t="s">
        <v>330</v>
      </c>
      <c r="AG237" s="78"/>
      <c r="AJ237" s="82" t="s">
        <v>72</v>
      </c>
      <c r="AK237" s="82">
        <v>1</v>
      </c>
      <c r="BB237" s="231" t="s">
        <v>84</v>
      </c>
      <c r="BM237" s="78">
        <f>IFERROR(X237*I237,"0")</f>
        <v>0</v>
      </c>
      <c r="BN237" s="78">
        <f>IFERROR(Y237*I237,"0")</f>
        <v>0</v>
      </c>
      <c r="BO237" s="78">
        <f>IFERROR(X237/J237,"0")</f>
        <v>0</v>
      </c>
      <c r="BP237" s="78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40" t="s">
        <v>70</v>
      </c>
      <c r="X238" s="41">
        <f>IFERROR(SUM(X237:X237),"0")</f>
        <v>0</v>
      </c>
      <c r="Y238" s="41">
        <f>IFERROR(SUM(Y237:Y237),"0")</f>
        <v>0</v>
      </c>
      <c r="Z238" s="41">
        <f>IFERROR(IF(Z237="",0,Z237),"0")</f>
        <v>0</v>
      </c>
      <c r="AA238" s="64"/>
      <c r="AB238" s="64"/>
      <c r="AC238" s="64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40" t="s">
        <v>74</v>
      </c>
      <c r="X239" s="41">
        <f>IFERROR(SUMPRODUCT(X237:X237*H237:H237),"0")</f>
        <v>0</v>
      </c>
      <c r="Y239" s="41">
        <f>IFERROR(SUMPRODUCT(Y237:Y237*H237:H237),"0")</f>
        <v>0</v>
      </c>
      <c r="Z239" s="40"/>
      <c r="AA239" s="64"/>
      <c r="AB239" s="64"/>
      <c r="AC239" s="64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63"/>
      <c r="AB240" s="63"/>
      <c r="AC240" s="63"/>
    </row>
    <row r="241" spans="1:68" ht="37.5" customHeight="1" x14ac:dyDescent="0.25">
      <c r="A241" s="60" t="s">
        <v>331</v>
      </c>
      <c r="B241" s="60" t="s">
        <v>332</v>
      </c>
      <c r="C241" s="34">
        <v>4301135400</v>
      </c>
      <c r="D241" s="276">
        <v>4607111039361</v>
      </c>
      <c r="E241" s="277"/>
      <c r="F241" s="59">
        <v>0.25</v>
      </c>
      <c r="G241" s="35">
        <v>12</v>
      </c>
      <c r="H241" s="59">
        <v>3</v>
      </c>
      <c r="I241" s="59">
        <v>3.7035999999999998</v>
      </c>
      <c r="J241" s="35">
        <v>70</v>
      </c>
      <c r="K241" s="35" t="s">
        <v>80</v>
      </c>
      <c r="L241" s="35" t="s">
        <v>81</v>
      </c>
      <c r="M241" s="36" t="s">
        <v>69</v>
      </c>
      <c r="N241" s="36"/>
      <c r="O241" s="35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32" t="s">
        <v>330</v>
      </c>
      <c r="AG241" s="78"/>
      <c r="AJ241" s="82" t="s">
        <v>83</v>
      </c>
      <c r="AK241" s="82">
        <v>14</v>
      </c>
      <c r="BB241" s="233" t="s">
        <v>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52"/>
      <c r="AB244" s="52"/>
      <c r="AC244" s="52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62"/>
      <c r="AB245" s="62"/>
      <c r="AC245" s="62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63"/>
      <c r="AB246" s="63"/>
      <c r="AC246" s="63"/>
    </row>
    <row r="247" spans="1:68" ht="27" customHeight="1" x14ac:dyDescent="0.25">
      <c r="A247" s="60" t="s">
        <v>334</v>
      </c>
      <c r="B247" s="60" t="s">
        <v>335</v>
      </c>
      <c r="C247" s="34">
        <v>4301071014</v>
      </c>
      <c r="D247" s="276">
        <v>4640242181264</v>
      </c>
      <c r="E247" s="277"/>
      <c r="F247" s="59">
        <v>0.7</v>
      </c>
      <c r="G247" s="35">
        <v>10</v>
      </c>
      <c r="H247" s="59">
        <v>7</v>
      </c>
      <c r="I247" s="59">
        <v>7.28</v>
      </c>
      <c r="J247" s="35">
        <v>84</v>
      </c>
      <c r="K247" s="35" t="s">
        <v>67</v>
      </c>
      <c r="L247" s="35" t="s">
        <v>68</v>
      </c>
      <c r="M247" s="36" t="s">
        <v>69</v>
      </c>
      <c r="N247" s="36"/>
      <c r="O247" s="35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34" t="s">
        <v>336</v>
      </c>
      <c r="AG247" s="78"/>
      <c r="AJ247" s="82" t="s">
        <v>72</v>
      </c>
      <c r="AK247" s="82">
        <v>1</v>
      </c>
      <c r="BB247" s="235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t="27" customHeight="1" x14ac:dyDescent="0.25">
      <c r="A248" s="60" t="s">
        <v>337</v>
      </c>
      <c r="B248" s="60" t="s">
        <v>338</v>
      </c>
      <c r="C248" s="34">
        <v>4301071021</v>
      </c>
      <c r="D248" s="276">
        <v>4640242181325</v>
      </c>
      <c r="E248" s="277"/>
      <c r="F248" s="59">
        <v>0.7</v>
      </c>
      <c r="G248" s="35">
        <v>10</v>
      </c>
      <c r="H248" s="59">
        <v>7</v>
      </c>
      <c r="I248" s="59">
        <v>7.28</v>
      </c>
      <c r="J248" s="35">
        <v>84</v>
      </c>
      <c r="K248" s="35" t="s">
        <v>67</v>
      </c>
      <c r="L248" s="35" t="s">
        <v>81</v>
      </c>
      <c r="M248" s="36" t="s">
        <v>69</v>
      </c>
      <c r="N248" s="36"/>
      <c r="O248" s="35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7"/>
      <c r="V248" s="37"/>
      <c r="W248" s="38" t="s">
        <v>70</v>
      </c>
      <c r="X248" s="56">
        <v>0</v>
      </c>
      <c r="Y248" s="53">
        <f>IFERROR(IF(X248="","",X248),"")</f>
        <v>0</v>
      </c>
      <c r="Z248" s="39">
        <f>IFERROR(IF(X248="","",X248*0.0155),"")</f>
        <v>0</v>
      </c>
      <c r="AA248" s="65"/>
      <c r="AB248" s="66"/>
      <c r="AC248" s="236" t="s">
        <v>336</v>
      </c>
      <c r="AG248" s="78"/>
      <c r="AJ248" s="82" t="s">
        <v>83</v>
      </c>
      <c r="AK248" s="82">
        <v>12</v>
      </c>
      <c r="BB248" s="237" t="s">
        <v>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ht="27" customHeight="1" x14ac:dyDescent="0.25">
      <c r="A249" s="60" t="s">
        <v>339</v>
      </c>
      <c r="B249" s="60" t="s">
        <v>340</v>
      </c>
      <c r="C249" s="34">
        <v>4301070993</v>
      </c>
      <c r="D249" s="276">
        <v>4640242180670</v>
      </c>
      <c r="E249" s="277"/>
      <c r="F249" s="59">
        <v>1</v>
      </c>
      <c r="G249" s="35">
        <v>6</v>
      </c>
      <c r="H249" s="59">
        <v>6</v>
      </c>
      <c r="I249" s="59">
        <v>6.23</v>
      </c>
      <c r="J249" s="35">
        <v>84</v>
      </c>
      <c r="K249" s="35" t="s">
        <v>67</v>
      </c>
      <c r="L249" s="35" t="s">
        <v>81</v>
      </c>
      <c r="M249" s="36" t="s">
        <v>69</v>
      </c>
      <c r="N249" s="36"/>
      <c r="O249" s="35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7"/>
      <c r="V249" s="37"/>
      <c r="W249" s="38" t="s">
        <v>70</v>
      </c>
      <c r="X249" s="56">
        <v>0</v>
      </c>
      <c r="Y249" s="53">
        <f>IFERROR(IF(X249="","",X249),"")</f>
        <v>0</v>
      </c>
      <c r="Z249" s="39">
        <f>IFERROR(IF(X249="","",X249*0.0155),"")</f>
        <v>0</v>
      </c>
      <c r="AA249" s="65"/>
      <c r="AB249" s="66"/>
      <c r="AC249" s="238" t="s">
        <v>341</v>
      </c>
      <c r="AG249" s="78"/>
      <c r="AJ249" s="82" t="s">
        <v>83</v>
      </c>
      <c r="AK249" s="82">
        <v>12</v>
      </c>
      <c r="BB249" s="239" t="s">
        <v>1</v>
      </c>
      <c r="BM249" s="78">
        <f>IFERROR(X249*I249,"0")</f>
        <v>0</v>
      </c>
      <c r="BN249" s="78">
        <f>IFERROR(Y249*I249,"0")</f>
        <v>0</v>
      </c>
      <c r="BO249" s="78">
        <f>IFERROR(X249/J249,"0")</f>
        <v>0</v>
      </c>
      <c r="BP249" s="78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40" t="s">
        <v>70</v>
      </c>
      <c r="X250" s="41">
        <f>IFERROR(SUM(X247:X249),"0")</f>
        <v>0</v>
      </c>
      <c r="Y250" s="41">
        <f>IFERROR(SUM(Y247:Y249),"0")</f>
        <v>0</v>
      </c>
      <c r="Z250" s="41">
        <f>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40" t="s">
        <v>74</v>
      </c>
      <c r="X251" s="41">
        <f>IFERROR(SUMPRODUCT(X247:X249*H247:H249),"0")</f>
        <v>0</v>
      </c>
      <c r="Y251" s="41">
        <f>IFERROR(SUMPRODUCT(Y247:Y249*H247:H249),"0")</f>
        <v>0</v>
      </c>
      <c r="Z251" s="40"/>
      <c r="AA251" s="64"/>
      <c r="AB251" s="64"/>
      <c r="AC251" s="64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63"/>
      <c r="AB252" s="63"/>
      <c r="AC252" s="63"/>
    </row>
    <row r="253" spans="1:68" ht="27" customHeight="1" x14ac:dyDescent="0.25">
      <c r="A253" s="60" t="s">
        <v>342</v>
      </c>
      <c r="B253" s="60" t="s">
        <v>343</v>
      </c>
      <c r="C253" s="34">
        <v>4301132080</v>
      </c>
      <c r="D253" s="276">
        <v>4640242180397</v>
      </c>
      <c r="E253" s="277"/>
      <c r="F253" s="59">
        <v>1</v>
      </c>
      <c r="G253" s="35">
        <v>6</v>
      </c>
      <c r="H253" s="59">
        <v>6</v>
      </c>
      <c r="I253" s="59">
        <v>6.26</v>
      </c>
      <c r="J253" s="35">
        <v>84</v>
      </c>
      <c r="K253" s="35" t="s">
        <v>67</v>
      </c>
      <c r="L253" s="35" t="s">
        <v>81</v>
      </c>
      <c r="M253" s="36" t="s">
        <v>69</v>
      </c>
      <c r="N253" s="36"/>
      <c r="O253" s="35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40" t="s">
        <v>344</v>
      </c>
      <c r="AG253" s="78"/>
      <c r="AJ253" s="82" t="s">
        <v>83</v>
      </c>
      <c r="AK253" s="82">
        <v>12</v>
      </c>
      <c r="BB253" s="241" t="s">
        <v>84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t="27" customHeight="1" x14ac:dyDescent="0.25">
      <c r="A254" s="60" t="s">
        <v>345</v>
      </c>
      <c r="B254" s="60" t="s">
        <v>346</v>
      </c>
      <c r="C254" s="34">
        <v>4301132104</v>
      </c>
      <c r="D254" s="276">
        <v>4640242181219</v>
      </c>
      <c r="E254" s="277"/>
      <c r="F254" s="59">
        <v>0.3</v>
      </c>
      <c r="G254" s="35">
        <v>9</v>
      </c>
      <c r="H254" s="59">
        <v>2.7</v>
      </c>
      <c r="I254" s="59">
        <v>2.8450000000000002</v>
      </c>
      <c r="J254" s="35">
        <v>234</v>
      </c>
      <c r="K254" s="35" t="s">
        <v>138</v>
      </c>
      <c r="L254" s="35" t="s">
        <v>81</v>
      </c>
      <c r="M254" s="36" t="s">
        <v>69</v>
      </c>
      <c r="N254" s="36"/>
      <c r="O254" s="35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7"/>
      <c r="V254" s="37"/>
      <c r="W254" s="38" t="s">
        <v>70</v>
      </c>
      <c r="X254" s="56">
        <v>0</v>
      </c>
      <c r="Y254" s="53">
        <f>IFERROR(IF(X254="","",X254),"")</f>
        <v>0</v>
      </c>
      <c r="Z254" s="39">
        <f>IFERROR(IF(X254="","",X254*0.00502),"")</f>
        <v>0</v>
      </c>
      <c r="AA254" s="65"/>
      <c r="AB254" s="66"/>
      <c r="AC254" s="242" t="s">
        <v>344</v>
      </c>
      <c r="AG254" s="78"/>
      <c r="AJ254" s="82" t="s">
        <v>83</v>
      </c>
      <c r="AK254" s="82">
        <v>18</v>
      </c>
      <c r="BB254" s="243" t="s">
        <v>84</v>
      </c>
      <c r="BM254" s="78">
        <f>IFERROR(X254*I254,"0")</f>
        <v>0</v>
      </c>
      <c r="BN254" s="78">
        <f>IFERROR(Y254*I254,"0")</f>
        <v>0</v>
      </c>
      <c r="BO254" s="78">
        <f>IFERROR(X254/J254,"0")</f>
        <v>0</v>
      </c>
      <c r="BP254" s="78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40" t="s">
        <v>70</v>
      </c>
      <c r="X255" s="41">
        <f>IFERROR(SUM(X253:X254),"0")</f>
        <v>0</v>
      </c>
      <c r="Y255" s="41">
        <f>IFERROR(SUM(Y253:Y254),"0")</f>
        <v>0</v>
      </c>
      <c r="Z255" s="41">
        <f>IFERROR(IF(Z253="",0,Z253),"0")+IFERROR(IF(Z254="",0,Z254),"0")</f>
        <v>0</v>
      </c>
      <c r="AA255" s="64"/>
      <c r="AB255" s="64"/>
      <c r="AC255" s="64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40" t="s">
        <v>74</v>
      </c>
      <c r="X256" s="41">
        <f>IFERROR(SUMPRODUCT(X253:X254*H253:H254),"0")</f>
        <v>0</v>
      </c>
      <c r="Y256" s="41">
        <f>IFERROR(SUMPRODUCT(Y253:Y254*H253:H254),"0")</f>
        <v>0</v>
      </c>
      <c r="Z256" s="40"/>
      <c r="AA256" s="64"/>
      <c r="AB256" s="64"/>
      <c r="AC256" s="64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63"/>
      <c r="AB257" s="63"/>
      <c r="AC257" s="63"/>
    </row>
    <row r="258" spans="1:68" ht="27" customHeight="1" x14ac:dyDescent="0.25">
      <c r="A258" s="60" t="s">
        <v>347</v>
      </c>
      <c r="B258" s="60" t="s">
        <v>348</v>
      </c>
      <c r="C258" s="34">
        <v>4301136051</v>
      </c>
      <c r="D258" s="276">
        <v>4640242180304</v>
      </c>
      <c r="E258" s="277"/>
      <c r="F258" s="59">
        <v>2.7</v>
      </c>
      <c r="G258" s="35">
        <v>1</v>
      </c>
      <c r="H258" s="59">
        <v>2.7</v>
      </c>
      <c r="I258" s="59">
        <v>2.8906000000000001</v>
      </c>
      <c r="J258" s="35">
        <v>126</v>
      </c>
      <c r="K258" s="35" t="s">
        <v>80</v>
      </c>
      <c r="L258" s="35" t="s">
        <v>81</v>
      </c>
      <c r="M258" s="36" t="s">
        <v>69</v>
      </c>
      <c r="N258" s="36"/>
      <c r="O258" s="35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7"/>
      <c r="V258" s="37"/>
      <c r="W258" s="38" t="s">
        <v>70</v>
      </c>
      <c r="X258" s="56">
        <v>0</v>
      </c>
      <c r="Y258" s="53">
        <f>IFERROR(IF(X258="","",X258),"")</f>
        <v>0</v>
      </c>
      <c r="Z258" s="39">
        <f>IFERROR(IF(X258="","",X258*0.00936),"")</f>
        <v>0</v>
      </c>
      <c r="AA258" s="65"/>
      <c r="AB258" s="66"/>
      <c r="AC258" s="244" t="s">
        <v>349</v>
      </c>
      <c r="AG258" s="78"/>
      <c r="AJ258" s="82" t="s">
        <v>83</v>
      </c>
      <c r="AK258" s="82">
        <v>14</v>
      </c>
      <c r="BB258" s="245" t="s">
        <v>84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customHeight="1" x14ac:dyDescent="0.25">
      <c r="A259" s="60" t="s">
        <v>350</v>
      </c>
      <c r="B259" s="60" t="s">
        <v>351</v>
      </c>
      <c r="C259" s="34">
        <v>4301136053</v>
      </c>
      <c r="D259" s="276">
        <v>4640242180236</v>
      </c>
      <c r="E259" s="277"/>
      <c r="F259" s="59">
        <v>5</v>
      </c>
      <c r="G259" s="35">
        <v>1</v>
      </c>
      <c r="H259" s="59">
        <v>5</v>
      </c>
      <c r="I259" s="59">
        <v>5.2350000000000003</v>
      </c>
      <c r="J259" s="35">
        <v>84</v>
      </c>
      <c r="K259" s="35" t="s">
        <v>67</v>
      </c>
      <c r="L259" s="35" t="s">
        <v>81</v>
      </c>
      <c r="M259" s="36" t="s">
        <v>69</v>
      </c>
      <c r="N259" s="36"/>
      <c r="O259" s="35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7"/>
      <c r="V259" s="37"/>
      <c r="W259" s="38" t="s">
        <v>70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46" t="s">
        <v>349</v>
      </c>
      <c r="AG259" s="78"/>
      <c r="AJ259" s="82" t="s">
        <v>83</v>
      </c>
      <c r="AK259" s="82">
        <v>12</v>
      </c>
      <c r="BB259" s="247" t="s">
        <v>84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352</v>
      </c>
      <c r="B260" s="60" t="s">
        <v>353</v>
      </c>
      <c r="C260" s="34">
        <v>4301136052</v>
      </c>
      <c r="D260" s="276">
        <v>4640242180410</v>
      </c>
      <c r="E260" s="277"/>
      <c r="F260" s="59">
        <v>2.2400000000000002</v>
      </c>
      <c r="G260" s="35">
        <v>1</v>
      </c>
      <c r="H260" s="59">
        <v>2.2400000000000002</v>
      </c>
      <c r="I260" s="59">
        <v>2.4319999999999999</v>
      </c>
      <c r="J260" s="35">
        <v>126</v>
      </c>
      <c r="K260" s="35" t="s">
        <v>80</v>
      </c>
      <c r="L260" s="35" t="s">
        <v>68</v>
      </c>
      <c r="M260" s="36" t="s">
        <v>69</v>
      </c>
      <c r="N260" s="36"/>
      <c r="O260" s="35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IFERROR(IF(X260="","",X260*0.00936),"")</f>
        <v>0</v>
      </c>
      <c r="AA260" s="65"/>
      <c r="AB260" s="66"/>
      <c r="AC260" s="248" t="s">
        <v>349</v>
      </c>
      <c r="AG260" s="78"/>
      <c r="AJ260" s="82" t="s">
        <v>72</v>
      </c>
      <c r="AK260" s="82">
        <v>1</v>
      </c>
      <c r="BB260" s="249" t="s">
        <v>84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40" t="s">
        <v>70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40" t="s">
        <v>74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63"/>
      <c r="AB263" s="63"/>
      <c r="AC263" s="63"/>
    </row>
    <row r="264" spans="1:68" ht="37.5" customHeight="1" x14ac:dyDescent="0.25">
      <c r="A264" s="60" t="s">
        <v>354</v>
      </c>
      <c r="B264" s="60" t="s">
        <v>355</v>
      </c>
      <c r="C264" s="34">
        <v>4301135504</v>
      </c>
      <c r="D264" s="276">
        <v>4640242181554</v>
      </c>
      <c r="E264" s="277"/>
      <c r="F264" s="59">
        <v>3</v>
      </c>
      <c r="G264" s="35">
        <v>1</v>
      </c>
      <c r="H264" s="59">
        <v>3</v>
      </c>
      <c r="I264" s="59">
        <v>3.1920000000000002</v>
      </c>
      <c r="J264" s="35">
        <v>126</v>
      </c>
      <c r="K264" s="35" t="s">
        <v>80</v>
      </c>
      <c r="L264" s="35" t="s">
        <v>81</v>
      </c>
      <c r="M264" s="36" t="s">
        <v>69</v>
      </c>
      <c r="N264" s="36"/>
      <c r="O264" s="35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7"/>
      <c r="V264" s="37"/>
      <c r="W264" s="38" t="s">
        <v>70</v>
      </c>
      <c r="X264" s="56">
        <v>0</v>
      </c>
      <c r="Y264" s="53">
        <f t="shared" ref="Y264:Y274" si="6">IFERROR(IF(X264="","",X264),"")</f>
        <v>0</v>
      </c>
      <c r="Z264" s="39">
        <f>IFERROR(IF(X264="","",X264*0.00936),"")</f>
        <v>0</v>
      </c>
      <c r="AA264" s="65"/>
      <c r="AB264" s="66"/>
      <c r="AC264" s="250" t="s">
        <v>356</v>
      </c>
      <c r="AG264" s="78"/>
      <c r="AJ264" s="82" t="s">
        <v>83</v>
      </c>
      <c r="AK264" s="82">
        <v>14</v>
      </c>
      <c r="BB264" s="251" t="s">
        <v>84</v>
      </c>
      <c r="BM264" s="78">
        <f t="shared" ref="BM264:BM274" si="7">IFERROR(X264*I264,"0")</f>
        <v>0</v>
      </c>
      <c r="BN264" s="78">
        <f t="shared" ref="BN264:BN274" si="8">IFERROR(Y264*I264,"0")</f>
        <v>0</v>
      </c>
      <c r="BO264" s="78">
        <f t="shared" ref="BO264:BO274" si="9">IFERROR(X264/J264,"0")</f>
        <v>0</v>
      </c>
      <c r="BP264" s="78">
        <f t="shared" ref="BP264:BP274" si="10">IFERROR(Y264/J264,"0")</f>
        <v>0</v>
      </c>
    </row>
    <row r="265" spans="1:68" ht="27" customHeight="1" x14ac:dyDescent="0.25">
      <c r="A265" s="60" t="s">
        <v>357</v>
      </c>
      <c r="B265" s="60" t="s">
        <v>358</v>
      </c>
      <c r="C265" s="34">
        <v>4301135518</v>
      </c>
      <c r="D265" s="276">
        <v>4640242181561</v>
      </c>
      <c r="E265" s="277"/>
      <c r="F265" s="59">
        <v>3.7</v>
      </c>
      <c r="G265" s="35">
        <v>1</v>
      </c>
      <c r="H265" s="59">
        <v>3.7</v>
      </c>
      <c r="I265" s="59">
        <v>3.8919999999999999</v>
      </c>
      <c r="J265" s="35">
        <v>126</v>
      </c>
      <c r="K265" s="35" t="s">
        <v>80</v>
      </c>
      <c r="L265" s="35" t="s">
        <v>81</v>
      </c>
      <c r="M265" s="36" t="s">
        <v>69</v>
      </c>
      <c r="N265" s="36"/>
      <c r="O265" s="35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7"/>
      <c r="V265" s="37"/>
      <c r="W265" s="38" t="s">
        <v>70</v>
      </c>
      <c r="X265" s="56">
        <v>0</v>
      </c>
      <c r="Y265" s="53">
        <f t="shared" si="6"/>
        <v>0</v>
      </c>
      <c r="Z265" s="39">
        <f>IFERROR(IF(X265="","",X265*0.00936),"")</f>
        <v>0</v>
      </c>
      <c r="AA265" s="65"/>
      <c r="AB265" s="66"/>
      <c r="AC265" s="252" t="s">
        <v>359</v>
      </c>
      <c r="AG265" s="78"/>
      <c r="AJ265" s="82" t="s">
        <v>83</v>
      </c>
      <c r="AK265" s="82">
        <v>14</v>
      </c>
      <c r="BB265" s="253" t="s">
        <v>84</v>
      </c>
      <c r="BM265" s="78">
        <f t="shared" si="7"/>
        <v>0</v>
      </c>
      <c r="BN265" s="78">
        <f t="shared" si="8"/>
        <v>0</v>
      </c>
      <c r="BO265" s="78">
        <f t="shared" si="9"/>
        <v>0</v>
      </c>
      <c r="BP265" s="78">
        <f t="shared" si="10"/>
        <v>0</v>
      </c>
    </row>
    <row r="266" spans="1:68" ht="27" customHeight="1" x14ac:dyDescent="0.25">
      <c r="A266" s="60" t="s">
        <v>360</v>
      </c>
      <c r="B266" s="60" t="s">
        <v>361</v>
      </c>
      <c r="C266" s="34">
        <v>4301135374</v>
      </c>
      <c r="D266" s="276">
        <v>4640242181424</v>
      </c>
      <c r="E266" s="277"/>
      <c r="F266" s="59">
        <v>5.5</v>
      </c>
      <c r="G266" s="35">
        <v>1</v>
      </c>
      <c r="H266" s="59">
        <v>5.5</v>
      </c>
      <c r="I266" s="59">
        <v>5.7350000000000003</v>
      </c>
      <c r="J266" s="35">
        <v>84</v>
      </c>
      <c r="K266" s="35" t="s">
        <v>67</v>
      </c>
      <c r="L266" s="35" t="s">
        <v>81</v>
      </c>
      <c r="M266" s="36" t="s">
        <v>69</v>
      </c>
      <c r="N266" s="36"/>
      <c r="O266" s="35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7"/>
      <c r="V266" s="37"/>
      <c r="W266" s="38" t="s">
        <v>70</v>
      </c>
      <c r="X266" s="56">
        <v>0</v>
      </c>
      <c r="Y266" s="53">
        <f t="shared" si="6"/>
        <v>0</v>
      </c>
      <c r="Z266" s="39">
        <f>IFERROR(IF(X266="","",X266*0.0155),"")</f>
        <v>0</v>
      </c>
      <c r="AA266" s="65"/>
      <c r="AB266" s="66"/>
      <c r="AC266" s="254" t="s">
        <v>356</v>
      </c>
      <c r="AG266" s="78"/>
      <c r="AJ266" s="82" t="s">
        <v>83</v>
      </c>
      <c r="AK266" s="82">
        <v>12</v>
      </c>
      <c r="BB266" s="255" t="s">
        <v>84</v>
      </c>
      <c r="BM266" s="78">
        <f t="shared" si="7"/>
        <v>0</v>
      </c>
      <c r="BN266" s="78">
        <f t="shared" si="8"/>
        <v>0</v>
      </c>
      <c r="BO266" s="78">
        <f t="shared" si="9"/>
        <v>0</v>
      </c>
      <c r="BP266" s="78">
        <f t="shared" si="10"/>
        <v>0</v>
      </c>
    </row>
    <row r="267" spans="1:68" ht="27" customHeight="1" x14ac:dyDescent="0.25">
      <c r="A267" s="60" t="s">
        <v>362</v>
      </c>
      <c r="B267" s="60" t="s">
        <v>363</v>
      </c>
      <c r="C267" s="34">
        <v>4301135405</v>
      </c>
      <c r="D267" s="276">
        <v>4640242181523</v>
      </c>
      <c r="E267" s="277"/>
      <c r="F267" s="59">
        <v>3</v>
      </c>
      <c r="G267" s="35">
        <v>1</v>
      </c>
      <c r="H267" s="59">
        <v>3</v>
      </c>
      <c r="I267" s="59">
        <v>3.1920000000000002</v>
      </c>
      <c r="J267" s="35">
        <v>126</v>
      </c>
      <c r="K267" s="35" t="s">
        <v>80</v>
      </c>
      <c r="L267" s="35" t="s">
        <v>81</v>
      </c>
      <c r="M267" s="36" t="s">
        <v>69</v>
      </c>
      <c r="N267" s="36"/>
      <c r="O267" s="35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7"/>
      <c r="V267" s="37"/>
      <c r="W267" s="38" t="s">
        <v>70</v>
      </c>
      <c r="X267" s="56">
        <v>0</v>
      </c>
      <c r="Y267" s="53">
        <f t="shared" si="6"/>
        <v>0</v>
      </c>
      <c r="Z267" s="39">
        <f t="shared" ref="Z267:Z272" si="11">IFERROR(IF(X267="","",X267*0.00936),"")</f>
        <v>0</v>
      </c>
      <c r="AA267" s="65"/>
      <c r="AB267" s="66"/>
      <c r="AC267" s="256" t="s">
        <v>359</v>
      </c>
      <c r="AG267" s="78"/>
      <c r="AJ267" s="82" t="s">
        <v>83</v>
      </c>
      <c r="AK267" s="82">
        <v>14</v>
      </c>
      <c r="BB267" s="257" t="s">
        <v>84</v>
      </c>
      <c r="BM267" s="78">
        <f t="shared" si="7"/>
        <v>0</v>
      </c>
      <c r="BN267" s="78">
        <f t="shared" si="8"/>
        <v>0</v>
      </c>
      <c r="BO267" s="78">
        <f t="shared" si="9"/>
        <v>0</v>
      </c>
      <c r="BP267" s="78">
        <f t="shared" si="10"/>
        <v>0</v>
      </c>
    </row>
    <row r="268" spans="1:68" ht="27" customHeight="1" x14ac:dyDescent="0.25">
      <c r="A268" s="60" t="s">
        <v>364</v>
      </c>
      <c r="B268" s="60" t="s">
        <v>365</v>
      </c>
      <c r="C268" s="34">
        <v>4301135375</v>
      </c>
      <c r="D268" s="276">
        <v>4640242181486</v>
      </c>
      <c r="E268" s="277"/>
      <c r="F268" s="59">
        <v>3.7</v>
      </c>
      <c r="G268" s="35">
        <v>1</v>
      </c>
      <c r="H268" s="59">
        <v>3.7</v>
      </c>
      <c r="I268" s="59">
        <v>3.8919999999999999</v>
      </c>
      <c r="J268" s="35">
        <v>126</v>
      </c>
      <c r="K268" s="35" t="s">
        <v>80</v>
      </c>
      <c r="L268" s="35" t="s">
        <v>128</v>
      </c>
      <c r="M268" s="36" t="s">
        <v>69</v>
      </c>
      <c r="N268" s="36"/>
      <c r="O268" s="35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7"/>
      <c r="V268" s="37"/>
      <c r="W268" s="38" t="s">
        <v>70</v>
      </c>
      <c r="X268" s="56">
        <v>0</v>
      </c>
      <c r="Y268" s="53">
        <f t="shared" si="6"/>
        <v>0</v>
      </c>
      <c r="Z268" s="39">
        <f t="shared" si="11"/>
        <v>0</v>
      </c>
      <c r="AA268" s="65"/>
      <c r="AB268" s="66"/>
      <c r="AC268" s="258" t="s">
        <v>356</v>
      </c>
      <c r="AG268" s="78"/>
      <c r="AJ268" s="82" t="s">
        <v>129</v>
      </c>
      <c r="AK268" s="82">
        <v>126</v>
      </c>
      <c r="BB268" s="259" t="s">
        <v>84</v>
      </c>
      <c r="BM268" s="78">
        <f t="shared" si="7"/>
        <v>0</v>
      </c>
      <c r="BN268" s="78">
        <f t="shared" si="8"/>
        <v>0</v>
      </c>
      <c r="BO268" s="78">
        <f t="shared" si="9"/>
        <v>0</v>
      </c>
      <c r="BP268" s="78">
        <f t="shared" si="10"/>
        <v>0</v>
      </c>
    </row>
    <row r="269" spans="1:68" ht="37.5" customHeight="1" x14ac:dyDescent="0.25">
      <c r="A269" s="60" t="s">
        <v>366</v>
      </c>
      <c r="B269" s="60" t="s">
        <v>367</v>
      </c>
      <c r="C269" s="34">
        <v>4301135402</v>
      </c>
      <c r="D269" s="276">
        <v>4640242181493</v>
      </c>
      <c r="E269" s="277"/>
      <c r="F269" s="59">
        <v>3.7</v>
      </c>
      <c r="G269" s="35">
        <v>1</v>
      </c>
      <c r="H269" s="59">
        <v>3.7</v>
      </c>
      <c r="I269" s="59">
        <v>3.8919999999999999</v>
      </c>
      <c r="J269" s="35">
        <v>126</v>
      </c>
      <c r="K269" s="35" t="s">
        <v>80</v>
      </c>
      <c r="L269" s="35" t="s">
        <v>81</v>
      </c>
      <c r="M269" s="36" t="s">
        <v>69</v>
      </c>
      <c r="N269" s="36"/>
      <c r="O269" s="35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7"/>
      <c r="V269" s="37"/>
      <c r="W269" s="38" t="s">
        <v>70</v>
      </c>
      <c r="X269" s="56">
        <v>0</v>
      </c>
      <c r="Y269" s="53">
        <f t="shared" si="6"/>
        <v>0</v>
      </c>
      <c r="Z269" s="39">
        <f t="shared" si="11"/>
        <v>0</v>
      </c>
      <c r="AA269" s="65"/>
      <c r="AB269" s="66"/>
      <c r="AC269" s="260" t="s">
        <v>356</v>
      </c>
      <c r="AG269" s="78"/>
      <c r="AJ269" s="82" t="s">
        <v>83</v>
      </c>
      <c r="AK269" s="82">
        <v>14</v>
      </c>
      <c r="BB269" s="261" t="s">
        <v>84</v>
      </c>
      <c r="BM269" s="78">
        <f t="shared" si="7"/>
        <v>0</v>
      </c>
      <c r="BN269" s="78">
        <f t="shared" si="8"/>
        <v>0</v>
      </c>
      <c r="BO269" s="78">
        <f t="shared" si="9"/>
        <v>0</v>
      </c>
      <c r="BP269" s="78">
        <f t="shared" si="10"/>
        <v>0</v>
      </c>
    </row>
    <row r="270" spans="1:68" ht="37.5" customHeight="1" x14ac:dyDescent="0.25">
      <c r="A270" s="60" t="s">
        <v>368</v>
      </c>
      <c r="B270" s="60" t="s">
        <v>369</v>
      </c>
      <c r="C270" s="34">
        <v>4301135403</v>
      </c>
      <c r="D270" s="276">
        <v>4640242181509</v>
      </c>
      <c r="E270" s="277"/>
      <c r="F270" s="59">
        <v>3.7</v>
      </c>
      <c r="G270" s="35">
        <v>1</v>
      </c>
      <c r="H270" s="59">
        <v>3.7</v>
      </c>
      <c r="I270" s="59">
        <v>3.8919999999999999</v>
      </c>
      <c r="J270" s="35">
        <v>126</v>
      </c>
      <c r="K270" s="35" t="s">
        <v>80</v>
      </c>
      <c r="L270" s="35" t="s">
        <v>81</v>
      </c>
      <c r="M270" s="36" t="s">
        <v>69</v>
      </c>
      <c r="N270" s="36"/>
      <c r="O270" s="35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7"/>
      <c r="V270" s="37"/>
      <c r="W270" s="38" t="s">
        <v>70</v>
      </c>
      <c r="X270" s="56">
        <v>0</v>
      </c>
      <c r="Y270" s="53">
        <f t="shared" si="6"/>
        <v>0</v>
      </c>
      <c r="Z270" s="39">
        <f t="shared" si="11"/>
        <v>0</v>
      </c>
      <c r="AA270" s="65"/>
      <c r="AB270" s="66"/>
      <c r="AC270" s="262" t="s">
        <v>356</v>
      </c>
      <c r="AG270" s="78"/>
      <c r="AJ270" s="82" t="s">
        <v>83</v>
      </c>
      <c r="AK270" s="82">
        <v>14</v>
      </c>
      <c r="BB270" s="263" t="s">
        <v>84</v>
      </c>
      <c r="BM270" s="78">
        <f t="shared" si="7"/>
        <v>0</v>
      </c>
      <c r="BN270" s="78">
        <f t="shared" si="8"/>
        <v>0</v>
      </c>
      <c r="BO270" s="78">
        <f t="shared" si="9"/>
        <v>0</v>
      </c>
      <c r="BP270" s="78">
        <f t="shared" si="10"/>
        <v>0</v>
      </c>
    </row>
    <row r="271" spans="1:68" ht="27" customHeight="1" x14ac:dyDescent="0.25">
      <c r="A271" s="60" t="s">
        <v>370</v>
      </c>
      <c r="B271" s="60" t="s">
        <v>371</v>
      </c>
      <c r="C271" s="34">
        <v>4301135304</v>
      </c>
      <c r="D271" s="276">
        <v>4640242181240</v>
      </c>
      <c r="E271" s="277"/>
      <c r="F271" s="59">
        <v>0.3</v>
      </c>
      <c r="G271" s="35">
        <v>9</v>
      </c>
      <c r="H271" s="59">
        <v>2.7</v>
      </c>
      <c r="I271" s="59">
        <v>2.88</v>
      </c>
      <c r="J271" s="35">
        <v>126</v>
      </c>
      <c r="K271" s="35" t="s">
        <v>80</v>
      </c>
      <c r="L271" s="35" t="s">
        <v>81</v>
      </c>
      <c r="M271" s="36" t="s">
        <v>69</v>
      </c>
      <c r="N271" s="36"/>
      <c r="O271" s="35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7"/>
      <c r="V271" s="37"/>
      <c r="W271" s="38" t="s">
        <v>70</v>
      </c>
      <c r="X271" s="56">
        <v>0</v>
      </c>
      <c r="Y271" s="53">
        <f t="shared" si="6"/>
        <v>0</v>
      </c>
      <c r="Z271" s="39">
        <f t="shared" si="11"/>
        <v>0</v>
      </c>
      <c r="AA271" s="65"/>
      <c r="AB271" s="66"/>
      <c r="AC271" s="264" t="s">
        <v>356</v>
      </c>
      <c r="AG271" s="78"/>
      <c r="AJ271" s="82" t="s">
        <v>83</v>
      </c>
      <c r="AK271" s="82">
        <v>14</v>
      </c>
      <c r="BB271" s="265" t="s">
        <v>84</v>
      </c>
      <c r="BM271" s="78">
        <f t="shared" si="7"/>
        <v>0</v>
      </c>
      <c r="BN271" s="78">
        <f t="shared" si="8"/>
        <v>0</v>
      </c>
      <c r="BO271" s="78">
        <f t="shared" si="9"/>
        <v>0</v>
      </c>
      <c r="BP271" s="78">
        <f t="shared" si="10"/>
        <v>0</v>
      </c>
    </row>
    <row r="272" spans="1:68" ht="27" customHeight="1" x14ac:dyDescent="0.25">
      <c r="A272" s="60" t="s">
        <v>372</v>
      </c>
      <c r="B272" s="60" t="s">
        <v>373</v>
      </c>
      <c r="C272" s="34">
        <v>4301135610</v>
      </c>
      <c r="D272" s="276">
        <v>4640242181318</v>
      </c>
      <c r="E272" s="277"/>
      <c r="F272" s="59">
        <v>0.3</v>
      </c>
      <c r="G272" s="35">
        <v>9</v>
      </c>
      <c r="H272" s="59">
        <v>2.7</v>
      </c>
      <c r="I272" s="59">
        <v>2.988</v>
      </c>
      <c r="J272" s="35">
        <v>126</v>
      </c>
      <c r="K272" s="35" t="s">
        <v>80</v>
      </c>
      <c r="L272" s="35" t="s">
        <v>81</v>
      </c>
      <c r="M272" s="36" t="s">
        <v>69</v>
      </c>
      <c r="N272" s="36"/>
      <c r="O272" s="35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7"/>
      <c r="V272" s="37"/>
      <c r="W272" s="38" t="s">
        <v>70</v>
      </c>
      <c r="X272" s="56">
        <v>0</v>
      </c>
      <c r="Y272" s="53">
        <f t="shared" si="6"/>
        <v>0</v>
      </c>
      <c r="Z272" s="39">
        <f t="shared" si="11"/>
        <v>0</v>
      </c>
      <c r="AA272" s="65"/>
      <c r="AB272" s="66"/>
      <c r="AC272" s="266" t="s">
        <v>359</v>
      </c>
      <c r="AG272" s="78"/>
      <c r="AJ272" s="82" t="s">
        <v>83</v>
      </c>
      <c r="AK272" s="82">
        <v>14</v>
      </c>
      <c r="BB272" s="267" t="s">
        <v>84</v>
      </c>
      <c r="BM272" s="78">
        <f t="shared" si="7"/>
        <v>0</v>
      </c>
      <c r="BN272" s="78">
        <f t="shared" si="8"/>
        <v>0</v>
      </c>
      <c r="BO272" s="78">
        <f t="shared" si="9"/>
        <v>0</v>
      </c>
      <c r="BP272" s="78">
        <f t="shared" si="10"/>
        <v>0</v>
      </c>
    </row>
    <row r="273" spans="1:68" ht="27" customHeight="1" x14ac:dyDescent="0.25">
      <c r="A273" s="60" t="s">
        <v>374</v>
      </c>
      <c r="B273" s="60" t="s">
        <v>375</v>
      </c>
      <c r="C273" s="34">
        <v>4301135306</v>
      </c>
      <c r="D273" s="276">
        <v>4640242181387</v>
      </c>
      <c r="E273" s="277"/>
      <c r="F273" s="59">
        <v>0.3</v>
      </c>
      <c r="G273" s="35">
        <v>9</v>
      </c>
      <c r="H273" s="59">
        <v>2.7</v>
      </c>
      <c r="I273" s="59">
        <v>2.8450000000000002</v>
      </c>
      <c r="J273" s="35">
        <v>234</v>
      </c>
      <c r="K273" s="35" t="s">
        <v>138</v>
      </c>
      <c r="L273" s="35" t="s">
        <v>81</v>
      </c>
      <c r="M273" s="36" t="s">
        <v>69</v>
      </c>
      <c r="N273" s="36"/>
      <c r="O273" s="35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7"/>
      <c r="V273" s="37"/>
      <c r="W273" s="38" t="s">
        <v>70</v>
      </c>
      <c r="X273" s="56">
        <v>0</v>
      </c>
      <c r="Y273" s="53">
        <f t="shared" si="6"/>
        <v>0</v>
      </c>
      <c r="Z273" s="39">
        <f>IFERROR(IF(X273="","",X273*0.00502),"")</f>
        <v>0</v>
      </c>
      <c r="AA273" s="65"/>
      <c r="AB273" s="66"/>
      <c r="AC273" s="268" t="s">
        <v>356</v>
      </c>
      <c r="AG273" s="78"/>
      <c r="AJ273" s="82" t="s">
        <v>83</v>
      </c>
      <c r="AK273" s="82">
        <v>18</v>
      </c>
      <c r="BB273" s="269" t="s">
        <v>84</v>
      </c>
      <c r="BM273" s="78">
        <f t="shared" si="7"/>
        <v>0</v>
      </c>
      <c r="BN273" s="78">
        <f t="shared" si="8"/>
        <v>0</v>
      </c>
      <c r="BO273" s="78">
        <f t="shared" si="9"/>
        <v>0</v>
      </c>
      <c r="BP273" s="78">
        <f t="shared" si="10"/>
        <v>0</v>
      </c>
    </row>
    <row r="274" spans="1:68" ht="27" customHeight="1" x14ac:dyDescent="0.25">
      <c r="A274" s="60" t="s">
        <v>376</v>
      </c>
      <c r="B274" s="60" t="s">
        <v>377</v>
      </c>
      <c r="C274" s="34">
        <v>4301135309</v>
      </c>
      <c r="D274" s="276">
        <v>4640242181332</v>
      </c>
      <c r="E274" s="277"/>
      <c r="F274" s="59">
        <v>0.3</v>
      </c>
      <c r="G274" s="35">
        <v>9</v>
      </c>
      <c r="H274" s="59">
        <v>2.7</v>
      </c>
      <c r="I274" s="59">
        <v>2.9079999999999999</v>
      </c>
      <c r="J274" s="35">
        <v>234</v>
      </c>
      <c r="K274" s="35" t="s">
        <v>138</v>
      </c>
      <c r="L274" s="35" t="s">
        <v>68</v>
      </c>
      <c r="M274" s="36" t="s">
        <v>69</v>
      </c>
      <c r="N274" s="36"/>
      <c r="O274" s="35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7"/>
      <c r="V274" s="37"/>
      <c r="W274" s="38" t="s">
        <v>70</v>
      </c>
      <c r="X274" s="56">
        <v>0</v>
      </c>
      <c r="Y274" s="53">
        <f t="shared" si="6"/>
        <v>0</v>
      </c>
      <c r="Z274" s="39">
        <f>IFERROR(IF(X274="","",X274*0.00502),"")</f>
        <v>0</v>
      </c>
      <c r="AA274" s="65"/>
      <c r="AB274" s="66"/>
      <c r="AC274" s="270" t="s">
        <v>356</v>
      </c>
      <c r="AG274" s="78"/>
      <c r="AJ274" s="82" t="s">
        <v>72</v>
      </c>
      <c r="AK274" s="82">
        <v>1</v>
      </c>
      <c r="BB274" s="271" t="s">
        <v>84</v>
      </c>
      <c r="BM274" s="78">
        <f t="shared" si="7"/>
        <v>0</v>
      </c>
      <c r="BN274" s="78">
        <f t="shared" si="8"/>
        <v>0</v>
      </c>
      <c r="BO274" s="78">
        <f t="shared" si="9"/>
        <v>0</v>
      </c>
      <c r="BP274" s="78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40" t="s">
        <v>70</v>
      </c>
      <c r="X275" s="41">
        <f>IFERROR(SUM(X264:X274),"0")</f>
        <v>0</v>
      </c>
      <c r="Y275" s="41">
        <f>IFERROR(SUM(Y264:Y274),"0")</f>
        <v>0</v>
      </c>
      <c r="Z275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40" t="s">
        <v>74</v>
      </c>
      <c r="X276" s="41">
        <f>IFERROR(SUMPRODUCT(X264:X274*H264:H274),"0")</f>
        <v>0</v>
      </c>
      <c r="Y276" s="41">
        <f>IFERROR(SUMPRODUCT(Y264:Y274*H264:H274),"0")</f>
        <v>0</v>
      </c>
      <c r="Z276" s="40"/>
      <c r="AA276" s="64"/>
      <c r="AB276" s="64"/>
      <c r="AC276" s="64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40" t="s">
        <v>74</v>
      </c>
      <c r="X277" s="41">
        <f>IFERROR(X24+X31+X38+X46+X51+X55+X59+X64+X70+X76+X81+X87+X97+X103+X112+X116+X120+X126+X132+X138+X143+X148+X153+X158+X165+X173+X177+X183+X190+X199+X204+X209+X215+X221+X227+X233+X239+X243+X251+X256+X262+X276,"0")</f>
        <v>8492.4</v>
      </c>
      <c r="Y277" s="41">
        <f>IFERROR(Y24+Y31+Y38+Y46+Y51+Y55+Y59+Y64+Y70+Y76+Y81+Y87+Y97+Y103+Y112+Y116+Y120+Y126+Y132+Y138+Y143+Y148+Y153+Y158+Y165+Y173+Y177+Y183+Y190+Y199+Y204+Y209+Y215+Y221+Y227+Y233+Y239+Y243+Y251+Y256+Y262+Y276,"0")</f>
        <v>8492.4</v>
      </c>
      <c r="Z277" s="40"/>
      <c r="AA277" s="64"/>
      <c r="AB277" s="64"/>
      <c r="AC277" s="64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40" t="s">
        <v>74</v>
      </c>
      <c r="X278" s="41">
        <f>IFERROR(SUM(BM22:BM274),"0")</f>
        <v>9943.3880000000008</v>
      </c>
      <c r="Y278" s="41">
        <f>IFERROR(SUM(BN22:BN274),"0")</f>
        <v>9943.3880000000008</v>
      </c>
      <c r="Z278" s="40"/>
      <c r="AA278" s="64"/>
      <c r="AB278" s="64"/>
      <c r="AC278" s="64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40" t="s">
        <v>381</v>
      </c>
      <c r="X279" s="42">
        <f>ROUNDUP(SUM(BO22:BO274),0)</f>
        <v>33</v>
      </c>
      <c r="Y279" s="42">
        <f>ROUNDUP(SUM(BP22:BP274),0)</f>
        <v>33</v>
      </c>
      <c r="Z279" s="40"/>
      <c r="AA279" s="64"/>
      <c r="AB279" s="64"/>
      <c r="AC279" s="64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40" t="s">
        <v>74</v>
      </c>
      <c r="X280" s="41">
        <f>GrossWeightTotal+PalletQtyTotal*25</f>
        <v>10768.388000000001</v>
      </c>
      <c r="Y280" s="41">
        <f>GrossWeightTotalR+PalletQtyTotalR*25</f>
        <v>10768.388000000001</v>
      </c>
      <c r="Z280" s="40"/>
      <c r="AA280" s="64"/>
      <c r="AB280" s="64"/>
      <c r="AC280" s="64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40" t="s">
        <v>381</v>
      </c>
      <c r="X281" s="41">
        <f>IFERROR(X23+X30+X37+X45+X50+X54+X58+X63+X69+X75+X80+X86+X96+X102+X111+X115+X119+X125+X131+X137+X142+X147+X152+X157+X164+X172+X176+X182+X189+X198+X203+X208+X214+X220+X226+X232+X238+X242+X250+X255+X261+X275,"0")</f>
        <v>2681</v>
      </c>
      <c r="Y281" s="41">
        <f>IFERROR(Y23+Y30+Y37+Y45+Y50+Y54+Y58+Y63+Y69+Y75+Y80+Y86+Y96+Y102+Y111+Y115+Y119+Y125+Y131+Y137+Y142+Y147+Y152+Y157+Y164+Y172+Y176+Y182+Y189+Y198+Y203+Y208+Y214+Y220+Y226+Y232+Y238+Y242+Y250+Y255+Y261+Y275,"0")</f>
        <v>2681</v>
      </c>
      <c r="Z281" s="40"/>
      <c r="AA281" s="64"/>
      <c r="AB281" s="64"/>
      <c r="AC281" s="64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43" t="s">
        <v>385</v>
      </c>
      <c r="X282" s="40"/>
      <c r="Y282" s="40"/>
      <c r="Z282" s="40">
        <f>IFERROR(Z23+Z30+Z37+Z45+Z50+Z54+Z58+Z63+Z69+Z75+Z80+Z86+Z96+Z102+Z111+Z115+Z119+Z125+Z131+Z137+Z142+Z147+Z152+Z157+Z164+Z172+Z176+Z182+Z189+Z198+Z203+Z208+Z214+Z220+Z226+Z232+Z238+Z242+Z250+Z255+Z261+Z275,"0")</f>
        <v>41.8005</v>
      </c>
      <c r="AA282" s="64"/>
      <c r="AB282" s="64"/>
      <c r="AC282" s="64"/>
    </row>
    <row r="283" spans="1:68" ht="13.5" customHeight="1" thickBot="1" x14ac:dyDescent="0.25"/>
    <row r="284" spans="1:68" ht="27" customHeight="1" thickTop="1" thickBot="1" x14ac:dyDescent="0.25">
      <c r="A284" s="44" t="s">
        <v>386</v>
      </c>
      <c r="B284" s="83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83" t="s">
        <v>230</v>
      </c>
      <c r="V284" s="83" t="s">
        <v>239</v>
      </c>
      <c r="W284" s="289" t="s">
        <v>258</v>
      </c>
      <c r="X284" s="330"/>
      <c r="Y284" s="330"/>
      <c r="Z284" s="330"/>
      <c r="AA284" s="331"/>
      <c r="AB284" s="83" t="s">
        <v>316</v>
      </c>
      <c r="AC284" s="83" t="s">
        <v>321</v>
      </c>
      <c r="AD284" s="83" t="s">
        <v>325</v>
      </c>
      <c r="AE284" s="83" t="s">
        <v>333</v>
      </c>
      <c r="AF284" s="1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135</v>
      </c>
      <c r="H285" s="289" t="s">
        <v>142</v>
      </c>
      <c r="I285" s="289" t="s">
        <v>146</v>
      </c>
      <c r="J285" s="289" t="s">
        <v>154</v>
      </c>
      <c r="K285" s="289" t="s">
        <v>169</v>
      </c>
      <c r="L285" s="289" t="s">
        <v>175</v>
      </c>
      <c r="M285" s="289" t="s">
        <v>196</v>
      </c>
      <c r="N285" s="1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1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1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1"/>
    </row>
    <row r="287" spans="1:68" ht="18" customHeight="1" thickTop="1" thickBot="1" x14ac:dyDescent="0.25">
      <c r="A287" s="44" t="s">
        <v>388</v>
      </c>
      <c r="B287" s="50">
        <f>IFERROR(X22*H22,"0")</f>
        <v>0</v>
      </c>
      <c r="C287" s="50">
        <f>IFERROR(X28*H28,"0")+IFERROR(X29*H29,"0")</f>
        <v>420</v>
      </c>
      <c r="D287" s="50">
        <f>IFERROR(X34*H34,"0")+IFERROR(X35*H35,"0")+IFERROR(X36*H36,"0")</f>
        <v>0</v>
      </c>
      <c r="E287" s="50">
        <f>IFERROR(X41*H41,"0")+IFERROR(X42*H42,"0")+IFERROR(X43*H43,"0")+IFERROR(X44*H44,"0")</f>
        <v>1764</v>
      </c>
      <c r="F287" s="50">
        <f>IFERROR(X49*H49,"0")+IFERROR(X53*H53,"0")+IFERROR(X57*H57,"0")+IFERROR(X61*H61,"0")+IFERROR(X62*H62,"0")+IFERROR(X66*H66,"0")+IFERROR(X67*H67,"0")+IFERROR(X68*H68,"0")</f>
        <v>168</v>
      </c>
      <c r="G287" s="50">
        <f>IFERROR(X73*H73,"0")+IFERROR(X74*H74,"0")</f>
        <v>0</v>
      </c>
      <c r="H287" s="50">
        <f>IFERROR(X79*H79,"0")</f>
        <v>252</v>
      </c>
      <c r="I287" s="50">
        <f>IFERROR(X84*H84,"0")+IFERROR(X85*H85,"0")</f>
        <v>1386</v>
      </c>
      <c r="J287" s="50">
        <f>IFERROR(X90*H90,"0")+IFERROR(X91*H91,"0")+IFERROR(X92*H92,"0")+IFERROR(X93*H93,"0")+IFERROR(X94*H94,"0")+IFERROR(X95*H95,"0")</f>
        <v>1209.5999999999999</v>
      </c>
      <c r="K287" s="50">
        <f>IFERROR(X100*H100,"0")+IFERROR(X101*H101,"0")</f>
        <v>0</v>
      </c>
      <c r="L287" s="50">
        <f>IFERROR(X106*H106,"0")+IFERROR(X107*H107,"0")+IFERROR(X108*H108,"0")+IFERROR(X109*H109,"0")+IFERROR(X110*H110,"0")+IFERROR(X114*H114,"0")+IFERROR(X118*H118,"0")</f>
        <v>588</v>
      </c>
      <c r="M287" s="50">
        <f>IFERROR(X123*H123,"0")+IFERROR(X124*H124,"0")</f>
        <v>840</v>
      </c>
      <c r="N287" s="1"/>
      <c r="O287" s="50">
        <f>IFERROR(X129*H129,"0")+IFERROR(X130*H130,"0")</f>
        <v>840</v>
      </c>
      <c r="P287" s="50">
        <f>IFERROR(X135*H135,"0")+IFERROR(X136*H136,"0")</f>
        <v>672</v>
      </c>
      <c r="Q287" s="50">
        <f>IFERROR(X141*H141,"0")</f>
        <v>0</v>
      </c>
      <c r="R287" s="50">
        <f>IFERROR(X146*H146,"0")</f>
        <v>0</v>
      </c>
      <c r="S287" s="50">
        <f>IFERROR(X151*H151,"0")</f>
        <v>0</v>
      </c>
      <c r="T287" s="50">
        <f>IFERROR(X156*H156,"0")</f>
        <v>352.8</v>
      </c>
      <c r="U287" s="50">
        <f>IFERROR(X162*H162,"0")+IFERROR(X163*H163,"0")</f>
        <v>0</v>
      </c>
      <c r="V287" s="50">
        <f>IFERROR(X169*H169,"0")+IFERROR(X170*H170,"0")+IFERROR(X171*H171,"0")+IFERROR(X175*H175,"0")</f>
        <v>0</v>
      </c>
      <c r="W287" s="50">
        <f>IFERROR(X181*H181,"0")+IFERROR(X185*H185,"0")+IFERROR(X186*H186,"0")+IFERROR(X187*H187,"0")+IFERROR(X188*H188,"0")</f>
        <v>0</v>
      </c>
      <c r="X287" s="50">
        <f>IFERROR(X193*H193,"0")+IFERROR(X194*H194,"0")+IFERROR(X195*H195,"0")+IFERROR(X196*H196,"0")+IFERROR(X197*H197,"0")</f>
        <v>0</v>
      </c>
      <c r="Y287" s="50">
        <f>IFERROR(X202*H202,"0")</f>
        <v>0</v>
      </c>
      <c r="Z287" s="50">
        <f>IFERROR(X207*H207,"0")+IFERROR(X211*H211,"0")+IFERROR(X212*H212,"0")+IFERROR(X213*H213,"0")</f>
        <v>0</v>
      </c>
      <c r="AA287" s="50">
        <f>IFERROR(X218*H218,"0")+IFERROR(X219*H219,"0")</f>
        <v>0</v>
      </c>
      <c r="AB287" s="50">
        <f>IFERROR(X225*H225,"0")</f>
        <v>0</v>
      </c>
      <c r="AC287" s="50">
        <f>IFERROR(X231*H231,"0")</f>
        <v>0</v>
      </c>
      <c r="AD287" s="50">
        <f>IFERROR(X237*H237,"0")+IFERROR(X241*H241,"0")</f>
        <v>0</v>
      </c>
      <c r="AE287" s="50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customHeight="1" thickTop="1" x14ac:dyDescent="0.2">
      <c r="C288" s="1"/>
    </row>
    <row r="289" spans="1:3" ht="19.5" customHeight="1" x14ac:dyDescent="0.2">
      <c r="A289" s="67" t="s">
        <v>389</v>
      </c>
      <c r="B289" s="67" t="s">
        <v>390</v>
      </c>
      <c r="C289" s="67" t="s">
        <v>391</v>
      </c>
    </row>
    <row r="290" spans="1:3" x14ac:dyDescent="0.2">
      <c r="A290" s="68">
        <f>SUMPRODUCT(--(BB:BB="ЗПФ"),--(W:W="кор"),H:H,Y:Y)+SUMPRODUCT(--(BB:BB="ЗПФ"),--(W:W="кг"),Y:Y)</f>
        <v>2352</v>
      </c>
      <c r="B290" s="69">
        <f>SUMPRODUCT(--(BB:BB="ПГП"),--(W:W="кор"),H:H,Y:Y)+SUMPRODUCT(--(BB:BB="ПГП"),--(W:W="кг"),Y:Y)</f>
        <v>6140.4</v>
      </c>
      <c r="C290" s="69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9"/>
    </row>
    <row r="3" spans="2:8" x14ac:dyDescent="0.2">
      <c r="B3" s="51" t="s">
        <v>393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394</v>
      </c>
      <c r="D6" s="51" t="s">
        <v>395</v>
      </c>
      <c r="E6" s="51"/>
    </row>
    <row r="8" spans="2:8" x14ac:dyDescent="0.2">
      <c r="B8" s="51" t="s">
        <v>19</v>
      </c>
      <c r="C8" s="51" t="s">
        <v>394</v>
      </c>
      <c r="D8" s="51"/>
      <c r="E8" s="51"/>
    </row>
    <row r="10" spans="2:8" x14ac:dyDescent="0.2">
      <c r="B10" s="51" t="s">
        <v>396</v>
      </c>
      <c r="C10" s="51"/>
      <c r="D10" s="51"/>
      <c r="E10" s="51"/>
    </row>
    <row r="11" spans="2:8" x14ac:dyDescent="0.2">
      <c r="B11" s="51" t="s">
        <v>397</v>
      </c>
      <c r="C11" s="51"/>
      <c r="D11" s="51"/>
      <c r="E11" s="51"/>
    </row>
    <row r="12" spans="2:8" x14ac:dyDescent="0.2">
      <c r="B12" s="51" t="s">
        <v>398</v>
      </c>
      <c r="C12" s="51"/>
      <c r="D12" s="51"/>
      <c r="E12" s="51"/>
    </row>
    <row r="13" spans="2:8" x14ac:dyDescent="0.2">
      <c r="B13" s="51" t="s">
        <v>399</v>
      </c>
      <c r="C13" s="51"/>
      <c r="D13" s="51"/>
      <c r="E13" s="51"/>
    </row>
    <row r="14" spans="2:8" x14ac:dyDescent="0.2">
      <c r="B14" s="51" t="s">
        <v>400</v>
      </c>
      <c r="C14" s="51"/>
      <c r="D14" s="51"/>
      <c r="E14" s="51"/>
    </row>
    <row r="15" spans="2:8" x14ac:dyDescent="0.2">
      <c r="B15" s="51" t="s">
        <v>401</v>
      </c>
      <c r="C15" s="51"/>
      <c r="D15" s="51"/>
      <c r="E15" s="51"/>
    </row>
    <row r="16" spans="2:8" x14ac:dyDescent="0.2">
      <c r="B16" s="51" t="s">
        <v>402</v>
      </c>
      <c r="C16" s="51"/>
      <c r="D16" s="51"/>
      <c r="E16" s="51"/>
    </row>
    <row r="17" spans="2:5" x14ac:dyDescent="0.2">
      <c r="B17" s="51" t="s">
        <v>403</v>
      </c>
      <c r="C17" s="51"/>
      <c r="D17" s="51"/>
      <c r="E17" s="51"/>
    </row>
    <row r="18" spans="2:5" x14ac:dyDescent="0.2">
      <c r="B18" s="51" t="s">
        <v>404</v>
      </c>
      <c r="C18" s="51"/>
      <c r="D18" s="51"/>
      <c r="E18" s="51"/>
    </row>
    <row r="19" spans="2:5" x14ac:dyDescent="0.2">
      <c r="B19" s="51" t="s">
        <v>405</v>
      </c>
      <c r="C19" s="51"/>
      <c r="D19" s="51"/>
      <c r="E19" s="51"/>
    </row>
    <row r="20" spans="2:5" x14ac:dyDescent="0.2">
      <c r="B20" s="51" t="s">
        <v>406</v>
      </c>
      <c r="C20" s="51"/>
      <c r="D20" s="51"/>
      <c r="E20" s="51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2025-10-17T15:18:34Z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