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263AE8CD-7382-457A-9A9A-9CCA7E2C87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Y280" i="1"/>
  <c r="X280" i="1"/>
  <c r="Z279" i="1"/>
  <c r="X279" i="1"/>
  <c r="BO278" i="1"/>
  <c r="BM278" i="1"/>
  <c r="Z278" i="1"/>
  <c r="Y278" i="1"/>
  <c r="P278" i="1"/>
  <c r="BP277" i="1"/>
  <c r="BO277" i="1"/>
  <c r="BN277" i="1"/>
  <c r="BM277" i="1"/>
  <c r="Z277" i="1"/>
  <c r="Y277" i="1"/>
  <c r="Y279" i="1" s="1"/>
  <c r="X275" i="1"/>
  <c r="Z274" i="1"/>
  <c r="X274" i="1"/>
  <c r="BO273" i="1"/>
  <c r="BM273" i="1"/>
  <c r="Z273" i="1"/>
  <c r="Y273" i="1"/>
  <c r="P273" i="1"/>
  <c r="Y271" i="1"/>
  <c r="X271" i="1"/>
  <c r="Z270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9" i="1"/>
  <c r="Y258" i="1"/>
  <c r="X258" i="1"/>
  <c r="BP257" i="1"/>
  <c r="BO257" i="1"/>
  <c r="BN257" i="1"/>
  <c r="BM257" i="1"/>
  <c r="Z257" i="1"/>
  <c r="Z258" i="1" s="1"/>
  <c r="Y257" i="1"/>
  <c r="Y259" i="1" s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Z240" i="1" s="1"/>
  <c r="Y238" i="1"/>
  <c r="P238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BO231" i="1"/>
  <c r="BM231" i="1"/>
  <c r="Z231" i="1"/>
  <c r="Y231" i="1"/>
  <c r="P231" i="1"/>
  <c r="Y229" i="1"/>
  <c r="X229" i="1"/>
  <c r="Z228" i="1"/>
  <c r="X228" i="1"/>
  <c r="BO227" i="1"/>
  <c r="BM227" i="1"/>
  <c r="Z227" i="1"/>
  <c r="Y227" i="1"/>
  <c r="P227" i="1"/>
  <c r="X224" i="1"/>
  <c r="Z223" i="1"/>
  <c r="X223" i="1"/>
  <c r="BO222" i="1"/>
  <c r="BM222" i="1"/>
  <c r="Z222" i="1"/>
  <c r="Y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Y211" i="1"/>
  <c r="X211" i="1"/>
  <c r="Z210" i="1"/>
  <c r="X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10" i="1" s="1"/>
  <c r="P204" i="1"/>
  <c r="X201" i="1"/>
  <c r="Y200" i="1"/>
  <c r="X200" i="1"/>
  <c r="BP199" i="1"/>
  <c r="BO199" i="1"/>
  <c r="BN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Z195" i="1" s="1"/>
  <c r="Y191" i="1"/>
  <c r="P191" i="1"/>
  <c r="X189" i="1"/>
  <c r="Z188" i="1"/>
  <c r="X188" i="1"/>
  <c r="BO187" i="1"/>
  <c r="BM187" i="1"/>
  <c r="Z187" i="1"/>
  <c r="Y187" i="1"/>
  <c r="X183" i="1"/>
  <c r="Y182" i="1"/>
  <c r="X182" i="1"/>
  <c r="BP181" i="1"/>
  <c r="BO181" i="1"/>
  <c r="BN181" i="1"/>
  <c r="BM181" i="1"/>
  <c r="Z181" i="1"/>
  <c r="Z182" i="1" s="1"/>
  <c r="Y181" i="1"/>
  <c r="Y183" i="1" s="1"/>
  <c r="Y179" i="1"/>
  <c r="X179" i="1"/>
  <c r="Z178" i="1"/>
  <c r="X178" i="1"/>
  <c r="BO177" i="1"/>
  <c r="BM177" i="1"/>
  <c r="Z177" i="1"/>
  <c r="Y177" i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P175" i="1"/>
  <c r="X171" i="1"/>
  <c r="X170" i="1"/>
  <c r="BO169" i="1"/>
  <c r="BN169" i="1"/>
  <c r="BM169" i="1"/>
  <c r="Z169" i="1"/>
  <c r="Y169" i="1"/>
  <c r="BP169" i="1" s="1"/>
  <c r="P169" i="1"/>
  <c r="BO168" i="1"/>
  <c r="BM168" i="1"/>
  <c r="Z168" i="1"/>
  <c r="Z170" i="1" s="1"/>
  <c r="Y168" i="1"/>
  <c r="Y170" i="1" s="1"/>
  <c r="P168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0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4" i="1" s="1"/>
  <c r="BO22" i="1"/>
  <c r="X302" i="1" s="1"/>
  <c r="BM22" i="1"/>
  <c r="X301" i="1" s="1"/>
  <c r="X303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304" i="1" s="1"/>
  <c r="Y46" i="1"/>
  <c r="Y51" i="1"/>
  <c r="Y55" i="1"/>
  <c r="Y59" i="1"/>
  <c r="Y63" i="1"/>
  <c r="Y69" i="1"/>
  <c r="Y76" i="1"/>
  <c r="Y81" i="1"/>
  <c r="Y88" i="1"/>
  <c r="Y98" i="1"/>
  <c r="Y103" i="1"/>
  <c r="Y113" i="1"/>
  <c r="Y117" i="1"/>
  <c r="Y127" i="1"/>
  <c r="Y132" i="1"/>
  <c r="Y139" i="1"/>
  <c r="Y144" i="1"/>
  <c r="Y149" i="1"/>
  <c r="Y154" i="1"/>
  <c r="Y159" i="1"/>
  <c r="Y166" i="1"/>
  <c r="Y188" i="1"/>
  <c r="BP187" i="1"/>
  <c r="BN187" i="1"/>
  <c r="Y219" i="1"/>
  <c r="BP214" i="1"/>
  <c r="BN214" i="1"/>
  <c r="BP216" i="1"/>
  <c r="BN216" i="1"/>
  <c r="Y218" i="1"/>
  <c r="Y223" i="1"/>
  <c r="BP222" i="1"/>
  <c r="BN222" i="1"/>
  <c r="Y234" i="1"/>
  <c r="BP231" i="1"/>
  <c r="BN231" i="1"/>
  <c r="BP233" i="1"/>
  <c r="BN233" i="1"/>
  <c r="Y274" i="1"/>
  <c r="BP273" i="1"/>
  <c r="BN273" i="1"/>
  <c r="BP284" i="1"/>
  <c r="BN284" i="1"/>
  <c r="BP285" i="1"/>
  <c r="BN285" i="1"/>
  <c r="BP287" i="1"/>
  <c r="BN287" i="1"/>
  <c r="BP288" i="1"/>
  <c r="BN288" i="1"/>
  <c r="Y29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68" i="1"/>
  <c r="BP168" i="1"/>
  <c r="Y171" i="1"/>
  <c r="Y178" i="1"/>
  <c r="BP175" i="1"/>
  <c r="BN175" i="1"/>
  <c r="BP177" i="1"/>
  <c r="BN177" i="1"/>
  <c r="Y189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Z218" i="1"/>
  <c r="Z305" i="1" s="1"/>
  <c r="Y224" i="1"/>
  <c r="Y228" i="1"/>
  <c r="BP227" i="1"/>
  <c r="BN227" i="1"/>
  <c r="Y235" i="1"/>
  <c r="Y241" i="1"/>
  <c r="BP238" i="1"/>
  <c r="BN238" i="1"/>
  <c r="Y240" i="1"/>
  <c r="Y270" i="1"/>
  <c r="BP267" i="1"/>
  <c r="BN267" i="1"/>
  <c r="BP268" i="1"/>
  <c r="BN268" i="1"/>
  <c r="BP269" i="1"/>
  <c r="BN269" i="1"/>
  <c r="Y275" i="1"/>
  <c r="BP278" i="1"/>
  <c r="BN278" i="1"/>
  <c r="Y299" i="1"/>
  <c r="Y301" i="1" l="1"/>
  <c r="Y303" i="1" s="1"/>
  <c r="Y302" i="1"/>
  <c r="Y300" i="1"/>
  <c r="A313" i="1"/>
  <c r="C313" i="1" l="1"/>
  <c r="B313" i="1"/>
</calcChain>
</file>

<file path=xl/sharedStrings.xml><?xml version="1.0" encoding="utf-8"?>
<sst xmlns="http://schemas.openxmlformats.org/spreadsheetml/2006/main" count="1389" uniqueCount="461">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</sst>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3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2" t="s">
        <v>0</v>
      </c>
      <c r="E1" s="316"/>
      <c r="F1" s="316"/>
      <c r="G1" s="12" t="s">
        <v>1</v>
      </c>
      <c r="H1" s="342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1" t="s">
        <v>8</v>
      </c>
      <c r="B5" s="364"/>
      <c r="C5" s="365"/>
      <c r="D5" s="343"/>
      <c r="E5" s="344"/>
      <c r="F5" s="471" t="s">
        <v>9</v>
      </c>
      <c r="G5" s="365"/>
      <c r="H5" s="343"/>
      <c r="I5" s="436"/>
      <c r="J5" s="436"/>
      <c r="K5" s="436"/>
      <c r="L5" s="436"/>
      <c r="M5" s="344"/>
      <c r="N5" s="61"/>
      <c r="P5" s="24" t="s">
        <v>10</v>
      </c>
      <c r="Q5" s="479">
        <v>45863</v>
      </c>
      <c r="R5" s="369"/>
      <c r="T5" s="395" t="s">
        <v>11</v>
      </c>
      <c r="U5" s="396"/>
      <c r="V5" s="397" t="s">
        <v>12</v>
      </c>
      <c r="W5" s="369"/>
      <c r="AB5" s="51"/>
      <c r="AC5" s="51"/>
      <c r="AD5" s="51"/>
      <c r="AE5" s="51"/>
    </row>
    <row r="6" spans="1:32" s="286" customFormat="1" ht="24" customHeight="1" x14ac:dyDescent="0.2">
      <c r="A6" s="371" t="s">
        <v>13</v>
      </c>
      <c r="B6" s="364"/>
      <c r="C6" s="36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69"/>
      <c r="N6" s="62"/>
      <c r="P6" s="24" t="s">
        <v>15</v>
      </c>
      <c r="Q6" s="485" t="str">
        <f>IF(Q5=0," ",CHOOSE(WEEKDAY(Q5,2),"Понедельник","Вторник","Среда","Четверг","Пятница","Суббота","Воскресенье"))</f>
        <v>Пятница</v>
      </c>
      <c r="R6" s="301"/>
      <c r="T6" s="399" t="s">
        <v>16</v>
      </c>
      <c r="U6" s="396"/>
      <c r="V6" s="423" t="s">
        <v>17</v>
      </c>
      <c r="W6" s="32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4"/>
      <c r="U7" s="396"/>
      <c r="V7" s="424"/>
      <c r="W7" s="425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37" t="s">
        <v>19</v>
      </c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20</v>
      </c>
      <c r="Q8" s="373">
        <v>0.41666666666666669</v>
      </c>
      <c r="R8" s="333"/>
      <c r="T8" s="304"/>
      <c r="U8" s="396"/>
      <c r="V8" s="424"/>
      <c r="W8" s="425"/>
      <c r="AB8" s="51"/>
      <c r="AC8" s="51"/>
      <c r="AD8" s="51"/>
      <c r="AE8" s="51"/>
    </row>
    <row r="9" spans="1:32" s="286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79"/>
      <c r="E9" s="31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66"/>
      <c r="R9" s="367"/>
      <c r="T9" s="304"/>
      <c r="U9" s="396"/>
      <c r="V9" s="426"/>
      <c r="W9" s="427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79"/>
      <c r="E10" s="31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0"/>
      <c r="R10" s="401"/>
      <c r="U10" s="24" t="s">
        <v>23</v>
      </c>
      <c r="V10" s="327" t="s">
        <v>24</v>
      </c>
      <c r="W10" s="32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52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2" t="s">
        <v>29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30</v>
      </c>
      <c r="Q12" s="373"/>
      <c r="R12" s="333"/>
      <c r="S12" s="23"/>
      <c r="U12" s="24"/>
      <c r="V12" s="316"/>
      <c r="W12" s="304"/>
      <c r="AB12" s="51"/>
      <c r="AC12" s="51"/>
      <c r="AD12" s="51"/>
      <c r="AE12" s="51"/>
    </row>
    <row r="13" spans="1:32" s="286" customFormat="1" ht="23.25" customHeight="1" x14ac:dyDescent="0.2">
      <c r="A13" s="392" t="s">
        <v>31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32</v>
      </c>
      <c r="Q13" s="452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2" t="s">
        <v>33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6" t="s">
        <v>34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386" t="s">
        <v>35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7"/>
      <c r="Q16" s="387"/>
      <c r="R16" s="387"/>
      <c r="S16" s="387"/>
      <c r="T16" s="3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5" t="s">
        <v>36</v>
      </c>
      <c r="B17" s="325" t="s">
        <v>37</v>
      </c>
      <c r="C17" s="376" t="s">
        <v>38</v>
      </c>
      <c r="D17" s="325" t="s">
        <v>39</v>
      </c>
      <c r="E17" s="354"/>
      <c r="F17" s="325" t="s">
        <v>40</v>
      </c>
      <c r="G17" s="325" t="s">
        <v>41</v>
      </c>
      <c r="H17" s="325" t="s">
        <v>42</v>
      </c>
      <c r="I17" s="325" t="s">
        <v>43</v>
      </c>
      <c r="J17" s="325" t="s">
        <v>44</v>
      </c>
      <c r="K17" s="325" t="s">
        <v>45</v>
      </c>
      <c r="L17" s="325" t="s">
        <v>46</v>
      </c>
      <c r="M17" s="325" t="s">
        <v>47</v>
      </c>
      <c r="N17" s="325" t="s">
        <v>48</v>
      </c>
      <c r="O17" s="325" t="s">
        <v>49</v>
      </c>
      <c r="P17" s="325" t="s">
        <v>50</v>
      </c>
      <c r="Q17" s="353"/>
      <c r="R17" s="353"/>
      <c r="S17" s="353"/>
      <c r="T17" s="354"/>
      <c r="U17" s="489" t="s">
        <v>51</v>
      </c>
      <c r="V17" s="365"/>
      <c r="W17" s="325" t="s">
        <v>52</v>
      </c>
      <c r="X17" s="325" t="s">
        <v>53</v>
      </c>
      <c r="Y17" s="490" t="s">
        <v>54</v>
      </c>
      <c r="Z17" s="434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6"/>
      <c r="AF17" s="467"/>
      <c r="AG17" s="69"/>
      <c r="BD17" s="68" t="s">
        <v>60</v>
      </c>
    </row>
    <row r="18" spans="1:68" ht="14.25" customHeight="1" x14ac:dyDescent="0.2">
      <c r="A18" s="326"/>
      <c r="B18" s="326"/>
      <c r="C18" s="326"/>
      <c r="D18" s="355"/>
      <c r="E18" s="357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55"/>
      <c r="Q18" s="356"/>
      <c r="R18" s="356"/>
      <c r="S18" s="356"/>
      <c r="T18" s="357"/>
      <c r="U18" s="70" t="s">
        <v>61</v>
      </c>
      <c r="V18" s="70" t="s">
        <v>62</v>
      </c>
      <c r="W18" s="326"/>
      <c r="X18" s="326"/>
      <c r="Y18" s="491"/>
      <c r="Z18" s="435"/>
      <c r="AA18" s="419"/>
      <c r="AB18" s="419"/>
      <c r="AC18" s="419"/>
      <c r="AD18" s="468"/>
      <c r="AE18" s="469"/>
      <c r="AF18" s="470"/>
      <c r="AG18" s="69"/>
      <c r="BD18" s="68"/>
    </row>
    <row r="19" spans="1:68" ht="27.75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42</v>
      </c>
      <c r="Y28" s="293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42</v>
      </c>
      <c r="Y30" s="294">
        <f>IFERROR(SUM(Y28:Y29),"0")</f>
        <v>42</v>
      </c>
      <c r="Z30" s="294">
        <f>IFERROR(IF(Z28="",0,Z28),"0")+IFERROR(IF(Z29="",0,Z29),"0")</f>
        <v>0.39522000000000002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63</v>
      </c>
      <c r="Y31" s="294">
        <f>IFERROR(SUMPRODUCT(Y28:Y29*H28:H29),"0")</f>
        <v>63</v>
      </c>
      <c r="Z31" s="37"/>
      <c r="AA31" s="295"/>
      <c r="AB31" s="295"/>
      <c r="AC31" s="295"/>
    </row>
    <row r="32" spans="1:68" ht="16.5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0</v>
      </c>
      <c r="Y41" s="293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0</v>
      </c>
      <c r="Y42" s="293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104</v>
      </c>
      <c r="M43" s="33" t="s">
        <v>69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0</v>
      </c>
      <c r="Y43" s="293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104</v>
      </c>
      <c r="M44" s="33" t="s">
        <v>69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24</v>
      </c>
      <c r="Y44" s="293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101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24</v>
      </c>
      <c r="Y45" s="294">
        <f>IFERROR(SUM(Y41:Y44),"0")</f>
        <v>24</v>
      </c>
      <c r="Z45" s="294">
        <f>IFERROR(IF(Z41="",0,Z41),"0")+IFERROR(IF(Z42="",0,Z42),"0")+IFERROR(IF(Z43="",0,Z43),"0")+IFERROR(IF(Z44="",0,Z44),"0")</f>
        <v>0.372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168</v>
      </c>
      <c r="Y46" s="294">
        <f>IFERROR(SUMPRODUCT(Y41:Y44*H41:H44),"0")</f>
        <v>168</v>
      </c>
      <c r="Z46" s="37"/>
      <c r="AA46" s="295"/>
      <c r="AB46" s="295"/>
      <c r="AC46" s="295"/>
    </row>
    <row r="47" spans="1:68" ht="16.5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136</v>
      </c>
      <c r="L73" s="32" t="s">
        <v>104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104</v>
      </c>
      <c r="M74" s="33" t="s">
        <v>69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12</v>
      </c>
      <c r="Y74" s="293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137</v>
      </c>
      <c r="AG74" s="67"/>
      <c r="AJ74" s="71" t="s">
        <v>105</v>
      </c>
      <c r="AK74" s="71">
        <v>12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12</v>
      </c>
      <c r="Y75" s="294">
        <f>IFERROR(SUM(Y73:Y74),"0")</f>
        <v>12</v>
      </c>
      <c r="Z75" s="294">
        <f>IFERROR(IF(Z73="",0,Z73),"0")+IFERROR(IF(Z74="",0,Z74),"0")</f>
        <v>0.10391999999999998</v>
      </c>
      <c r="AA75" s="295"/>
      <c r="AB75" s="295"/>
      <c r="AC75" s="295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60</v>
      </c>
      <c r="Y76" s="294">
        <f>IFERROR(SUMPRODUCT(Y73:Y74*H73:H74),"0")</f>
        <v>60</v>
      </c>
      <c r="Z76" s="37"/>
      <c r="AA76" s="295"/>
      <c r="AB76" s="295"/>
      <c r="AC76" s="295"/>
    </row>
    <row r="77" spans="1:68" ht="16.5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14</v>
      </c>
      <c r="Y79" s="293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144</v>
      </c>
      <c r="B80" s="54" t="s">
        <v>145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143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14</v>
      </c>
      <c r="Y81" s="294">
        <f>IFERROR(SUM(Y79:Y80),"0")</f>
        <v>14</v>
      </c>
      <c r="Z81" s="294">
        <f>IFERROR(IF(Z79="",0,Z79),"0")+IFERROR(IF(Z80="",0,Z80),"0")</f>
        <v>0.25031999999999999</v>
      </c>
      <c r="AA81" s="295"/>
      <c r="AB81" s="295"/>
      <c r="AC81" s="295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50.4</v>
      </c>
      <c r="Y82" s="294">
        <f>IFERROR(SUMPRODUCT(Y79:Y80*H79:H80),"0")</f>
        <v>50.4</v>
      </c>
      <c r="Z82" s="37"/>
      <c r="AA82" s="295"/>
      <c r="AB82" s="295"/>
      <c r="AC82" s="295"/>
    </row>
    <row r="83" spans="1:68" ht="16.5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148</v>
      </c>
      <c r="B85" s="54" t="s">
        <v>149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150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151</v>
      </c>
      <c r="B86" s="54" t="s">
        <v>152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42</v>
      </c>
      <c r="Y86" s="293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153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56</v>
      </c>
      <c r="Y87" s="294">
        <f>IFERROR(SUM(Y85:Y86),"0")</f>
        <v>56</v>
      </c>
      <c r="Z87" s="294">
        <f>IFERROR(IF(Z85="",0,Z85),"0")+IFERROR(IF(Z86="",0,Z86),"0")</f>
        <v>1.0012799999999999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201.60000000000002</v>
      </c>
      <c r="Y88" s="294">
        <f>IFERROR(SUMPRODUCT(Y85:Y86*H85:H86),"0")</f>
        <v>201.60000000000002</v>
      </c>
      <c r="Z88" s="37"/>
      <c r="AA88" s="295"/>
      <c r="AB88" s="295"/>
      <c r="AC88" s="295"/>
    </row>
    <row r="89" spans="1:68" ht="16.5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155</v>
      </c>
      <c r="B91" s="54" t="s">
        <v>156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7" t="s">
        <v>157</v>
      </c>
      <c r="Q91" s="297"/>
      <c r="R91" s="297"/>
      <c r="S91" s="297"/>
      <c r="T91" s="298"/>
      <c r="U91" s="34"/>
      <c r="V91" s="34"/>
      <c r="W91" s="35" t="s">
        <v>70</v>
      </c>
      <c r="X91" s="292">
        <v>28</v>
      </c>
      <c r="Y91" s="293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143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158</v>
      </c>
      <c r="B92" s="54" t="s">
        <v>159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4" t="s">
        <v>160</v>
      </c>
      <c r="Q92" s="297"/>
      <c r="R92" s="297"/>
      <c r="S92" s="297"/>
      <c r="T92" s="298"/>
      <c r="U92" s="34"/>
      <c r="V92" s="34"/>
      <c r="W92" s="35" t="s">
        <v>70</v>
      </c>
      <c r="X92" s="292">
        <v>42</v>
      </c>
      <c r="Y92" s="293">
        <f t="shared" si="0"/>
        <v>42</v>
      </c>
      <c r="Z92" s="36">
        <f t="shared" si="1"/>
        <v>0.75095999999999996</v>
      </c>
      <c r="AA92" s="56"/>
      <c r="AB92" s="57"/>
      <c r="AC92" s="122" t="s">
        <v>143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161</v>
      </c>
      <c r="B93" s="54" t="s">
        <v>162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163</v>
      </c>
      <c r="Q93" s="297"/>
      <c r="R93" s="297"/>
      <c r="S93" s="297"/>
      <c r="T93" s="298"/>
      <c r="U93" s="34"/>
      <c r="V93" s="34"/>
      <c r="W93" s="35" t="s">
        <v>70</v>
      </c>
      <c r="X93" s="292">
        <v>0</v>
      </c>
      <c r="Y93" s="293">
        <f t="shared" si="0"/>
        <v>0</v>
      </c>
      <c r="Z93" s="36">
        <f t="shared" si="1"/>
        <v>0</v>
      </c>
      <c r="AA93" s="56"/>
      <c r="AB93" s="57"/>
      <c r="AC93" s="124" t="s">
        <v>164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165</v>
      </c>
      <c r="B94" s="54" t="s">
        <v>166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6" t="s">
        <v>167</v>
      </c>
      <c r="Q94" s="297"/>
      <c r="R94" s="297"/>
      <c r="S94" s="297"/>
      <c r="T94" s="298"/>
      <c r="U94" s="34"/>
      <c r="V94" s="34"/>
      <c r="W94" s="35" t="s">
        <v>70</v>
      </c>
      <c r="X94" s="292">
        <v>70</v>
      </c>
      <c r="Y94" s="293">
        <f t="shared" si="0"/>
        <v>70</v>
      </c>
      <c r="Z94" s="36">
        <f t="shared" si="1"/>
        <v>1.2516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168</v>
      </c>
      <c r="B95" s="54" t="s">
        <v>169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1" t="s">
        <v>170</v>
      </c>
      <c r="Q95" s="297"/>
      <c r="R95" s="297"/>
      <c r="S95" s="297"/>
      <c r="T95" s="298"/>
      <c r="U95" s="34"/>
      <c r="V95" s="34"/>
      <c r="W95" s="35" t="s">
        <v>70</v>
      </c>
      <c r="X95" s="292">
        <v>14</v>
      </c>
      <c r="Y95" s="293">
        <f t="shared" si="0"/>
        <v>14</v>
      </c>
      <c r="Z95" s="36">
        <f t="shared" si="1"/>
        <v>0.25031999999999999</v>
      </c>
      <c r="AA95" s="56"/>
      <c r="AB95" s="57"/>
      <c r="AC95" s="128" t="s">
        <v>143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62.283200000000008</v>
      </c>
      <c r="BN95" s="67">
        <f t="shared" si="3"/>
        <v>62.283200000000008</v>
      </c>
      <c r="BO95" s="67">
        <f t="shared" si="4"/>
        <v>0.2</v>
      </c>
      <c r="BP95" s="67">
        <f t="shared" si="5"/>
        <v>0.2</v>
      </c>
    </row>
    <row r="96" spans="1:68" ht="27" customHeight="1" x14ac:dyDescent="0.25">
      <c r="A96" s="54" t="s">
        <v>171</v>
      </c>
      <c r="B96" s="54" t="s">
        <v>172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173</v>
      </c>
      <c r="M96" s="33" t="s">
        <v>69</v>
      </c>
      <c r="N96" s="33"/>
      <c r="O96" s="32">
        <v>180</v>
      </c>
      <c r="P96" s="4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14</v>
      </c>
      <c r="Y96" s="293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175</v>
      </c>
      <c r="AK96" s="71">
        <v>70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168</v>
      </c>
      <c r="Y97" s="294">
        <f>IFERROR(SUM(Y91:Y96),"0")</f>
        <v>168</v>
      </c>
      <c r="Z97" s="294">
        <f>IFERROR(IF(Z91="",0,Z91),"0")+IFERROR(IF(Z92="",0,Z92),"0")+IFERROR(IF(Z93="",0,Z93),"0")+IFERROR(IF(Z94="",0,Z94),"0")+IFERROR(IF(Z95="",0,Z95),"0")+IFERROR(IF(Z96="",0,Z96),"0")</f>
        <v>3.0038399999999994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515.76</v>
      </c>
      <c r="Y98" s="294">
        <f>IFERROR(SUMPRODUCT(Y91:Y96*H91:H96),"0")</f>
        <v>515.76</v>
      </c>
      <c r="Z98" s="37"/>
      <c r="AA98" s="295"/>
      <c r="AB98" s="295"/>
      <c r="AC98" s="295"/>
    </row>
    <row r="99" spans="1:68" ht="16.5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104</v>
      </c>
      <c r="M101" s="33" t="s">
        <v>69</v>
      </c>
      <c r="N101" s="33"/>
      <c r="O101" s="32">
        <v>180</v>
      </c>
      <c r="P101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14</v>
      </c>
      <c r="Y101" s="29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14</v>
      </c>
      <c r="Y102" s="294">
        <f>IFERROR(SUM(Y101:Y101),"0")</f>
        <v>14</v>
      </c>
      <c r="Z102" s="294">
        <f>IFERROR(IF(Z101="",0,Z101),"0")</f>
        <v>0.13103999999999999</v>
      </c>
      <c r="AA102" s="295"/>
      <c r="AB102" s="295"/>
      <c r="AC102" s="295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30.240000000000002</v>
      </c>
      <c r="Y103" s="294">
        <f>IFERROR(SUMPRODUCT(Y101:Y101*H101:H101),"0")</f>
        <v>30.240000000000002</v>
      </c>
      <c r="Z103" s="37"/>
      <c r="AA103" s="295"/>
      <c r="AB103" s="295"/>
      <c r="AC103" s="295"/>
    </row>
    <row r="104" spans="1:68" ht="16.5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36</v>
      </c>
      <c r="Y106" s="293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104</v>
      </c>
      <c r="M107" s="33" t="s">
        <v>69</v>
      </c>
      <c r="N107" s="33"/>
      <c r="O107" s="32">
        <v>180</v>
      </c>
      <c r="P107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36</v>
      </c>
      <c r="Y107" s="293">
        <f t="shared" si="6"/>
        <v>36</v>
      </c>
      <c r="Z107" s="36">
        <f t="shared" si="7"/>
        <v>0.55800000000000005</v>
      </c>
      <c r="AA107" s="56"/>
      <c r="AB107" s="57"/>
      <c r="AC107" s="136" t="s">
        <v>137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104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120</v>
      </c>
      <c r="Y108" s="293">
        <f t="shared" si="6"/>
        <v>120</v>
      </c>
      <c r="Z108" s="36">
        <f t="shared" si="7"/>
        <v>1.8599999999999999</v>
      </c>
      <c r="AA108" s="56"/>
      <c r="AB108" s="57"/>
      <c r="AC108" s="138" t="s">
        <v>137</v>
      </c>
      <c r="AG108" s="67"/>
      <c r="AJ108" s="71" t="s">
        <v>105</v>
      </c>
      <c r="AK108" s="71">
        <v>12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104</v>
      </c>
      <c r="M109" s="33" t="s">
        <v>69</v>
      </c>
      <c r="N109" s="33"/>
      <c r="O109" s="32">
        <v>180</v>
      </c>
      <c r="P109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48</v>
      </c>
      <c r="Y109" s="293">
        <f t="shared" si="6"/>
        <v>48</v>
      </c>
      <c r="Z109" s="36">
        <f t="shared" si="7"/>
        <v>0.74399999999999999</v>
      </c>
      <c r="AA109" s="56"/>
      <c r="AB109" s="57"/>
      <c r="AC109" s="140" t="s">
        <v>137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104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84</v>
      </c>
      <c r="Y110" s="293">
        <f t="shared" si="6"/>
        <v>84</v>
      </c>
      <c r="Z110" s="36">
        <f t="shared" si="7"/>
        <v>1.302</v>
      </c>
      <c r="AA110" s="56"/>
      <c r="AB110" s="57"/>
      <c r="AC110" s="142" t="s">
        <v>137</v>
      </c>
      <c r="AG110" s="67"/>
      <c r="AJ110" s="71" t="s">
        <v>105</v>
      </c>
      <c r="AK110" s="71">
        <v>12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324</v>
      </c>
      <c r="Y112" s="294">
        <f>IFERROR(SUM(Y106:Y111),"0")</f>
        <v>324</v>
      </c>
      <c r="Z112" s="294">
        <f>IFERROR(IF(Z106="",0,Z106),"0")+IFERROR(IF(Z107="",0,Z107),"0")+IFERROR(IF(Z108="",0,Z108),"0")+IFERROR(IF(Z109="",0,Z109),"0")+IFERROR(IF(Z110="",0,Z110),"0")+IFERROR(IF(Z111="",0,Z111),"0")</f>
        <v>5.0220000000000002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2217.6000000000004</v>
      </c>
      <c r="Y113" s="294">
        <f>IFERROR(SUMPRODUCT(Y106:Y111*H106:H111),"0")</f>
        <v>2217.6000000000004</v>
      </c>
      <c r="Z113" s="37"/>
      <c r="AA113" s="295"/>
      <c r="AB113" s="295"/>
      <c r="AC113" s="295"/>
    </row>
    <row r="114" spans="1:68" ht="14.25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173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70</v>
      </c>
      <c r="Y124" s="293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208</v>
      </c>
      <c r="AG124" s="67"/>
      <c r="AJ124" s="71" t="s">
        <v>175</v>
      </c>
      <c r="AK124" s="71">
        <v>70</v>
      </c>
      <c r="BB124" s="151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173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70</v>
      </c>
      <c r="Y125" s="293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143</v>
      </c>
      <c r="AG125" s="67"/>
      <c r="AJ125" s="71" t="s">
        <v>175</v>
      </c>
      <c r="AK125" s="71">
        <v>70</v>
      </c>
      <c r="BB125" s="153" t="s">
        <v>82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140</v>
      </c>
      <c r="Y126" s="294">
        <f>IFERROR(SUM(Y124:Y125),"0")</f>
        <v>140</v>
      </c>
      <c r="Z126" s="294">
        <f>IFERROR(IF(Z124="",0,Z124),"0")+IFERROR(IF(Z125="",0,Z125),"0")</f>
        <v>2.5032000000000001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420</v>
      </c>
      <c r="Y127" s="294">
        <f>IFERROR(SUMPRODUCT(Y124:Y125*H124:H125),"0")</f>
        <v>420</v>
      </c>
      <c r="Z127" s="37"/>
      <c r="AA127" s="295"/>
      <c r="AB127" s="295"/>
      <c r="AC127" s="295"/>
    </row>
    <row r="128" spans="1:68" ht="16.5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42</v>
      </c>
      <c r="Y130" s="293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214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157.416</v>
      </c>
      <c r="BN130" s="67">
        <f>IFERROR(Y130*I130,"0")</f>
        <v>157.416</v>
      </c>
      <c r="BO130" s="67">
        <f>IFERROR(X130/J130,"0")</f>
        <v>0.6</v>
      </c>
      <c r="BP130" s="67">
        <f>IFERROR(Y130/J130,"0")</f>
        <v>0.6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98</v>
      </c>
      <c r="Y132" s="294">
        <f>IFERROR(SUM(Y130:Y131),"0")</f>
        <v>98</v>
      </c>
      <c r="Z132" s="294">
        <f>IFERROR(IF(Z130="",0,Z130),"0")+IFERROR(IF(Z131="",0,Z131),"0")</f>
        <v>1.75224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294</v>
      </c>
      <c r="Y133" s="294">
        <f>IFERROR(SUMPRODUCT(Y130:Y131*H130:H131),"0")</f>
        <v>294</v>
      </c>
      <c r="Z133" s="37"/>
      <c r="AA133" s="295"/>
      <c r="AB133" s="295"/>
      <c r="AC133" s="295"/>
    </row>
    <row r="134" spans="1:68" ht="16.5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3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28</v>
      </c>
      <c r="Y136" s="293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28</v>
      </c>
      <c r="Y137" s="293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56</v>
      </c>
      <c r="Y138" s="294">
        <f>IFERROR(SUM(Y136:Y137),"0")</f>
        <v>56</v>
      </c>
      <c r="Z138" s="294">
        <f>IFERROR(IF(Z136="",0,Z136),"0")+IFERROR(IF(Z137="",0,Z137),"0")</f>
        <v>1.0012799999999999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134.4</v>
      </c>
      <c r="Y139" s="294">
        <f>IFERROR(SUMPRODUCT(Y136:Y137*H136:H137),"0")</f>
        <v>134.4</v>
      </c>
      <c r="Z139" s="37"/>
      <c r="AA139" s="295"/>
      <c r="AB139" s="295"/>
      <c r="AC139" s="295"/>
    </row>
    <row r="140" spans="1:68" ht="16.5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14</v>
      </c>
      <c r="Y142" s="293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14</v>
      </c>
      <c r="Y143" s="294">
        <f>IFERROR(SUM(Y142:Y142),"0")</f>
        <v>14</v>
      </c>
      <c r="Z143" s="294">
        <f>IFERROR(IF(Z142="",0,Z142),"0")</f>
        <v>0.25031999999999999</v>
      </c>
      <c r="AA143" s="295"/>
      <c r="AB143" s="295"/>
      <c r="AC143" s="295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42</v>
      </c>
      <c r="Y144" s="294">
        <f>IFERROR(SUMPRODUCT(Y142:Y142*H142:H142),"0")</f>
        <v>42</v>
      </c>
      <c r="Z144" s="37"/>
      <c r="AA144" s="295"/>
      <c r="AB144" s="295"/>
      <c r="AC144" s="295"/>
    </row>
    <row r="145" spans="1:68" ht="16.5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customHeight="1" x14ac:dyDescent="0.2">
      <c r="A160" s="349" t="s">
        <v>241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48"/>
      <c r="AB160" s="48"/>
      <c r="AC160" s="48"/>
    </row>
    <row r="161" spans="1:68" ht="16.5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4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104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84</v>
      </c>
      <c r="Y164" s="293">
        <f>IFERROR(IF(X164="","",X164),"")</f>
        <v>84</v>
      </c>
      <c r="Z164" s="36">
        <f>IFERROR(IF(X164="","",X164*0.00866),"")</f>
        <v>0.72743999999999998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437.90879999999999</v>
      </c>
      <c r="BN164" s="67">
        <f>IFERROR(Y164*I164,"0")</f>
        <v>437.90879999999999</v>
      </c>
      <c r="BO164" s="67">
        <f>IFERROR(X164/J164,"0")</f>
        <v>0.58333333333333337</v>
      </c>
      <c r="BP164" s="67">
        <f>IFERROR(Y164/J164,"0")</f>
        <v>0.58333333333333337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84</v>
      </c>
      <c r="Y165" s="294">
        <f>IFERROR(SUM(Y163:Y164),"0")</f>
        <v>84</v>
      </c>
      <c r="Z165" s="294">
        <f>IFERROR(IF(Z163="",0,Z163),"0")+IFERROR(IF(Z164="",0,Z164),"0")</f>
        <v>0.72743999999999998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420</v>
      </c>
      <c r="Y166" s="294">
        <f>IFERROR(SUMPRODUCT(Y163:Y164*H163:H164),"0")</f>
        <v>420</v>
      </c>
      <c r="Z166" s="37"/>
      <c r="AA166" s="295"/>
      <c r="AB166" s="295"/>
      <c r="AC166" s="295"/>
    </row>
    <row r="167" spans="1:68" ht="14.25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customHeight="1" x14ac:dyDescent="0.2">
      <c r="A172" s="349" t="s">
        <v>256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48"/>
      <c r="AB172" s="48"/>
      <c r="AC172" s="48"/>
    </row>
    <row r="173" spans="1:68" ht="16.5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42</v>
      </c>
      <c r="Y175" s="293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14</v>
      </c>
      <c r="Y176" s="293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47.432000000000002</v>
      </c>
      <c r="BN176" s="67">
        <f>IFERROR(Y176*I176,"0")</f>
        <v>47.432000000000002</v>
      </c>
      <c r="BO176" s="67">
        <f>IFERROR(X176/J176,"0")</f>
        <v>0.2</v>
      </c>
      <c r="BP176" s="67">
        <f>IFERROR(Y176/J176,"0")</f>
        <v>0.2</v>
      </c>
    </row>
    <row r="177" spans="1:68" ht="27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0</v>
      </c>
      <c r="Y177" s="293">
        <f>IFERROR(IF(X177="","",X177),"")</f>
        <v>0</v>
      </c>
      <c r="Z177" s="36">
        <f>IFERROR(IF(X177="","",X177*0.01788),"")</f>
        <v>0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56</v>
      </c>
      <c r="Y178" s="294">
        <f>IFERROR(SUM(Y175:Y177),"0")</f>
        <v>56</v>
      </c>
      <c r="Z178" s="294">
        <f>IFERROR(IF(Z175="",0,Z175),"0")+IFERROR(IF(Z176="",0,Z176),"0")+IFERROR(IF(Z177="",0,Z177),"0")</f>
        <v>1.0012799999999999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168</v>
      </c>
      <c r="Y179" s="294">
        <f>IFERROR(SUMPRODUCT(Y175:Y177*H175:H177),"0")</f>
        <v>168</v>
      </c>
      <c r="Z179" s="37"/>
      <c r="AA179" s="295"/>
      <c r="AB179" s="295"/>
      <c r="AC179" s="295"/>
    </row>
    <row r="180" spans="1:68" ht="14.25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customHeight="1" x14ac:dyDescent="0.2">
      <c r="A184" s="349" t="s">
        <v>275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48"/>
      <c r="AB184" s="48"/>
      <c r="AC184" s="48"/>
    </row>
    <row r="185" spans="1:68" ht="16.5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61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28</v>
      </c>
      <c r="Y187" s="29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83.44</v>
      </c>
      <c r="BN187" s="67">
        <f>IFERROR(Y187*I187,"0")</f>
        <v>83.44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28</v>
      </c>
      <c r="Y188" s="294">
        <f>IFERROR(SUM(Y187:Y187),"0")</f>
        <v>28</v>
      </c>
      <c r="Z188" s="294">
        <f>IFERROR(IF(Z187="",0,Z187),"0")</f>
        <v>0.50063999999999997</v>
      </c>
      <c r="AA188" s="295"/>
      <c r="AB188" s="295"/>
      <c r="AC188" s="295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77.28</v>
      </c>
      <c r="Y189" s="294">
        <f>IFERROR(SUMPRODUCT(Y187:Y187*H187:H187),"0")</f>
        <v>77.28</v>
      </c>
      <c r="Z189" s="37"/>
      <c r="AA189" s="295"/>
      <c r="AB189" s="295"/>
      <c r="AC189" s="295"/>
    </row>
    <row r="190" spans="1:68" ht="14.25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72</v>
      </c>
      <c r="AK191" s="71">
        <v>1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286</v>
      </c>
      <c r="AG192" s="67"/>
      <c r="AJ192" s="71" t="s">
        <v>72</v>
      </c>
      <c r="AK192" s="71">
        <v>1</v>
      </c>
      <c r="BB192" s="191" t="s">
        <v>82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72</v>
      </c>
      <c r="AK193" s="71">
        <v>1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5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14</v>
      </c>
      <c r="Y195" s="294">
        <f>IFERROR(SUM(Y191:Y194),"0")</f>
        <v>14</v>
      </c>
      <c r="Z195" s="294">
        <f>IFERROR(IF(Z191="",0,Z191),"0")+IFERROR(IF(Z192="",0,Z192),"0")+IFERROR(IF(Z193="",0,Z193),"0")+IFERROR(IF(Z194="",0,Z194),"0")</f>
        <v>0.25031999999999999</v>
      </c>
      <c r="AA195" s="295"/>
      <c r="AB195" s="295"/>
      <c r="AC195" s="295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33.6</v>
      </c>
      <c r="Y196" s="294">
        <f>IFERROR(SUMPRODUCT(Y191:Y194*H191:H194),"0")</f>
        <v>33.6</v>
      </c>
      <c r="Z196" s="37"/>
      <c r="AA196" s="295"/>
      <c r="AB196" s="295"/>
      <c r="AC196" s="295"/>
    </row>
    <row r="197" spans="1:68" ht="16.5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12</v>
      </c>
      <c r="Y199" s="293">
        <f>IFERROR(IF(X199="","",X199),"")</f>
        <v>12</v>
      </c>
      <c r="Z199" s="36">
        <f>IFERROR(IF(X199="","",X199*0.0155),"")</f>
        <v>0.186</v>
      </c>
      <c r="AA199" s="56"/>
      <c r="AB199" s="57"/>
      <c r="AC199" s="196" t="s">
        <v>295</v>
      </c>
      <c r="AG199" s="67"/>
      <c r="AJ199" s="71" t="s">
        <v>72</v>
      </c>
      <c r="AK199" s="71">
        <v>1</v>
      </c>
      <c r="BB199" s="197" t="s">
        <v>1</v>
      </c>
      <c r="BM199" s="67">
        <f>IFERROR(X199*I199,"0")</f>
        <v>70.44</v>
      </c>
      <c r="BN199" s="67">
        <f>IFERROR(Y199*I199,"0")</f>
        <v>70.44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12</v>
      </c>
      <c r="Y200" s="294">
        <f>IFERROR(SUM(Y199:Y199),"0")</f>
        <v>12</v>
      </c>
      <c r="Z200" s="294">
        <f>IFERROR(IF(Z199="",0,Z199),"0")</f>
        <v>0.186</v>
      </c>
      <c r="AA200" s="295"/>
      <c r="AB200" s="295"/>
      <c r="AC200" s="295"/>
    </row>
    <row r="201" spans="1:68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67.199999999999989</v>
      </c>
      <c r="Y201" s="294">
        <f>IFERROR(SUMPRODUCT(Y199:Y199*H199:H199),"0")</f>
        <v>67.199999999999989</v>
      </c>
      <c r="Z201" s="37"/>
      <c r="AA201" s="295"/>
      <c r="AB201" s="295"/>
      <c r="AC201" s="295"/>
    </row>
    <row r="202" spans="1:68" ht="16.5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104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105</v>
      </c>
      <c r="AK204" s="71">
        <v>12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104</v>
      </c>
      <c r="M205" s="33" t="s">
        <v>69</v>
      </c>
      <c r="N205" s="33"/>
      <c r="O205" s="32">
        <v>180</v>
      </c>
      <c r="P205" s="3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0</v>
      </c>
      <c r="Y205" s="293">
        <f t="shared" si="12"/>
        <v>0</v>
      </c>
      <c r="Z205" s="36">
        <f t="shared" si="13"/>
        <v>0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0</v>
      </c>
      <c r="BN205" s="67">
        <f t="shared" si="15"/>
        <v>0</v>
      </c>
      <c r="BO205" s="67">
        <f t="shared" si="16"/>
        <v>0</v>
      </c>
      <c r="BP205" s="67">
        <f t="shared" si="17"/>
        <v>0</v>
      </c>
    </row>
    <row r="206" spans="1:68" ht="27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104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12</v>
      </c>
      <c r="Y209" s="293">
        <f t="shared" si="12"/>
        <v>12</v>
      </c>
      <c r="Z209" s="36">
        <f t="shared" si="13"/>
        <v>0.186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70.44</v>
      </c>
      <c r="BN209" s="67">
        <f t="shared" si="15"/>
        <v>70.44</v>
      </c>
      <c r="BO209" s="67">
        <f t="shared" si="16"/>
        <v>0.14285714285714285</v>
      </c>
      <c r="BP209" s="67">
        <f t="shared" si="17"/>
        <v>0.14285714285714285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12</v>
      </c>
      <c r="Y210" s="294">
        <f>IFERROR(SUM(Y204:Y209),"0")</f>
        <v>12</v>
      </c>
      <c r="Z210" s="294">
        <f>IFERROR(IF(Z204="",0,Z204),"0")+IFERROR(IF(Z205="",0,Z205),"0")+IFERROR(IF(Z206="",0,Z206),"0")+IFERROR(IF(Z207="",0,Z207),"0")+IFERROR(IF(Z208="",0,Z208),"0")+IFERROR(IF(Z209="",0,Z209),"0")</f>
        <v>0.186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67.199999999999989</v>
      </c>
      <c r="Y211" s="294">
        <f>IFERROR(SUMPRODUCT(Y204:Y209*H204:H209),"0")</f>
        <v>67.199999999999989</v>
      </c>
      <c r="Z211" s="37"/>
      <c r="AA211" s="295"/>
      <c r="AB211" s="295"/>
      <c r="AC211" s="295"/>
    </row>
    <row r="212" spans="1:68" ht="16.5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104</v>
      </c>
      <c r="M214" s="33" t="s">
        <v>69</v>
      </c>
      <c r="N214" s="33"/>
      <c r="O214" s="32">
        <v>180</v>
      </c>
      <c r="P214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24</v>
      </c>
      <c r="Y214" s="293">
        <f>IFERROR(IF(X214="","",X214),"")</f>
        <v>24</v>
      </c>
      <c r="Z214" s="36">
        <f>IFERROR(IF(X214="","",X214*0.0155),"")</f>
        <v>0.372</v>
      </c>
      <c r="AA214" s="56"/>
      <c r="AB214" s="57"/>
      <c r="AC214" s="210" t="s">
        <v>314</v>
      </c>
      <c r="AG214" s="67"/>
      <c r="AJ214" s="71" t="s">
        <v>105</v>
      </c>
      <c r="AK214" s="71">
        <v>12</v>
      </c>
      <c r="BB214" s="211" t="s">
        <v>1</v>
      </c>
      <c r="BM214" s="67">
        <f>IFERROR(X214*I214,"0")</f>
        <v>172.56</v>
      </c>
      <c r="BN214" s="67">
        <f>IFERROR(Y214*I214,"0")</f>
        <v>172.56</v>
      </c>
      <c r="BO214" s="67">
        <f>IFERROR(X214/J214,"0")</f>
        <v>0.2857142857142857</v>
      </c>
      <c r="BP214" s="67">
        <f>IFERROR(Y214/J214,"0")</f>
        <v>0.2857142857142857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104</v>
      </c>
      <c r="M215" s="33" t="s">
        <v>69</v>
      </c>
      <c r="N215" s="33"/>
      <c r="O215" s="32">
        <v>180</v>
      </c>
      <c r="P215" s="3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48</v>
      </c>
      <c r="Y215" s="293">
        <f>IFERROR(IF(X215="","",X215),"")</f>
        <v>48</v>
      </c>
      <c r="Z215" s="36">
        <f>IFERROR(IF(X215="","",X215*0.0155),"")</f>
        <v>0.74399999999999999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358.56</v>
      </c>
      <c r="BN215" s="67">
        <f>IFERROR(Y215*I215,"0")</f>
        <v>358.56</v>
      </c>
      <c r="BO215" s="67">
        <f>IFERROR(X215/J215,"0")</f>
        <v>0.5714285714285714</v>
      </c>
      <c r="BP215" s="67">
        <f>IFERROR(Y215/J215,"0")</f>
        <v>0.5714285714285714</v>
      </c>
    </row>
    <row r="216" spans="1:68" ht="27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104</v>
      </c>
      <c r="M216" s="33" t="s">
        <v>69</v>
      </c>
      <c r="N216" s="33"/>
      <c r="O216" s="32">
        <v>180</v>
      </c>
      <c r="P216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105</v>
      </c>
      <c r="AK216" s="71">
        <v>12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104</v>
      </c>
      <c r="M217" s="33" t="s">
        <v>69</v>
      </c>
      <c r="N217" s="33"/>
      <c r="O217" s="32">
        <v>180</v>
      </c>
      <c r="P217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0</v>
      </c>
      <c r="Y217" s="293">
        <f>IFERROR(IF(X217="","",X217),"")</f>
        <v>0</v>
      </c>
      <c r="Z217" s="36">
        <f>IFERROR(IF(X217="","",X217*0.0155),"")</f>
        <v>0</v>
      </c>
      <c r="AA217" s="56"/>
      <c r="AB217" s="57"/>
      <c r="AC217" s="216" t="s">
        <v>319</v>
      </c>
      <c r="AG217" s="67"/>
      <c r="AJ217" s="71" t="s">
        <v>105</v>
      </c>
      <c r="AK217" s="71">
        <v>12</v>
      </c>
      <c r="BB217" s="217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72</v>
      </c>
      <c r="Y218" s="294">
        <f>IFERROR(SUM(Y214:Y217),"0")</f>
        <v>72</v>
      </c>
      <c r="Z218" s="294">
        <f>IFERROR(IF(Z214="",0,Z214),"0")+IFERROR(IF(Z215="",0,Z215),"0")+IFERROR(IF(Z216="",0,Z216),"0")+IFERROR(IF(Z217="",0,Z217),"0")</f>
        <v>1.1160000000000001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510.72</v>
      </c>
      <c r="Y219" s="294">
        <f>IFERROR(SUMPRODUCT(Y214:Y217*H214:H217),"0")</f>
        <v>510.72</v>
      </c>
      <c r="Z219" s="37"/>
      <c r="AA219" s="295"/>
      <c r="AB219" s="295"/>
      <c r="AC219" s="295"/>
    </row>
    <row r="220" spans="1:68" ht="16.5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48</v>
      </c>
      <c r="Y222" s="293">
        <f>IFERROR(IF(X222="","",X222),"")</f>
        <v>48</v>
      </c>
      <c r="Z222" s="36">
        <f>IFERROR(IF(X222="","",X222*0.0155),"")</f>
        <v>0.74399999999999999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251.04000000000002</v>
      </c>
      <c r="BN222" s="67">
        <f>IFERROR(Y222*I222,"0")</f>
        <v>251.04000000000002</v>
      </c>
      <c r="BO222" s="67">
        <f>IFERROR(X222/J222,"0")</f>
        <v>0.5714285714285714</v>
      </c>
      <c r="BP222" s="67">
        <f>IFERROR(Y222/J222,"0")</f>
        <v>0.5714285714285714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48</v>
      </c>
      <c r="Y223" s="294">
        <f>IFERROR(SUM(Y222:Y222),"0")</f>
        <v>48</v>
      </c>
      <c r="Z223" s="294">
        <f>IFERROR(IF(Z222="",0,Z222),"0")</f>
        <v>0.74399999999999999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240</v>
      </c>
      <c r="Y224" s="294">
        <f>IFERROR(SUMPRODUCT(Y222:Y222*H222:H222),"0")</f>
        <v>240</v>
      </c>
      <c r="Z224" s="37"/>
      <c r="AA224" s="295"/>
      <c r="AB224" s="295"/>
      <c r="AC224" s="295"/>
    </row>
    <row r="225" spans="1:68" ht="16.5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4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72</v>
      </c>
      <c r="AK239" s="71">
        <v>1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customHeight="1" x14ac:dyDescent="0.2">
      <c r="A242" s="349" t="s">
        <v>344</v>
      </c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  <c r="AA242" s="48"/>
      <c r="AB242" s="48"/>
      <c r="AC242" s="48"/>
    </row>
    <row r="243" spans="1:68" ht="16.5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customHeight="1" x14ac:dyDescent="0.2">
      <c r="A248" s="349" t="s">
        <v>349</v>
      </c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  <c r="AA248" s="48"/>
      <c r="AB248" s="48"/>
      <c r="AC248" s="48"/>
    </row>
    <row r="249" spans="1:68" ht="16.5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72</v>
      </c>
      <c r="AK251" s="71">
        <v>1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customHeight="1" x14ac:dyDescent="0.2">
      <c r="A254" s="349" t="s">
        <v>354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48"/>
      <c r="AB254" s="48"/>
      <c r="AC254" s="48"/>
    </row>
    <row r="255" spans="1:68" ht="16.5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customHeight="1" x14ac:dyDescent="0.2">
      <c r="A264" s="349" t="s">
        <v>362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48"/>
      <c r="AB264" s="48"/>
      <c r="AC264" s="48"/>
    </row>
    <row r="265" spans="1:68" ht="16.5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98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72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47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72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44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72</v>
      </c>
      <c r="AK269" s="71">
        <v>1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104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36</v>
      </c>
      <c r="Y273" s="293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376</v>
      </c>
      <c r="AG273" s="67"/>
      <c r="AJ273" s="71" t="s">
        <v>105</v>
      </c>
      <c r="AK273" s="71">
        <v>12</v>
      </c>
      <c r="BB273" s="247" t="s">
        <v>82</v>
      </c>
      <c r="BM273" s="67">
        <f>IFERROR(X273*I273,"0")</f>
        <v>225.35999999999999</v>
      </c>
      <c r="BN273" s="67">
        <f>IFERROR(Y273*I273,"0")</f>
        <v>225.35999999999999</v>
      </c>
      <c r="BO273" s="67">
        <f>IFERROR(X273/J273,"0")</f>
        <v>0.42857142857142855</v>
      </c>
      <c r="BP273" s="67">
        <f>IFERROR(Y273/J273,"0")</f>
        <v>0.42857142857142855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36</v>
      </c>
      <c r="Y274" s="294">
        <f>IFERROR(SUM(Y273:Y273),"0")</f>
        <v>36</v>
      </c>
      <c r="Z274" s="294">
        <f>IFERROR(IF(Z273="",0,Z273),"0")</f>
        <v>0.55800000000000005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216</v>
      </c>
      <c r="Y275" s="294">
        <f>IFERROR(SUMPRODUCT(Y273:Y273*H273:H273),"0")</f>
        <v>216</v>
      </c>
      <c r="Z275" s="37"/>
      <c r="AA275" s="295"/>
      <c r="AB275" s="295"/>
      <c r="AC275" s="295"/>
    </row>
    <row r="276" spans="1:68" ht="14.25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104</v>
      </c>
      <c r="M277" s="33" t="s">
        <v>69</v>
      </c>
      <c r="N277" s="33"/>
      <c r="O277" s="32">
        <v>180</v>
      </c>
      <c r="P277" s="389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70</v>
      </c>
      <c r="Y277" s="293">
        <f>IFERROR(IF(X277="","",X277),"")</f>
        <v>70</v>
      </c>
      <c r="Z277" s="36">
        <f>IFERROR(IF(X277="","",X277*0.00936),"")</f>
        <v>0.6552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202.34200000000001</v>
      </c>
      <c r="BN277" s="67">
        <f>IFERROR(Y277*I277,"0")</f>
        <v>202.34200000000001</v>
      </c>
      <c r="BO277" s="67">
        <f>IFERROR(X277/J277,"0")</f>
        <v>0.55555555555555558</v>
      </c>
      <c r="BP277" s="67">
        <f>IFERROR(Y277/J277,"0")</f>
        <v>0.55555555555555558</v>
      </c>
    </row>
    <row r="278" spans="1:68" ht="27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84</v>
      </c>
      <c r="Y278" s="293">
        <f>IFERROR(IF(X278="","",X278),"")</f>
        <v>84</v>
      </c>
      <c r="Z278" s="36">
        <f>IFERROR(IF(X278="","",X278*0.00936),"")</f>
        <v>0.78624000000000005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>IFERROR(X278*I278,"0")</f>
        <v>204.28799999999998</v>
      </c>
      <c r="BN278" s="67">
        <f>IFERROR(Y278*I278,"0")</f>
        <v>204.28799999999998</v>
      </c>
      <c r="BO278" s="67">
        <f>IFERROR(X278/J278,"0")</f>
        <v>0.66666666666666663</v>
      </c>
      <c r="BP278" s="67">
        <f>IFERROR(Y278/J278,"0")</f>
        <v>0.66666666666666663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154</v>
      </c>
      <c r="Y279" s="294">
        <f>IFERROR(SUM(Y277:Y278),"0")</f>
        <v>154</v>
      </c>
      <c r="Z279" s="294">
        <f>IFERROR(IF(Z277="",0,Z277),"0")+IFERROR(IF(Z278="",0,Z278),"0")</f>
        <v>1.4414400000000001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377.16</v>
      </c>
      <c r="Y280" s="294">
        <f>IFERROR(SUMPRODUCT(Y277:Y278*H277:H278),"0")</f>
        <v>377.16</v>
      </c>
      <c r="Z280" s="37"/>
      <c r="AA280" s="295"/>
      <c r="AB280" s="295"/>
      <c r="AC280" s="295"/>
    </row>
    <row r="281" spans="1:68" ht="14.25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104</v>
      </c>
      <c r="M283" s="33" t="s">
        <v>69</v>
      </c>
      <c r="N283" s="33"/>
      <c r="O283" s="32">
        <v>180</v>
      </c>
      <c r="P283" s="388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0</v>
      </c>
      <c r="Y283" s="293">
        <f t="shared" si="18"/>
        <v>0</v>
      </c>
      <c r="Z283" s="36">
        <f>IFERROR(IF(X283="","",X283*0.00936),"")</f>
        <v>0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0</v>
      </c>
      <c r="Y284" s="293">
        <f t="shared" si="18"/>
        <v>0</v>
      </c>
      <c r="Z284" s="36">
        <f>IFERROR(IF(X284="","",X284*0.0155),"")</f>
        <v>0</v>
      </c>
      <c r="AA284" s="56"/>
      <c r="AB284" s="57"/>
      <c r="AC284" s="256" t="s">
        <v>386</v>
      </c>
      <c r="AG284" s="67"/>
      <c r="AJ284" s="71" t="s">
        <v>72</v>
      </c>
      <c r="AK284" s="71">
        <v>1</v>
      </c>
      <c r="BB284" s="257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1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5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56</v>
      </c>
      <c r="Y286" s="293">
        <f t="shared" si="18"/>
        <v>56</v>
      </c>
      <c r="Z286" s="36">
        <f t="shared" si="23"/>
        <v>0.52415999999999996</v>
      </c>
      <c r="AA286" s="56"/>
      <c r="AB286" s="57"/>
      <c r="AC286" s="260" t="s">
        <v>390</v>
      </c>
      <c r="AG286" s="67"/>
      <c r="AJ286" s="71" t="s">
        <v>72</v>
      </c>
      <c r="AK286" s="71">
        <v>1</v>
      </c>
      <c r="BB286" s="261" t="s">
        <v>82</v>
      </c>
      <c r="BM286" s="67">
        <f t="shared" si="19"/>
        <v>178.75200000000001</v>
      </c>
      <c r="BN286" s="67">
        <f t="shared" si="20"/>
        <v>178.75200000000001</v>
      </c>
      <c r="BO286" s="67">
        <f t="shared" si="21"/>
        <v>0.44444444444444442</v>
      </c>
      <c r="BP286" s="67">
        <f t="shared" si="22"/>
        <v>0.44444444444444442</v>
      </c>
    </row>
    <row r="287" spans="1:68" ht="27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104</v>
      </c>
      <c r="M287" s="33" t="s">
        <v>69</v>
      </c>
      <c r="N287" s="33"/>
      <c r="O287" s="32">
        <v>180</v>
      </c>
      <c r="P287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2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8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72</v>
      </c>
      <c r="AK289" s="71">
        <v>1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20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72</v>
      </c>
      <c r="AK290" s="71">
        <v>1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81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72</v>
      </c>
      <c r="AK291" s="71">
        <v>1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486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72</v>
      </c>
      <c r="AK292" s="71">
        <v>1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484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72</v>
      </c>
      <c r="AK293" s="71">
        <v>1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87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55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72</v>
      </c>
      <c r="AK295" s="71">
        <v>1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02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0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56</v>
      </c>
      <c r="Y298" s="294">
        <f>IFERROR(SUM(Y282:Y297),"0")</f>
        <v>56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0.52415999999999996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168</v>
      </c>
      <c r="Y299" s="294">
        <f>IFERROR(SUMPRODUCT(Y282:Y297*H282:H297),"0")</f>
        <v>168</v>
      </c>
      <c r="Z299" s="37"/>
      <c r="AA299" s="295"/>
      <c r="AB299" s="295"/>
      <c r="AC299" s="295"/>
    </row>
    <row r="300" spans="1:68" ht="15" customHeight="1" x14ac:dyDescent="0.2">
      <c r="A300" s="409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96"/>
      <c r="P300" s="363" t="s">
        <v>432</v>
      </c>
      <c r="Q300" s="364"/>
      <c r="R300" s="364"/>
      <c r="S300" s="364"/>
      <c r="T300" s="364"/>
      <c r="U300" s="364"/>
      <c r="V300" s="365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6542.16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6542.16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96"/>
      <c r="P301" s="363" t="s">
        <v>433</v>
      </c>
      <c r="Q301" s="364"/>
      <c r="R301" s="364"/>
      <c r="S301" s="364"/>
      <c r="T301" s="364"/>
      <c r="U301" s="364"/>
      <c r="V301" s="365"/>
      <c r="W301" s="37" t="s">
        <v>74</v>
      </c>
      <c r="X301" s="294">
        <f>IFERROR(SUM(BM22:BM297),"0")</f>
        <v>7171.286399999999</v>
      </c>
      <c r="Y301" s="294">
        <f>IFERROR(SUM(BN22:BN297),"0")</f>
        <v>7171.286399999999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96"/>
      <c r="P302" s="363" t="s">
        <v>434</v>
      </c>
      <c r="Q302" s="364"/>
      <c r="R302" s="364"/>
      <c r="S302" s="364"/>
      <c r="T302" s="364"/>
      <c r="U302" s="364"/>
      <c r="V302" s="365"/>
      <c r="W302" s="37" t="s">
        <v>435</v>
      </c>
      <c r="X302" s="38">
        <f>ROUNDUP(SUM(BO22:BO297),0)</f>
        <v>19</v>
      </c>
      <c r="Y302" s="38">
        <f>ROUNDUP(SUM(BP22:BP297),0)</f>
        <v>19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96"/>
      <c r="P303" s="363" t="s">
        <v>436</v>
      </c>
      <c r="Q303" s="364"/>
      <c r="R303" s="364"/>
      <c r="S303" s="364"/>
      <c r="T303" s="364"/>
      <c r="U303" s="364"/>
      <c r="V303" s="365"/>
      <c r="W303" s="37" t="s">
        <v>74</v>
      </c>
      <c r="X303" s="294">
        <f>GrossWeightTotal+PalletQtyTotal*25</f>
        <v>7646.286399999999</v>
      </c>
      <c r="Y303" s="294">
        <f>GrossWeightTotalR+PalletQtyTotalR*25</f>
        <v>7646.286399999999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96"/>
      <c r="P304" s="363" t="s">
        <v>437</v>
      </c>
      <c r="Q304" s="364"/>
      <c r="R304" s="364"/>
      <c r="S304" s="364"/>
      <c r="T304" s="364"/>
      <c r="U304" s="364"/>
      <c r="V304" s="365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1534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1534</v>
      </c>
      <c r="Z304" s="37"/>
      <c r="AA304" s="295"/>
      <c r="AB304" s="295"/>
      <c r="AC304" s="295"/>
    </row>
    <row r="305" spans="1:33" ht="14.25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96"/>
      <c r="P305" s="363" t="s">
        <v>438</v>
      </c>
      <c r="Q305" s="364"/>
      <c r="R305" s="364"/>
      <c r="S305" s="364"/>
      <c r="T305" s="364"/>
      <c r="U305" s="364"/>
      <c r="V305" s="365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23.021939999999997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21" t="s">
        <v>75</v>
      </c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4"/>
      <c r="U307" s="289" t="s">
        <v>241</v>
      </c>
      <c r="V307" s="289" t="s">
        <v>256</v>
      </c>
      <c r="W307" s="321" t="s">
        <v>275</v>
      </c>
      <c r="X307" s="323"/>
      <c r="Y307" s="323"/>
      <c r="Z307" s="323"/>
      <c r="AA307" s="323"/>
      <c r="AB307" s="323"/>
      <c r="AC307" s="324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4" t="s">
        <v>441</v>
      </c>
      <c r="B308" s="321" t="s">
        <v>63</v>
      </c>
      <c r="C308" s="321" t="s">
        <v>76</v>
      </c>
      <c r="D308" s="321" t="s">
        <v>85</v>
      </c>
      <c r="E308" s="321" t="s">
        <v>95</v>
      </c>
      <c r="F308" s="321" t="s">
        <v>108</v>
      </c>
      <c r="G308" s="321" t="s">
        <v>133</v>
      </c>
      <c r="H308" s="321" t="s">
        <v>140</v>
      </c>
      <c r="I308" s="321" t="s">
        <v>146</v>
      </c>
      <c r="J308" s="321" t="s">
        <v>154</v>
      </c>
      <c r="K308" s="321" t="s">
        <v>176</v>
      </c>
      <c r="L308" s="321" t="s">
        <v>180</v>
      </c>
      <c r="M308" s="321" t="s">
        <v>205</v>
      </c>
      <c r="N308" s="290"/>
      <c r="O308" s="321" t="s">
        <v>211</v>
      </c>
      <c r="P308" s="321" t="s">
        <v>218</v>
      </c>
      <c r="Q308" s="321" t="s">
        <v>225</v>
      </c>
      <c r="R308" s="321" t="s">
        <v>229</v>
      </c>
      <c r="S308" s="321" t="s">
        <v>232</v>
      </c>
      <c r="T308" s="321" t="s">
        <v>237</v>
      </c>
      <c r="U308" s="321" t="s">
        <v>242</v>
      </c>
      <c r="V308" s="321" t="s">
        <v>257</v>
      </c>
      <c r="W308" s="321" t="s">
        <v>276</v>
      </c>
      <c r="X308" s="321" t="s">
        <v>292</v>
      </c>
      <c r="Y308" s="321" t="s">
        <v>296</v>
      </c>
      <c r="Z308" s="321" t="s">
        <v>311</v>
      </c>
      <c r="AA308" s="321" t="s">
        <v>322</v>
      </c>
      <c r="AB308" s="321" t="s">
        <v>327</v>
      </c>
      <c r="AC308" s="321" t="s">
        <v>338</v>
      </c>
      <c r="AD308" s="321" t="s">
        <v>345</v>
      </c>
      <c r="AE308" s="321" t="s">
        <v>350</v>
      </c>
      <c r="AF308" s="321" t="s">
        <v>355</v>
      </c>
      <c r="AG308" s="321" t="s">
        <v>362</v>
      </c>
    </row>
    <row r="309" spans="1:33" ht="13.5" customHeight="1" thickBot="1" x14ac:dyDescent="0.25">
      <c r="A309" s="475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2"/>
      <c r="N309" s="290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2"/>
      <c r="AF309" s="322"/>
      <c r="AG309" s="322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63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168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60</v>
      </c>
      <c r="H310" s="46">
        <f>IFERROR(X79*H79,"0")+IFERROR(X80*H80,"0")</f>
        <v>50.4</v>
      </c>
      <c r="I310" s="46">
        <f>IFERROR(X85*H85,"0")+IFERROR(X86*H86,"0")</f>
        <v>201.60000000000002</v>
      </c>
      <c r="J310" s="46">
        <f>IFERROR(X91*H91,"0")+IFERROR(X92*H92,"0")+IFERROR(X93*H93,"0")+IFERROR(X94*H94,"0")+IFERROR(X95*H95,"0")+IFERROR(X96*H96,"0")</f>
        <v>515.76</v>
      </c>
      <c r="K310" s="46">
        <f>IFERROR(X101*H101,"0")</f>
        <v>30.240000000000002</v>
      </c>
      <c r="L310" s="46">
        <f>IFERROR(X106*H106,"0")+IFERROR(X107*H107,"0")+IFERROR(X108*H108,"0")+IFERROR(X109*H109,"0")+IFERROR(X110*H110,"0")+IFERROR(X111*H111,"0")+IFERROR(X115*H115,"0")+IFERROR(X119*H119,"0")</f>
        <v>2217.6000000000004</v>
      </c>
      <c r="M310" s="46">
        <f>IFERROR(X124*H124,"0")+IFERROR(X125*H125,"0")</f>
        <v>420</v>
      </c>
      <c r="N310" s="290"/>
      <c r="O310" s="46">
        <f>IFERROR(X130*H130,"0")+IFERROR(X131*H131,"0")</f>
        <v>294</v>
      </c>
      <c r="P310" s="46">
        <f>IFERROR(X136*H136,"0")+IFERROR(X137*H137,"0")</f>
        <v>134.4</v>
      </c>
      <c r="Q310" s="46">
        <f>IFERROR(X142*H142,"0")</f>
        <v>42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420</v>
      </c>
      <c r="V310" s="46">
        <f>IFERROR(X175*H175,"0")+IFERROR(X176*H176,"0")+IFERROR(X177*H177,"0")+IFERROR(X181*H181,"0")</f>
        <v>168</v>
      </c>
      <c r="W310" s="46">
        <f>IFERROR(X187*H187,"0")+IFERROR(X191*H191,"0")+IFERROR(X192*H192,"0")+IFERROR(X193*H193,"0")+IFERROR(X194*H194,"0")</f>
        <v>110.88</v>
      </c>
      <c r="X310" s="46">
        <f>IFERROR(X199*H199,"0")</f>
        <v>67.199999999999989</v>
      </c>
      <c r="Y310" s="46">
        <f>IFERROR(X204*H204,"0")+IFERROR(X205*H205,"0")+IFERROR(X206*H206,"0")+IFERROR(X207*H207,"0")+IFERROR(X208*H208,"0")+IFERROR(X209*H209,"0")</f>
        <v>67.199999999999989</v>
      </c>
      <c r="Z310" s="46">
        <f>IFERROR(X214*H214,"0")+IFERROR(X215*H215,"0")+IFERROR(X216*H216,"0")+IFERROR(X217*H217,"0")</f>
        <v>510.72</v>
      </c>
      <c r="AA310" s="46">
        <f>IFERROR(X222*H222,"0")</f>
        <v>240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761.16000000000008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3750.72</v>
      </c>
      <c r="B313" s="60">
        <f>SUMPRODUCT(--(BB:BB="ПГП"),--(W:W="кор"),H:H,Y:Y)+SUMPRODUCT(--(BB:BB="ПГП"),--(W:W="кг"),Y:Y)</f>
        <v>2791.4399999999996</v>
      </c>
      <c r="C313" s="60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C308:C309"/>
    <mergeCell ref="D152:E152"/>
    <mergeCell ref="A254:Z254"/>
    <mergeCell ref="P181:T181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278:T278"/>
    <mergeCell ref="P107:T107"/>
    <mergeCell ref="P101:T101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295:T295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P282:T282"/>
    <mergeCell ref="P111:T111"/>
    <mergeCell ref="P61:T61"/>
    <mergeCell ref="A178:O179"/>
    <mergeCell ref="D86:E86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M308:M309"/>
    <mergeCell ref="W308:W309"/>
    <mergeCell ref="A141:Z141"/>
    <mergeCell ref="Y308:Y309"/>
    <mergeCell ref="O308:O309"/>
    <mergeCell ref="A135:Z135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257:T257"/>
    <mergeCell ref="P54:V54"/>
    <mergeCell ref="AB308:AB309"/>
    <mergeCell ref="P207:T207"/>
    <mergeCell ref="A40:Z40"/>
    <mergeCell ref="A186:Z186"/>
    <mergeCell ref="P165:V165"/>
    <mergeCell ref="P232:T232"/>
    <mergeCell ref="P30:V30"/>
    <mergeCell ref="D267:E267"/>
    <mergeCell ref="P96:T96"/>
    <mergeCell ref="P261:T261"/>
    <mergeCell ref="A146:Z146"/>
    <mergeCell ref="D204:E204"/>
    <mergeCell ref="P217:T217"/>
    <mergeCell ref="D269:E269"/>
    <mergeCell ref="D296:E296"/>
    <mergeCell ref="P275:V275"/>
    <mergeCell ref="P247:V247"/>
    <mergeCell ref="D206:E206"/>
    <mergeCell ref="P241:V241"/>
    <mergeCell ref="D181:E181"/>
    <mergeCell ref="A50:O51"/>
    <mergeCell ref="P91:T91"/>
    <mergeCell ref="D273:E273"/>
    <mergeCell ref="P252:V252"/>
    <mergeCell ref="E308:E309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C307:T307"/>
    <mergeCell ref="P43:T43"/>
    <mergeCell ref="P285:T285"/>
    <mergeCell ref="D157:E157"/>
    <mergeCell ref="P263:V263"/>
    <mergeCell ref="D251:E251"/>
    <mergeCell ref="P228:V228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D295:E295"/>
    <mergeCell ref="A143:O144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D297:E297"/>
    <mergeCell ref="P259:V259"/>
    <mergeCell ref="P88:V88"/>
    <mergeCell ref="A78:Z78"/>
    <mergeCell ref="P153:V153"/>
    <mergeCell ref="A65:Z65"/>
    <mergeCell ref="D238:E238"/>
    <mergeCell ref="A45:O46"/>
    <mergeCell ref="P86:T86"/>
    <mergeCell ref="P157:T157"/>
    <mergeCell ref="D205:E205"/>
    <mergeCell ref="A87:O88"/>
    <mergeCell ref="P290:T290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