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D34F58BE-8695-4E5A-9781-863B2DD86F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заказа'!$B$168:$B$168</definedName>
    <definedName name="ProductId53">'Бланк заказа'!$B$169:$B$169</definedName>
    <definedName name="ProductId54">'Бланк заказа'!$B$175:$B$175</definedName>
    <definedName name="ProductId55">'Бланк заказа'!$B$176:$B$176</definedName>
    <definedName name="ProductId56">'Бланк заказа'!$B$177:$B$177</definedName>
    <definedName name="ProductId57">'Бланк заказа'!$B$181:$B$181</definedName>
    <definedName name="ProductId58">'Бланк заказа'!$B$187:$B$187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заказа'!$B$194:$B$194</definedName>
    <definedName name="ProductId63">'Бланк заказа'!$B$199:$B$199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заказа'!$B$209:$B$209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заказа'!$B$217:$B$217</definedName>
    <definedName name="ProductId74">'Бланк заказа'!$B$222:$B$222</definedName>
    <definedName name="ProductId75">'Бланк заказа'!$B$227:$B$227</definedName>
    <definedName name="ProductId76">'Бланк заказа'!$B$231:$B$231</definedName>
    <definedName name="ProductId77">'Бланк заказа'!$B$232:$B$232</definedName>
    <definedName name="ProductId78">'Бланк заказа'!$B$233:$B$233</definedName>
    <definedName name="ProductId79">'Бланк заказа'!$B$238:$B$238</definedName>
    <definedName name="ProductId8">'Бланк заказа'!$B$42:$B$42</definedName>
    <definedName name="ProductId80">'Бланк заказа'!$B$239:$B$239</definedName>
    <definedName name="ProductId81">'Бланк заказа'!$B$245:$B$245</definedName>
    <definedName name="ProductId82">'Бланк заказа'!$B$251:$B$251</definedName>
    <definedName name="ProductId83">'Бланк заказа'!$B$257:$B$257</definedName>
    <definedName name="ProductId84">'Бланк заказа'!$B$261:$B$261</definedName>
    <definedName name="ProductId85">'Бланк заказа'!$B$267:$B$267</definedName>
    <definedName name="ProductId86">'Бланк заказа'!$B$268:$B$268</definedName>
    <definedName name="ProductId87">'Бланк заказа'!$B$269:$B$269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заказа'!$X$168:$X$168</definedName>
    <definedName name="SalesQty53">'Бланк заказа'!$X$169:$X$169</definedName>
    <definedName name="SalesQty54">'Бланк заказа'!$X$175:$X$175</definedName>
    <definedName name="SalesQty55">'Бланк заказа'!$X$176:$X$176</definedName>
    <definedName name="SalesQty56">'Бланк заказа'!$X$177:$X$177</definedName>
    <definedName name="SalesQty57">'Бланк заказа'!$X$181:$X$181</definedName>
    <definedName name="SalesQty58">'Бланк заказа'!$X$187:$X$187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заказа'!$X$194:$X$194</definedName>
    <definedName name="SalesQty63">'Бланк заказа'!$X$199:$X$199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заказа'!$X$209:$X$209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заказа'!$X$217:$X$217</definedName>
    <definedName name="SalesQty74">'Бланк заказа'!$X$222:$X$222</definedName>
    <definedName name="SalesQty75">'Бланк заказа'!$X$227:$X$227</definedName>
    <definedName name="SalesQty76">'Бланк заказа'!$X$231:$X$231</definedName>
    <definedName name="SalesQty77">'Бланк заказа'!$X$232:$X$232</definedName>
    <definedName name="SalesQty78">'Бланк заказа'!$X$233:$X$233</definedName>
    <definedName name="SalesQty79">'Бланк заказа'!$X$238:$X$238</definedName>
    <definedName name="SalesQty8">'Бланк заказа'!$X$42:$X$42</definedName>
    <definedName name="SalesQty80">'Бланк заказа'!$X$239:$X$239</definedName>
    <definedName name="SalesQty81">'Бланк заказа'!$X$245:$X$245</definedName>
    <definedName name="SalesQty82">'Бланк заказа'!$X$251:$X$251</definedName>
    <definedName name="SalesQty83">'Бланк заказа'!$X$257:$X$257</definedName>
    <definedName name="SalesQty84">'Бланк заказа'!$X$261:$X$261</definedName>
    <definedName name="SalesQty85">'Бланк заказа'!$X$267:$X$267</definedName>
    <definedName name="SalesQty86">'Бланк заказа'!$X$268:$X$268</definedName>
    <definedName name="SalesQty87">'Бланк заказа'!$X$269:$X$269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заказа'!$Y$168:$Y$168</definedName>
    <definedName name="SalesRoundBox53">'Бланк заказа'!$Y$169:$Y$169</definedName>
    <definedName name="SalesRoundBox54">'Бланк заказа'!$Y$175:$Y$175</definedName>
    <definedName name="SalesRoundBox55">'Бланк заказа'!$Y$176:$Y$176</definedName>
    <definedName name="SalesRoundBox56">'Бланк заказа'!$Y$177:$Y$177</definedName>
    <definedName name="SalesRoundBox57">'Бланк заказа'!$Y$181:$Y$181</definedName>
    <definedName name="SalesRoundBox58">'Бланк заказа'!$Y$187:$Y$187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заказа'!$Y$194:$Y$194</definedName>
    <definedName name="SalesRoundBox63">'Бланк заказа'!$Y$199:$Y$199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заказа'!$Y$209:$Y$209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заказа'!$Y$217:$Y$217</definedName>
    <definedName name="SalesRoundBox74">'Бланк заказа'!$Y$222:$Y$222</definedName>
    <definedName name="SalesRoundBox75">'Бланк заказа'!$Y$227:$Y$227</definedName>
    <definedName name="SalesRoundBox76">'Бланк заказа'!$Y$231:$Y$231</definedName>
    <definedName name="SalesRoundBox77">'Бланк заказа'!$Y$232:$Y$232</definedName>
    <definedName name="SalesRoundBox78">'Бланк заказа'!$Y$233:$Y$233</definedName>
    <definedName name="SalesRoundBox79">'Бланк заказа'!$Y$238:$Y$238</definedName>
    <definedName name="SalesRoundBox8">'Бланк заказа'!$Y$42:$Y$42</definedName>
    <definedName name="SalesRoundBox80">'Бланк заказа'!$Y$239:$Y$239</definedName>
    <definedName name="SalesRoundBox81">'Бланк заказа'!$Y$245:$Y$245</definedName>
    <definedName name="SalesRoundBox82">'Бланк заказа'!$Y$251:$Y$251</definedName>
    <definedName name="SalesRoundBox83">'Бланк заказа'!$Y$257:$Y$257</definedName>
    <definedName name="SalesRoundBox84">'Бланк заказа'!$Y$261:$Y$261</definedName>
    <definedName name="SalesRoundBox85">'Бланк заказа'!$Y$267:$Y$267</definedName>
    <definedName name="SalesRoundBox86">'Бланк заказа'!$Y$268:$Y$268</definedName>
    <definedName name="SalesRoundBox87">'Бланк заказа'!$Y$269:$Y$269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заказа'!$W$168:$W$168</definedName>
    <definedName name="UnitOfMeasure53">'Бланк заказа'!$W$169:$W$169</definedName>
    <definedName name="UnitOfMeasure54">'Бланк заказа'!$W$175:$W$175</definedName>
    <definedName name="UnitOfMeasure55">'Бланк заказа'!$W$176:$W$176</definedName>
    <definedName name="UnitOfMeasure56">'Бланк заказа'!$W$177:$W$177</definedName>
    <definedName name="UnitOfMeasure57">'Бланк заказа'!$W$181:$W$181</definedName>
    <definedName name="UnitOfMeasure58">'Бланк заказа'!$W$187:$W$187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заказа'!$W$194:$W$194</definedName>
    <definedName name="UnitOfMeasure63">'Бланк заказа'!$W$199:$W$199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заказа'!$W$209:$W$209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заказа'!$W$217:$W$217</definedName>
    <definedName name="UnitOfMeasure74">'Бланк заказа'!$W$222:$W$222</definedName>
    <definedName name="UnitOfMeasure75">'Бланк заказа'!$W$227:$W$227</definedName>
    <definedName name="UnitOfMeasure76">'Бланк заказа'!$W$231:$W$231</definedName>
    <definedName name="UnitOfMeasure77">'Бланк заказа'!$W$232:$W$232</definedName>
    <definedName name="UnitOfMeasure78">'Бланк заказа'!$W$233:$W$233</definedName>
    <definedName name="UnitOfMeasure79">'Бланк заказа'!$W$238:$W$238</definedName>
    <definedName name="UnitOfMeasure8">'Бланк заказа'!$W$42:$W$42</definedName>
    <definedName name="UnitOfMeasure80">'Бланк заказа'!$W$239:$W$239</definedName>
    <definedName name="UnitOfMeasure81">'Бланк заказа'!$W$245:$W$245</definedName>
    <definedName name="UnitOfMeasure82">'Бланк заказа'!$W$251:$W$251</definedName>
    <definedName name="UnitOfMeasure83">'Бланк заказа'!$W$257:$W$257</definedName>
    <definedName name="UnitOfMeasure84">'Бланк заказа'!$W$261:$W$261</definedName>
    <definedName name="UnitOfMeasure85">'Бланк заказа'!$W$267:$W$267</definedName>
    <definedName name="UnitOfMeasure86">'Бланк заказа'!$W$268:$W$268</definedName>
    <definedName name="UnitOfMeasure87">'Бланк заказа'!$W$269:$W$269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Z298" i="1" s="1"/>
  <c r="Y282" i="1"/>
  <c r="Y280" i="1"/>
  <c r="X280" i="1"/>
  <c r="Z279" i="1"/>
  <c r="X279" i="1"/>
  <c r="BO278" i="1"/>
  <c r="BM278" i="1"/>
  <c r="Z278" i="1"/>
  <c r="Y278" i="1"/>
  <c r="P278" i="1"/>
  <c r="BP277" i="1"/>
  <c r="BO277" i="1"/>
  <c r="BN277" i="1"/>
  <c r="BM277" i="1"/>
  <c r="Z277" i="1"/>
  <c r="Y277" i="1"/>
  <c r="Y279" i="1" s="1"/>
  <c r="X275" i="1"/>
  <c r="Z274" i="1"/>
  <c r="X274" i="1"/>
  <c r="BO273" i="1"/>
  <c r="BM273" i="1"/>
  <c r="Z273" i="1"/>
  <c r="Y273" i="1"/>
  <c r="Y275" i="1" s="1"/>
  <c r="P273" i="1"/>
  <c r="Y271" i="1"/>
  <c r="X271" i="1"/>
  <c r="Z270" i="1"/>
  <c r="X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9" i="1"/>
  <c r="Y258" i="1"/>
  <c r="X258" i="1"/>
  <c r="BP257" i="1"/>
  <c r="BO257" i="1"/>
  <c r="BN257" i="1"/>
  <c r="BM257" i="1"/>
  <c r="Z257" i="1"/>
  <c r="Z258" i="1" s="1"/>
  <c r="Y257" i="1"/>
  <c r="Y259" i="1" s="1"/>
  <c r="P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Z240" i="1" s="1"/>
  <c r="Y238" i="1"/>
  <c r="P238" i="1"/>
  <c r="X235" i="1"/>
  <c r="X234" i="1"/>
  <c r="BO233" i="1"/>
  <c r="BM233" i="1"/>
  <c r="Z233" i="1"/>
  <c r="Y233" i="1"/>
  <c r="P233" i="1"/>
  <c r="BP232" i="1"/>
  <c r="BO232" i="1"/>
  <c r="BN232" i="1"/>
  <c r="BM232" i="1"/>
  <c r="Z232" i="1"/>
  <c r="Z234" i="1" s="1"/>
  <c r="Y232" i="1"/>
  <c r="P232" i="1"/>
  <c r="BO231" i="1"/>
  <c r="BM231" i="1"/>
  <c r="Z231" i="1"/>
  <c r="Y231" i="1"/>
  <c r="Y235" i="1" s="1"/>
  <c r="P231" i="1"/>
  <c r="Y229" i="1"/>
  <c r="X229" i="1"/>
  <c r="Z228" i="1"/>
  <c r="X228" i="1"/>
  <c r="BO227" i="1"/>
  <c r="BM227" i="1"/>
  <c r="Z227" i="1"/>
  <c r="Y227" i="1"/>
  <c r="P227" i="1"/>
  <c r="X224" i="1"/>
  <c r="Z223" i="1"/>
  <c r="X223" i="1"/>
  <c r="BO222" i="1"/>
  <c r="BM222" i="1"/>
  <c r="Z222" i="1"/>
  <c r="Y222" i="1"/>
  <c r="Y224" i="1" s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Y211" i="1"/>
  <c r="X211" i="1"/>
  <c r="Z210" i="1"/>
  <c r="X210" i="1"/>
  <c r="BO209" i="1"/>
  <c r="BM209" i="1"/>
  <c r="Z209" i="1"/>
  <c r="Y209" i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10" i="1" s="1"/>
  <c r="P204" i="1"/>
  <c r="X201" i="1"/>
  <c r="Y200" i="1"/>
  <c r="X200" i="1"/>
  <c r="BP199" i="1"/>
  <c r="BO199" i="1"/>
  <c r="BN199" i="1"/>
  <c r="BM199" i="1"/>
  <c r="Z199" i="1"/>
  <c r="Z200" i="1" s="1"/>
  <c r="Y199" i="1"/>
  <c r="Y201" i="1" s="1"/>
  <c r="P199" i="1"/>
  <c r="X196" i="1"/>
  <c r="X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Z195" i="1" s="1"/>
  <c r="Y191" i="1"/>
  <c r="P191" i="1"/>
  <c r="X189" i="1"/>
  <c r="Z188" i="1"/>
  <c r="X188" i="1"/>
  <c r="BO187" i="1"/>
  <c r="BM187" i="1"/>
  <c r="Z187" i="1"/>
  <c r="Y187" i="1"/>
  <c r="Y189" i="1" s="1"/>
  <c r="X183" i="1"/>
  <c r="Y182" i="1"/>
  <c r="X182" i="1"/>
  <c r="BP181" i="1"/>
  <c r="BO181" i="1"/>
  <c r="BN181" i="1"/>
  <c r="BM181" i="1"/>
  <c r="Z181" i="1"/>
  <c r="Z182" i="1" s="1"/>
  <c r="Y181" i="1"/>
  <c r="Y183" i="1" s="1"/>
  <c r="Y179" i="1"/>
  <c r="X179" i="1"/>
  <c r="Z178" i="1"/>
  <c r="X178" i="1"/>
  <c r="BO177" i="1"/>
  <c r="BM177" i="1"/>
  <c r="Z177" i="1"/>
  <c r="Y177" i="1"/>
  <c r="P177" i="1"/>
  <c r="BP176" i="1"/>
  <c r="BO176" i="1"/>
  <c r="BN176" i="1"/>
  <c r="BM176" i="1"/>
  <c r="Z176" i="1"/>
  <c r="Y176" i="1"/>
  <c r="P176" i="1"/>
  <c r="BO175" i="1"/>
  <c r="BM175" i="1"/>
  <c r="Z175" i="1"/>
  <c r="Y175" i="1"/>
  <c r="P175" i="1"/>
  <c r="X171" i="1"/>
  <c r="X170" i="1"/>
  <c r="BO169" i="1"/>
  <c r="BN169" i="1"/>
  <c r="BM169" i="1"/>
  <c r="Z169" i="1"/>
  <c r="Y169" i="1"/>
  <c r="BP169" i="1" s="1"/>
  <c r="P169" i="1"/>
  <c r="BO168" i="1"/>
  <c r="BM168" i="1"/>
  <c r="Z168" i="1"/>
  <c r="Z170" i="1" s="1"/>
  <c r="Y168" i="1"/>
  <c r="Y170" i="1" s="1"/>
  <c r="P168" i="1"/>
  <c r="X166" i="1"/>
  <c r="X165" i="1"/>
  <c r="BO164" i="1"/>
  <c r="BM164" i="1"/>
  <c r="Z164" i="1"/>
  <c r="Y164" i="1"/>
  <c r="Y166" i="1" s="1"/>
  <c r="P164" i="1"/>
  <c r="BP163" i="1"/>
  <c r="BO163" i="1"/>
  <c r="BN163" i="1"/>
  <c r="BM163" i="1"/>
  <c r="Z163" i="1"/>
  <c r="Z165" i="1" s="1"/>
  <c r="Y163" i="1"/>
  <c r="Y165" i="1" s="1"/>
  <c r="X159" i="1"/>
  <c r="Z158" i="1"/>
  <c r="X158" i="1"/>
  <c r="BO157" i="1"/>
  <c r="BM157" i="1"/>
  <c r="Z157" i="1"/>
  <c r="Y157" i="1"/>
  <c r="Y159" i="1" s="1"/>
  <c r="P157" i="1"/>
  <c r="X154" i="1"/>
  <c r="Z153" i="1"/>
  <c r="X153" i="1"/>
  <c r="BO152" i="1"/>
  <c r="BM152" i="1"/>
  <c r="Z152" i="1"/>
  <c r="Y152" i="1"/>
  <c r="Y154" i="1" s="1"/>
  <c r="P152" i="1"/>
  <c r="X149" i="1"/>
  <c r="Z148" i="1"/>
  <c r="X148" i="1"/>
  <c r="BO147" i="1"/>
  <c r="BM147" i="1"/>
  <c r="Z147" i="1"/>
  <c r="Y147" i="1"/>
  <c r="Y149" i="1" s="1"/>
  <c r="P147" i="1"/>
  <c r="X144" i="1"/>
  <c r="Z143" i="1"/>
  <c r="X143" i="1"/>
  <c r="BO142" i="1"/>
  <c r="BM142" i="1"/>
  <c r="Z142" i="1"/>
  <c r="Y142" i="1"/>
  <c r="Y144" i="1" s="1"/>
  <c r="P142" i="1"/>
  <c r="X139" i="1"/>
  <c r="Z138" i="1"/>
  <c r="X138" i="1"/>
  <c r="BO137" i="1"/>
  <c r="BM137" i="1"/>
  <c r="Z137" i="1"/>
  <c r="Y137" i="1"/>
  <c r="BP137" i="1" s="1"/>
  <c r="BO136" i="1"/>
  <c r="BM136" i="1"/>
  <c r="Z136" i="1"/>
  <c r="Y136" i="1"/>
  <c r="Y139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Y125" i="1"/>
  <c r="Y127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7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3" i="1" s="1"/>
  <c r="P106" i="1"/>
  <c r="X103" i="1"/>
  <c r="Z102" i="1"/>
  <c r="X102" i="1"/>
  <c r="BO101" i="1"/>
  <c r="BM101" i="1"/>
  <c r="Z101" i="1"/>
  <c r="Y101" i="1"/>
  <c r="Y103" i="1" s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0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304" i="1" s="1"/>
  <c r="BO22" i="1"/>
  <c r="X302" i="1" s="1"/>
  <c r="BM22" i="1"/>
  <c r="X301" i="1" s="1"/>
  <c r="Z22" i="1"/>
  <c r="Y22" i="1"/>
  <c r="Y24" i="1" s="1"/>
  <c r="P22" i="1"/>
  <c r="H10" i="1"/>
  <c r="A9" i="1"/>
  <c r="A10" i="1" s="1"/>
  <c r="D7" i="1"/>
  <c r="Q6" i="1"/>
  <c r="P2" i="1"/>
  <c r="X303" i="1" l="1"/>
  <c r="F9" i="1"/>
  <c r="J9" i="1"/>
  <c r="F10" i="1"/>
  <c r="BN22" i="1"/>
  <c r="BP22" i="1"/>
  <c r="Y23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Y300" i="1" s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2" i="1"/>
  <c r="BN106" i="1"/>
  <c r="BP106" i="1"/>
  <c r="BN108" i="1"/>
  <c r="BN110" i="1"/>
  <c r="BN111" i="1"/>
  <c r="Y112" i="1"/>
  <c r="BN115" i="1"/>
  <c r="BP115" i="1"/>
  <c r="Y116" i="1"/>
  <c r="BN125" i="1"/>
  <c r="BP125" i="1"/>
  <c r="BN130" i="1"/>
  <c r="BP130" i="1"/>
  <c r="Y133" i="1"/>
  <c r="BN136" i="1"/>
  <c r="BP136" i="1"/>
  <c r="BN137" i="1"/>
  <c r="Y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BN164" i="1"/>
  <c r="BP164" i="1"/>
  <c r="BN168" i="1"/>
  <c r="BP168" i="1"/>
  <c r="Y171" i="1"/>
  <c r="Y178" i="1"/>
  <c r="BP175" i="1"/>
  <c r="BN175" i="1"/>
  <c r="BP177" i="1"/>
  <c r="BN177" i="1"/>
  <c r="Y196" i="1"/>
  <c r="BP191" i="1"/>
  <c r="BN191" i="1"/>
  <c r="BP193" i="1"/>
  <c r="BN193" i="1"/>
  <c r="Y195" i="1"/>
  <c r="BP205" i="1"/>
  <c r="BN205" i="1"/>
  <c r="BP207" i="1"/>
  <c r="BN207" i="1"/>
  <c r="BP209" i="1"/>
  <c r="BN209" i="1"/>
  <c r="Z218" i="1"/>
  <c r="Z305" i="1" s="1"/>
  <c r="Y228" i="1"/>
  <c r="BP227" i="1"/>
  <c r="BN227" i="1"/>
  <c r="Y241" i="1"/>
  <c r="BP238" i="1"/>
  <c r="BN238" i="1"/>
  <c r="Y240" i="1"/>
  <c r="Y270" i="1"/>
  <c r="BP267" i="1"/>
  <c r="BN267" i="1"/>
  <c r="BP268" i="1"/>
  <c r="BN268" i="1"/>
  <c r="BP269" i="1"/>
  <c r="BN269" i="1"/>
  <c r="BP278" i="1"/>
  <c r="BN278" i="1"/>
  <c r="Y299" i="1"/>
  <c r="H9" i="1"/>
  <c r="Y188" i="1"/>
  <c r="BP187" i="1"/>
  <c r="BN187" i="1"/>
  <c r="Y219" i="1"/>
  <c r="BP214" i="1"/>
  <c r="BN214" i="1"/>
  <c r="BP216" i="1"/>
  <c r="BN216" i="1"/>
  <c r="Y218" i="1"/>
  <c r="Y223" i="1"/>
  <c r="BP222" i="1"/>
  <c r="BN222" i="1"/>
  <c r="Y234" i="1"/>
  <c r="BP231" i="1"/>
  <c r="BN231" i="1"/>
  <c r="BP233" i="1"/>
  <c r="BN233" i="1"/>
  <c r="Y274" i="1"/>
  <c r="BP273" i="1"/>
  <c r="BN273" i="1"/>
  <c r="BP284" i="1"/>
  <c r="BN284" i="1"/>
  <c r="BP285" i="1"/>
  <c r="BN285" i="1"/>
  <c r="BP287" i="1"/>
  <c r="BN287" i="1"/>
  <c r="BP288" i="1"/>
  <c r="BN288" i="1"/>
  <c r="Y298" i="1"/>
  <c r="Y304" i="1" l="1"/>
  <c r="Y301" i="1"/>
  <c r="Y302" i="1"/>
  <c r="C313" i="1" l="1"/>
  <c r="Y303" i="1"/>
  <c r="A313" i="1" s="1"/>
  <c r="B313" i="1"/>
</calcChain>
</file>

<file path=xl/sharedStrings.xml><?xml version="1.0" encoding="utf-8"?>
<sst xmlns="http://schemas.openxmlformats.org/spreadsheetml/2006/main" count="1389" uniqueCount="461">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</sst>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topLeftCell="A293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42" t="s">
        <v>0</v>
      </c>
      <c r="E1" s="316"/>
      <c r="F1" s="316"/>
      <c r="G1" s="12" t="s">
        <v>1</v>
      </c>
      <c r="H1" s="342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71" t="s">
        <v>8</v>
      </c>
      <c r="B5" s="364"/>
      <c r="C5" s="365"/>
      <c r="D5" s="343"/>
      <c r="E5" s="344"/>
      <c r="F5" s="471" t="s">
        <v>9</v>
      </c>
      <c r="G5" s="365"/>
      <c r="H5" s="343"/>
      <c r="I5" s="436"/>
      <c r="J5" s="436"/>
      <c r="K5" s="436"/>
      <c r="L5" s="436"/>
      <c r="M5" s="344"/>
      <c r="N5" s="61"/>
      <c r="P5" s="24" t="s">
        <v>10</v>
      </c>
      <c r="Q5" s="479">
        <v>45863</v>
      </c>
      <c r="R5" s="369"/>
      <c r="T5" s="395" t="s">
        <v>11</v>
      </c>
      <c r="U5" s="396"/>
      <c r="V5" s="397" t="s">
        <v>12</v>
      </c>
      <c r="W5" s="369"/>
      <c r="AB5" s="51"/>
      <c r="AC5" s="51"/>
      <c r="AD5" s="51"/>
      <c r="AE5" s="51"/>
    </row>
    <row r="6" spans="1:32" s="286" customFormat="1" ht="24" customHeight="1" x14ac:dyDescent="0.2">
      <c r="A6" s="371" t="s">
        <v>13</v>
      </c>
      <c r="B6" s="364"/>
      <c r="C6" s="365"/>
      <c r="D6" s="437" t="s">
        <v>14</v>
      </c>
      <c r="E6" s="438"/>
      <c r="F6" s="438"/>
      <c r="G6" s="438"/>
      <c r="H6" s="438"/>
      <c r="I6" s="438"/>
      <c r="J6" s="438"/>
      <c r="K6" s="438"/>
      <c r="L6" s="438"/>
      <c r="M6" s="369"/>
      <c r="N6" s="62"/>
      <c r="P6" s="24" t="s">
        <v>15</v>
      </c>
      <c r="Q6" s="485" t="str">
        <f>IF(Q5=0," ",CHOOSE(WEEKDAY(Q5,2),"Понедельник","Вторник","Среда","Четверг","Пятница","Суббота","Воскресенье"))</f>
        <v>Пятница</v>
      </c>
      <c r="R6" s="301"/>
      <c r="T6" s="399" t="s">
        <v>16</v>
      </c>
      <c r="U6" s="396"/>
      <c r="V6" s="423" t="s">
        <v>17</v>
      </c>
      <c r="W6" s="328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31" t="str">
        <f>IFERROR(VLOOKUP(DeliveryAddress,Table,3,0),1)</f>
        <v>1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4"/>
      <c r="U7" s="396"/>
      <c r="V7" s="424"/>
      <c r="W7" s="425"/>
      <c r="AB7" s="51"/>
      <c r="AC7" s="51"/>
      <c r="AD7" s="51"/>
      <c r="AE7" s="51"/>
    </row>
    <row r="8" spans="1:32" s="286" customFormat="1" ht="25.5" customHeight="1" x14ac:dyDescent="0.2">
      <c r="A8" s="492" t="s">
        <v>18</v>
      </c>
      <c r="B8" s="307"/>
      <c r="C8" s="308"/>
      <c r="D8" s="337" t="s">
        <v>19</v>
      </c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20</v>
      </c>
      <c r="Q8" s="373">
        <v>0.41666666666666669</v>
      </c>
      <c r="R8" s="333"/>
      <c r="T8" s="304"/>
      <c r="U8" s="396"/>
      <c r="V8" s="424"/>
      <c r="W8" s="425"/>
      <c r="AB8" s="51"/>
      <c r="AC8" s="51"/>
      <c r="AD8" s="51"/>
      <c r="AE8" s="51"/>
    </row>
    <row r="9" spans="1:32" s="286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79"/>
      <c r="E9" s="31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2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2"/>
      <c r="L9" s="312"/>
      <c r="M9" s="312"/>
      <c r="N9" s="284"/>
      <c r="P9" s="26" t="s">
        <v>21</v>
      </c>
      <c r="Q9" s="366"/>
      <c r="R9" s="367"/>
      <c r="T9" s="304"/>
      <c r="U9" s="396"/>
      <c r="V9" s="426"/>
      <c r="W9" s="427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79"/>
      <c r="E10" s="31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0" t="str">
        <f>IFERROR(VLOOKUP($D$10,Proxy,2,FALSE),"")</f>
        <v/>
      </c>
      <c r="I10" s="304"/>
      <c r="J10" s="304"/>
      <c r="K10" s="304"/>
      <c r="L10" s="304"/>
      <c r="M10" s="304"/>
      <c r="N10" s="285"/>
      <c r="P10" s="26" t="s">
        <v>22</v>
      </c>
      <c r="Q10" s="400"/>
      <c r="R10" s="401"/>
      <c r="U10" s="24" t="s">
        <v>23</v>
      </c>
      <c r="V10" s="327" t="s">
        <v>24</v>
      </c>
      <c r="W10" s="328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68"/>
      <c r="R11" s="369"/>
      <c r="U11" s="24" t="s">
        <v>27</v>
      </c>
      <c r="V11" s="452" t="s">
        <v>28</v>
      </c>
      <c r="W11" s="367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92" t="s">
        <v>29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5"/>
      <c r="N12" s="65"/>
      <c r="P12" s="24" t="s">
        <v>30</v>
      </c>
      <c r="Q12" s="373"/>
      <c r="R12" s="333"/>
      <c r="S12" s="23"/>
      <c r="U12" s="24"/>
      <c r="V12" s="316"/>
      <c r="W12" s="304"/>
      <c r="AB12" s="51"/>
      <c r="AC12" s="51"/>
      <c r="AD12" s="51"/>
      <c r="AE12" s="51"/>
    </row>
    <row r="13" spans="1:32" s="286" customFormat="1" ht="23.25" customHeight="1" x14ac:dyDescent="0.2">
      <c r="A13" s="392" t="s">
        <v>31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5"/>
      <c r="N13" s="65"/>
      <c r="O13" s="26"/>
      <c r="P13" s="26" t="s">
        <v>32</v>
      </c>
      <c r="Q13" s="452"/>
      <c r="R13" s="3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92" t="s">
        <v>33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06" t="s">
        <v>34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5"/>
      <c r="N15" s="66"/>
      <c r="P15" s="386" t="s">
        <v>35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7"/>
      <c r="Q16" s="387"/>
      <c r="R16" s="387"/>
      <c r="S16" s="387"/>
      <c r="T16" s="38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5" t="s">
        <v>36</v>
      </c>
      <c r="B17" s="325" t="s">
        <v>37</v>
      </c>
      <c r="C17" s="376" t="s">
        <v>38</v>
      </c>
      <c r="D17" s="325" t="s">
        <v>39</v>
      </c>
      <c r="E17" s="354"/>
      <c r="F17" s="325" t="s">
        <v>40</v>
      </c>
      <c r="G17" s="325" t="s">
        <v>41</v>
      </c>
      <c r="H17" s="325" t="s">
        <v>42</v>
      </c>
      <c r="I17" s="325" t="s">
        <v>43</v>
      </c>
      <c r="J17" s="325" t="s">
        <v>44</v>
      </c>
      <c r="K17" s="325" t="s">
        <v>45</v>
      </c>
      <c r="L17" s="325" t="s">
        <v>46</v>
      </c>
      <c r="M17" s="325" t="s">
        <v>47</v>
      </c>
      <c r="N17" s="325" t="s">
        <v>48</v>
      </c>
      <c r="O17" s="325" t="s">
        <v>49</v>
      </c>
      <c r="P17" s="325" t="s">
        <v>50</v>
      </c>
      <c r="Q17" s="353"/>
      <c r="R17" s="353"/>
      <c r="S17" s="353"/>
      <c r="T17" s="354"/>
      <c r="U17" s="489" t="s">
        <v>51</v>
      </c>
      <c r="V17" s="365"/>
      <c r="W17" s="325" t="s">
        <v>52</v>
      </c>
      <c r="X17" s="325" t="s">
        <v>53</v>
      </c>
      <c r="Y17" s="490" t="s">
        <v>54</v>
      </c>
      <c r="Z17" s="434" t="s">
        <v>55</v>
      </c>
      <c r="AA17" s="418" t="s">
        <v>56</v>
      </c>
      <c r="AB17" s="418" t="s">
        <v>57</v>
      </c>
      <c r="AC17" s="418" t="s">
        <v>58</v>
      </c>
      <c r="AD17" s="418" t="s">
        <v>59</v>
      </c>
      <c r="AE17" s="466"/>
      <c r="AF17" s="467"/>
      <c r="AG17" s="69"/>
      <c r="BD17" s="68" t="s">
        <v>60</v>
      </c>
    </row>
    <row r="18" spans="1:68" ht="14.25" customHeight="1" x14ac:dyDescent="0.2">
      <c r="A18" s="326"/>
      <c r="B18" s="326"/>
      <c r="C18" s="326"/>
      <c r="D18" s="355"/>
      <c r="E18" s="357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55"/>
      <c r="Q18" s="356"/>
      <c r="R18" s="356"/>
      <c r="S18" s="356"/>
      <c r="T18" s="357"/>
      <c r="U18" s="70" t="s">
        <v>61</v>
      </c>
      <c r="V18" s="70" t="s">
        <v>62</v>
      </c>
      <c r="W18" s="326"/>
      <c r="X18" s="326"/>
      <c r="Y18" s="491"/>
      <c r="Z18" s="435"/>
      <c r="AA18" s="419"/>
      <c r="AB18" s="419"/>
      <c r="AC18" s="419"/>
      <c r="AD18" s="468"/>
      <c r="AE18" s="469"/>
      <c r="AF18" s="470"/>
      <c r="AG18" s="69"/>
      <c r="BD18" s="68"/>
    </row>
    <row r="19" spans="1:68" ht="27.75" customHeight="1" x14ac:dyDescent="0.2">
      <c r="A19" s="349" t="s">
        <v>63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48"/>
      <c r="AB19" s="48"/>
      <c r="AC19" s="48"/>
    </row>
    <row r="20" spans="1:68" ht="16.5" customHeight="1" x14ac:dyDescent="0.25">
      <c r="A20" s="309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7"/>
      <c r="AB20" s="287"/>
      <c r="AC20" s="287"/>
    </row>
    <row r="21" spans="1:68" ht="14.25" customHeight="1" x14ac:dyDescent="0.25">
      <c r="A21" s="310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8"/>
      <c r="AB21" s="288"/>
      <c r="AC21" s="28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00">
        <v>4607111035752</v>
      </c>
      <c r="E22" s="301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4"/>
      <c r="V22" s="34"/>
      <c r="W22" s="35" t="s">
        <v>70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3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5"/>
      <c r="P23" s="306" t="s">
        <v>73</v>
      </c>
      <c r="Q23" s="307"/>
      <c r="R23" s="307"/>
      <c r="S23" s="307"/>
      <c r="T23" s="307"/>
      <c r="U23" s="307"/>
      <c r="V23" s="308"/>
      <c r="W23" s="37" t="s">
        <v>70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5"/>
      <c r="P24" s="306" t="s">
        <v>73</v>
      </c>
      <c r="Q24" s="307"/>
      <c r="R24" s="307"/>
      <c r="S24" s="307"/>
      <c r="T24" s="307"/>
      <c r="U24" s="307"/>
      <c r="V24" s="308"/>
      <c r="W24" s="37" t="s">
        <v>74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customHeight="1" x14ac:dyDescent="0.2">
      <c r="A25" s="349" t="s">
        <v>75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48"/>
      <c r="AB25" s="48"/>
      <c r="AC25" s="48"/>
    </row>
    <row r="26" spans="1:68" ht="16.5" customHeight="1" x14ac:dyDescent="0.25">
      <c r="A26" s="309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7"/>
      <c r="AB26" s="287"/>
      <c r="AC26" s="287"/>
    </row>
    <row r="27" spans="1:68" ht="14.25" customHeight="1" x14ac:dyDescent="0.25">
      <c r="A27" s="310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8"/>
      <c r="AB27" s="288"/>
      <c r="AC27" s="28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00">
        <v>4607111036537</v>
      </c>
      <c r="E28" s="301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4"/>
      <c r="V28" s="34"/>
      <c r="W28" s="35" t="s">
        <v>70</v>
      </c>
      <c r="X28" s="292">
        <v>0</v>
      </c>
      <c r="Y28" s="29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00">
        <v>4607111036605</v>
      </c>
      <c r="E29" s="301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4"/>
      <c r="V29" s="34"/>
      <c r="W29" s="35" t="s">
        <v>70</v>
      </c>
      <c r="X29" s="292">
        <v>0</v>
      </c>
      <c r="Y29" s="29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3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5"/>
      <c r="P30" s="306" t="s">
        <v>73</v>
      </c>
      <c r="Q30" s="307"/>
      <c r="R30" s="307"/>
      <c r="S30" s="307"/>
      <c r="T30" s="307"/>
      <c r="U30" s="307"/>
      <c r="V30" s="308"/>
      <c r="W30" s="37" t="s">
        <v>70</v>
      </c>
      <c r="X30" s="294">
        <f>IFERROR(SUM(X28:X29),"0")</f>
        <v>0</v>
      </c>
      <c r="Y30" s="294">
        <f>IFERROR(SUM(Y28:Y29),"0")</f>
        <v>0</v>
      </c>
      <c r="Z30" s="294">
        <f>IFERROR(IF(Z28="",0,Z28),"0")+IFERROR(IF(Z29="",0,Z29),"0")</f>
        <v>0</v>
      </c>
      <c r="AA30" s="295"/>
      <c r="AB30" s="295"/>
      <c r="AC30" s="295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5"/>
      <c r="P31" s="306" t="s">
        <v>73</v>
      </c>
      <c r="Q31" s="307"/>
      <c r="R31" s="307"/>
      <c r="S31" s="307"/>
      <c r="T31" s="307"/>
      <c r="U31" s="307"/>
      <c r="V31" s="308"/>
      <c r="W31" s="37" t="s">
        <v>74</v>
      </c>
      <c r="X31" s="294">
        <f>IFERROR(SUMPRODUCT(X28:X29*H28:H29),"0")</f>
        <v>0</v>
      </c>
      <c r="Y31" s="294">
        <f>IFERROR(SUMPRODUCT(Y28:Y29*H28:H29),"0")</f>
        <v>0</v>
      </c>
      <c r="Z31" s="37"/>
      <c r="AA31" s="295"/>
      <c r="AB31" s="295"/>
      <c r="AC31" s="295"/>
    </row>
    <row r="32" spans="1:68" ht="16.5" customHeight="1" x14ac:dyDescent="0.25">
      <c r="A32" s="309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7"/>
      <c r="AB32" s="287"/>
      <c r="AC32" s="287"/>
    </row>
    <row r="33" spans="1:68" ht="14.25" customHeight="1" x14ac:dyDescent="0.25">
      <c r="A33" s="310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8"/>
      <c r="AB33" s="288"/>
      <c r="AC33" s="288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00">
        <v>4620207490075</v>
      </c>
      <c r="E34" s="301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4"/>
      <c r="V34" s="34"/>
      <c r="W34" s="35" t="s">
        <v>70</v>
      </c>
      <c r="X34" s="292">
        <v>0</v>
      </c>
      <c r="Y34" s="29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00">
        <v>4620207490174</v>
      </c>
      <c r="E35" s="301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4"/>
      <c r="V35" s="34"/>
      <c r="W35" s="35" t="s">
        <v>70</v>
      </c>
      <c r="X35" s="292">
        <v>0</v>
      </c>
      <c r="Y35" s="29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00">
        <v>4620207490044</v>
      </c>
      <c r="E36" s="301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4"/>
      <c r="V36" s="34"/>
      <c r="W36" s="35" t="s">
        <v>70</v>
      </c>
      <c r="X36" s="292">
        <v>0</v>
      </c>
      <c r="Y36" s="29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3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5"/>
      <c r="P37" s="306" t="s">
        <v>73</v>
      </c>
      <c r="Q37" s="307"/>
      <c r="R37" s="307"/>
      <c r="S37" s="307"/>
      <c r="T37" s="307"/>
      <c r="U37" s="307"/>
      <c r="V37" s="308"/>
      <c r="W37" s="37" t="s">
        <v>70</v>
      </c>
      <c r="X37" s="294">
        <f>IFERROR(SUM(X34:X36),"0")</f>
        <v>0</v>
      </c>
      <c r="Y37" s="294">
        <f>IFERROR(SUM(Y34:Y36),"0")</f>
        <v>0</v>
      </c>
      <c r="Z37" s="294">
        <f>IFERROR(IF(Z34="",0,Z34),"0")+IFERROR(IF(Z35="",0,Z35),"0")+IFERROR(IF(Z36="",0,Z36),"0")</f>
        <v>0</v>
      </c>
      <c r="AA37" s="295"/>
      <c r="AB37" s="295"/>
      <c r="AC37" s="295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5"/>
      <c r="P38" s="306" t="s">
        <v>73</v>
      </c>
      <c r="Q38" s="307"/>
      <c r="R38" s="307"/>
      <c r="S38" s="307"/>
      <c r="T38" s="307"/>
      <c r="U38" s="307"/>
      <c r="V38" s="308"/>
      <c r="W38" s="37" t="s">
        <v>74</v>
      </c>
      <c r="X38" s="294">
        <f>IFERROR(SUMPRODUCT(X34:X36*H34:H36),"0")</f>
        <v>0</v>
      </c>
      <c r="Y38" s="294">
        <f>IFERROR(SUMPRODUCT(Y34:Y36*H34:H36),"0")</f>
        <v>0</v>
      </c>
      <c r="Z38" s="37"/>
      <c r="AA38" s="295"/>
      <c r="AB38" s="295"/>
      <c r="AC38" s="295"/>
    </row>
    <row r="39" spans="1:68" ht="16.5" customHeight="1" x14ac:dyDescent="0.25">
      <c r="A39" s="309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7"/>
      <c r="AB39" s="287"/>
      <c r="AC39" s="287"/>
    </row>
    <row r="40" spans="1:68" ht="14.25" customHeight="1" x14ac:dyDescent="0.25">
      <c r="A40" s="310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8"/>
      <c r="AB40" s="288"/>
      <c r="AC40" s="288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300">
        <v>4607111039385</v>
      </c>
      <c r="E41" s="301"/>
      <c r="F41" s="291">
        <v>0.7</v>
      </c>
      <c r="G41" s="32">
        <v>10</v>
      </c>
      <c r="H41" s="291">
        <v>7</v>
      </c>
      <c r="I41" s="291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5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7"/>
      <c r="R41" s="297"/>
      <c r="S41" s="297"/>
      <c r="T41" s="298"/>
      <c r="U41" s="34"/>
      <c r="V41" s="34"/>
      <c r="W41" s="35" t="s">
        <v>70</v>
      </c>
      <c r="X41" s="292">
        <v>12</v>
      </c>
      <c r="Y41" s="293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300">
        <v>4607111038982</v>
      </c>
      <c r="E42" s="301"/>
      <c r="F42" s="291">
        <v>0.7</v>
      </c>
      <c r="G42" s="32">
        <v>10</v>
      </c>
      <c r="H42" s="291">
        <v>7</v>
      </c>
      <c r="I42" s="291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4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7"/>
      <c r="R42" s="297"/>
      <c r="S42" s="297"/>
      <c r="T42" s="298"/>
      <c r="U42" s="34"/>
      <c r="V42" s="34"/>
      <c r="W42" s="35" t="s">
        <v>70</v>
      </c>
      <c r="X42" s="292">
        <v>0</v>
      </c>
      <c r="Y42" s="293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300">
        <v>4607111039354</v>
      </c>
      <c r="E43" s="301"/>
      <c r="F43" s="291">
        <v>0.4</v>
      </c>
      <c r="G43" s="32">
        <v>16</v>
      </c>
      <c r="H43" s="291">
        <v>6.4</v>
      </c>
      <c r="I43" s="291">
        <v>6.7195999999999998</v>
      </c>
      <c r="J43" s="32">
        <v>84</v>
      </c>
      <c r="K43" s="32" t="s">
        <v>67</v>
      </c>
      <c r="L43" s="32" t="s">
        <v>104</v>
      </c>
      <c r="M43" s="33" t="s">
        <v>69</v>
      </c>
      <c r="N43" s="33"/>
      <c r="O43" s="32">
        <v>180</v>
      </c>
      <c r="P43" s="3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7"/>
      <c r="R43" s="297"/>
      <c r="S43" s="297"/>
      <c r="T43" s="298"/>
      <c r="U43" s="34"/>
      <c r="V43" s="34"/>
      <c r="W43" s="35" t="s">
        <v>70</v>
      </c>
      <c r="X43" s="292">
        <v>12</v>
      </c>
      <c r="Y43" s="293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101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300">
        <v>4607111039330</v>
      </c>
      <c r="E44" s="301"/>
      <c r="F44" s="291">
        <v>0.7</v>
      </c>
      <c r="G44" s="32">
        <v>10</v>
      </c>
      <c r="H44" s="291">
        <v>7</v>
      </c>
      <c r="I44" s="291">
        <v>7.3</v>
      </c>
      <c r="J44" s="32">
        <v>84</v>
      </c>
      <c r="K44" s="32" t="s">
        <v>67</v>
      </c>
      <c r="L44" s="32" t="s">
        <v>104</v>
      </c>
      <c r="M44" s="33" t="s">
        <v>69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7"/>
      <c r="R44" s="297"/>
      <c r="S44" s="297"/>
      <c r="T44" s="298"/>
      <c r="U44" s="34"/>
      <c r="V44" s="34"/>
      <c r="W44" s="35" t="s">
        <v>70</v>
      </c>
      <c r="X44" s="292">
        <v>12</v>
      </c>
      <c r="Y44" s="293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101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03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5"/>
      <c r="P45" s="306" t="s">
        <v>73</v>
      </c>
      <c r="Q45" s="307"/>
      <c r="R45" s="307"/>
      <c r="S45" s="307"/>
      <c r="T45" s="307"/>
      <c r="U45" s="307"/>
      <c r="V45" s="308"/>
      <c r="W45" s="37" t="s">
        <v>70</v>
      </c>
      <c r="X45" s="294">
        <f>IFERROR(SUM(X41:X44),"0")</f>
        <v>36</v>
      </c>
      <c r="Y45" s="294">
        <f>IFERROR(SUM(Y41:Y44),"0")</f>
        <v>36</v>
      </c>
      <c r="Z45" s="294">
        <f>IFERROR(IF(Z41="",0,Z41),"0")+IFERROR(IF(Z42="",0,Z42),"0")+IFERROR(IF(Z43="",0,Z43),"0")+IFERROR(IF(Z44="",0,Z44),"0")</f>
        <v>0.55800000000000005</v>
      </c>
      <c r="AA45" s="295"/>
      <c r="AB45" s="295"/>
      <c r="AC45" s="295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5"/>
      <c r="P46" s="306" t="s">
        <v>73</v>
      </c>
      <c r="Q46" s="307"/>
      <c r="R46" s="307"/>
      <c r="S46" s="307"/>
      <c r="T46" s="307"/>
      <c r="U46" s="307"/>
      <c r="V46" s="308"/>
      <c r="W46" s="37" t="s">
        <v>74</v>
      </c>
      <c r="X46" s="294">
        <f>IFERROR(SUMPRODUCT(X41:X44*H41:H44),"0")</f>
        <v>244.8</v>
      </c>
      <c r="Y46" s="294">
        <f>IFERROR(SUMPRODUCT(Y41:Y44*H41:H44),"0")</f>
        <v>244.8</v>
      </c>
      <c r="Z46" s="37"/>
      <c r="AA46" s="295"/>
      <c r="AB46" s="295"/>
      <c r="AC46" s="295"/>
    </row>
    <row r="47" spans="1:68" ht="16.5" customHeight="1" x14ac:dyDescent="0.25">
      <c r="A47" s="309" t="s">
        <v>108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7"/>
      <c r="AB47" s="287"/>
      <c r="AC47" s="287"/>
    </row>
    <row r="48" spans="1:68" ht="14.25" customHeight="1" x14ac:dyDescent="0.25">
      <c r="A48" s="310" t="s">
        <v>64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8"/>
      <c r="AB48" s="288"/>
      <c r="AC48" s="288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300">
        <v>4620207490822</v>
      </c>
      <c r="E49" s="301"/>
      <c r="F49" s="291">
        <v>0.43</v>
      </c>
      <c r="G49" s="32">
        <v>8</v>
      </c>
      <c r="H49" s="291">
        <v>3.44</v>
      </c>
      <c r="I49" s="291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7"/>
      <c r="R49" s="297"/>
      <c r="S49" s="297"/>
      <c r="T49" s="298"/>
      <c r="U49" s="34"/>
      <c r="V49" s="34"/>
      <c r="W49" s="35" t="s">
        <v>70</v>
      </c>
      <c r="X49" s="292">
        <v>0</v>
      </c>
      <c r="Y49" s="293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3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5"/>
      <c r="P50" s="306" t="s">
        <v>73</v>
      </c>
      <c r="Q50" s="307"/>
      <c r="R50" s="307"/>
      <c r="S50" s="307"/>
      <c r="T50" s="307"/>
      <c r="U50" s="307"/>
      <c r="V50" s="308"/>
      <c r="W50" s="37" t="s">
        <v>70</v>
      </c>
      <c r="X50" s="294">
        <f>IFERROR(SUM(X49:X49),"0")</f>
        <v>0</v>
      </c>
      <c r="Y50" s="294">
        <f>IFERROR(SUM(Y49:Y49),"0")</f>
        <v>0</v>
      </c>
      <c r="Z50" s="294">
        <f>IFERROR(IF(Z49="",0,Z49),"0")</f>
        <v>0</v>
      </c>
      <c r="AA50" s="295"/>
      <c r="AB50" s="295"/>
      <c r="AC50" s="295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5"/>
      <c r="P51" s="306" t="s">
        <v>73</v>
      </c>
      <c r="Q51" s="307"/>
      <c r="R51" s="307"/>
      <c r="S51" s="307"/>
      <c r="T51" s="307"/>
      <c r="U51" s="307"/>
      <c r="V51" s="308"/>
      <c r="W51" s="37" t="s">
        <v>74</v>
      </c>
      <c r="X51" s="294">
        <f>IFERROR(SUMPRODUCT(X49:X49*H49:H49),"0")</f>
        <v>0</v>
      </c>
      <c r="Y51" s="294">
        <f>IFERROR(SUMPRODUCT(Y49:Y49*H49:H49),"0")</f>
        <v>0</v>
      </c>
      <c r="Z51" s="37"/>
      <c r="AA51" s="295"/>
      <c r="AB51" s="295"/>
      <c r="AC51" s="295"/>
    </row>
    <row r="52" spans="1:68" ht="14.25" customHeight="1" x14ac:dyDescent="0.25">
      <c r="A52" s="310" t="s">
        <v>112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8"/>
      <c r="AB52" s="288"/>
      <c r="AC52" s="288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300">
        <v>4607111039743</v>
      </c>
      <c r="E53" s="301"/>
      <c r="F53" s="291">
        <v>0.18</v>
      </c>
      <c r="G53" s="32">
        <v>6</v>
      </c>
      <c r="H53" s="291">
        <v>1.08</v>
      </c>
      <c r="I53" s="291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7"/>
      <c r="R53" s="297"/>
      <c r="S53" s="297"/>
      <c r="T53" s="298"/>
      <c r="U53" s="34"/>
      <c r="V53" s="34"/>
      <c r="W53" s="35" t="s">
        <v>70</v>
      </c>
      <c r="X53" s="292">
        <v>0</v>
      </c>
      <c r="Y53" s="293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3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5"/>
      <c r="P54" s="306" t="s">
        <v>73</v>
      </c>
      <c r="Q54" s="307"/>
      <c r="R54" s="307"/>
      <c r="S54" s="307"/>
      <c r="T54" s="307"/>
      <c r="U54" s="307"/>
      <c r="V54" s="308"/>
      <c r="W54" s="37" t="s">
        <v>70</v>
      </c>
      <c r="X54" s="294">
        <f>IFERROR(SUM(X53:X53),"0")</f>
        <v>0</v>
      </c>
      <c r="Y54" s="294">
        <f>IFERROR(SUM(Y53:Y53),"0")</f>
        <v>0</v>
      </c>
      <c r="Z54" s="294">
        <f>IFERROR(IF(Z53="",0,Z53),"0")</f>
        <v>0</v>
      </c>
      <c r="AA54" s="295"/>
      <c r="AB54" s="295"/>
      <c r="AC54" s="295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5"/>
      <c r="P55" s="306" t="s">
        <v>73</v>
      </c>
      <c r="Q55" s="307"/>
      <c r="R55" s="307"/>
      <c r="S55" s="307"/>
      <c r="T55" s="307"/>
      <c r="U55" s="307"/>
      <c r="V55" s="308"/>
      <c r="W55" s="37" t="s">
        <v>74</v>
      </c>
      <c r="X55" s="294">
        <f>IFERROR(SUMPRODUCT(X53:X53*H53:H53),"0")</f>
        <v>0</v>
      </c>
      <c r="Y55" s="294">
        <f>IFERROR(SUMPRODUCT(Y53:Y53*H53:H53),"0")</f>
        <v>0</v>
      </c>
      <c r="Z55" s="37"/>
      <c r="AA55" s="295"/>
      <c r="AB55" s="295"/>
      <c r="AC55" s="295"/>
    </row>
    <row r="56" spans="1:68" ht="14.25" customHeight="1" x14ac:dyDescent="0.25">
      <c r="A56" s="310" t="s">
        <v>77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8"/>
      <c r="AB56" s="288"/>
      <c r="AC56" s="288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300">
        <v>4607111039712</v>
      </c>
      <c r="E57" s="301"/>
      <c r="F57" s="291">
        <v>0.2</v>
      </c>
      <c r="G57" s="32">
        <v>6</v>
      </c>
      <c r="H57" s="291">
        <v>1.2</v>
      </c>
      <c r="I57" s="291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7"/>
      <c r="R57" s="297"/>
      <c r="S57" s="297"/>
      <c r="T57" s="298"/>
      <c r="U57" s="34"/>
      <c r="V57" s="34"/>
      <c r="W57" s="35" t="s">
        <v>70</v>
      </c>
      <c r="X57" s="292">
        <v>0</v>
      </c>
      <c r="Y57" s="293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3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5"/>
      <c r="P58" s="306" t="s">
        <v>73</v>
      </c>
      <c r="Q58" s="307"/>
      <c r="R58" s="307"/>
      <c r="S58" s="307"/>
      <c r="T58" s="307"/>
      <c r="U58" s="307"/>
      <c r="V58" s="308"/>
      <c r="W58" s="37" t="s">
        <v>70</v>
      </c>
      <c r="X58" s="294">
        <f>IFERROR(SUM(X57:X57),"0")</f>
        <v>0</v>
      </c>
      <c r="Y58" s="294">
        <f>IFERROR(SUM(Y57:Y57),"0")</f>
        <v>0</v>
      </c>
      <c r="Z58" s="294">
        <f>IFERROR(IF(Z57="",0,Z57),"0")</f>
        <v>0</v>
      </c>
      <c r="AA58" s="295"/>
      <c r="AB58" s="295"/>
      <c r="AC58" s="295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5"/>
      <c r="P59" s="306" t="s">
        <v>73</v>
      </c>
      <c r="Q59" s="307"/>
      <c r="R59" s="307"/>
      <c r="S59" s="307"/>
      <c r="T59" s="307"/>
      <c r="U59" s="307"/>
      <c r="V59" s="308"/>
      <c r="W59" s="37" t="s">
        <v>74</v>
      </c>
      <c r="X59" s="294">
        <f>IFERROR(SUMPRODUCT(X57:X57*H57:H57),"0")</f>
        <v>0</v>
      </c>
      <c r="Y59" s="294">
        <f>IFERROR(SUMPRODUCT(Y57:Y57*H57:H57),"0")</f>
        <v>0</v>
      </c>
      <c r="Z59" s="37"/>
      <c r="AA59" s="295"/>
      <c r="AB59" s="295"/>
      <c r="AC59" s="295"/>
    </row>
    <row r="60" spans="1:68" ht="14.25" customHeight="1" x14ac:dyDescent="0.25">
      <c r="A60" s="310" t="s">
        <v>119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8"/>
      <c r="AB60" s="288"/>
      <c r="AC60" s="288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300">
        <v>4607111037008</v>
      </c>
      <c r="E61" s="301"/>
      <c r="F61" s="291">
        <v>0.36</v>
      </c>
      <c r="G61" s="32">
        <v>4</v>
      </c>
      <c r="H61" s="291">
        <v>1.44</v>
      </c>
      <c r="I61" s="291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7"/>
      <c r="R61" s="297"/>
      <c r="S61" s="297"/>
      <c r="T61" s="298"/>
      <c r="U61" s="34"/>
      <c r="V61" s="34"/>
      <c r="W61" s="35" t="s">
        <v>70</v>
      </c>
      <c r="X61" s="292">
        <v>0</v>
      </c>
      <c r="Y61" s="293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300">
        <v>4607111037398</v>
      </c>
      <c r="E62" s="301"/>
      <c r="F62" s="291">
        <v>0.09</v>
      </c>
      <c r="G62" s="32">
        <v>24</v>
      </c>
      <c r="H62" s="291">
        <v>2.16</v>
      </c>
      <c r="I62" s="291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6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7"/>
      <c r="R62" s="297"/>
      <c r="S62" s="297"/>
      <c r="T62" s="298"/>
      <c r="U62" s="34"/>
      <c r="V62" s="34"/>
      <c r="W62" s="35" t="s">
        <v>70</v>
      </c>
      <c r="X62" s="292">
        <v>0</v>
      </c>
      <c r="Y62" s="293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3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5"/>
      <c r="P63" s="306" t="s">
        <v>73</v>
      </c>
      <c r="Q63" s="307"/>
      <c r="R63" s="307"/>
      <c r="S63" s="307"/>
      <c r="T63" s="307"/>
      <c r="U63" s="307"/>
      <c r="V63" s="308"/>
      <c r="W63" s="37" t="s">
        <v>70</v>
      </c>
      <c r="X63" s="294">
        <f>IFERROR(SUM(X61:X62),"0")</f>
        <v>0</v>
      </c>
      <c r="Y63" s="294">
        <f>IFERROR(SUM(Y61:Y62),"0")</f>
        <v>0</v>
      </c>
      <c r="Z63" s="294">
        <f>IFERROR(IF(Z61="",0,Z61),"0")+IFERROR(IF(Z62="",0,Z62),"0")</f>
        <v>0</v>
      </c>
      <c r="AA63" s="295"/>
      <c r="AB63" s="295"/>
      <c r="AC63" s="295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5"/>
      <c r="P64" s="306" t="s">
        <v>73</v>
      </c>
      <c r="Q64" s="307"/>
      <c r="R64" s="307"/>
      <c r="S64" s="307"/>
      <c r="T64" s="307"/>
      <c r="U64" s="307"/>
      <c r="V64" s="308"/>
      <c r="W64" s="37" t="s">
        <v>74</v>
      </c>
      <c r="X64" s="294">
        <f>IFERROR(SUMPRODUCT(X61:X62*H61:H62),"0")</f>
        <v>0</v>
      </c>
      <c r="Y64" s="294">
        <f>IFERROR(SUMPRODUCT(Y61:Y62*H61:H62),"0")</f>
        <v>0</v>
      </c>
      <c r="Z64" s="37"/>
      <c r="AA64" s="295"/>
      <c r="AB64" s="295"/>
      <c r="AC64" s="295"/>
    </row>
    <row r="65" spans="1:68" ht="14.25" customHeight="1" x14ac:dyDescent="0.25">
      <c r="A65" s="310" t="s">
        <v>125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8"/>
      <c r="AB65" s="288"/>
      <c r="AC65" s="288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300">
        <v>4607111039705</v>
      </c>
      <c r="E66" s="301"/>
      <c r="F66" s="291">
        <v>0.2</v>
      </c>
      <c r="G66" s="32">
        <v>6</v>
      </c>
      <c r="H66" s="291">
        <v>1.2</v>
      </c>
      <c r="I66" s="291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7"/>
      <c r="R66" s="297"/>
      <c r="S66" s="297"/>
      <c r="T66" s="298"/>
      <c r="U66" s="34"/>
      <c r="V66" s="34"/>
      <c r="W66" s="35" t="s">
        <v>70</v>
      </c>
      <c r="X66" s="292">
        <v>0</v>
      </c>
      <c r="Y66" s="293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300">
        <v>4607111039729</v>
      </c>
      <c r="E67" s="301"/>
      <c r="F67" s="291">
        <v>0.2</v>
      </c>
      <c r="G67" s="32">
        <v>6</v>
      </c>
      <c r="H67" s="291">
        <v>1.2</v>
      </c>
      <c r="I67" s="291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7"/>
      <c r="R67" s="297"/>
      <c r="S67" s="297"/>
      <c r="T67" s="298"/>
      <c r="U67" s="34"/>
      <c r="V67" s="34"/>
      <c r="W67" s="35" t="s">
        <v>70</v>
      </c>
      <c r="X67" s="292">
        <v>0</v>
      </c>
      <c r="Y67" s="293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300">
        <v>4620207490228</v>
      </c>
      <c r="E68" s="301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7"/>
      <c r="R68" s="297"/>
      <c r="S68" s="297"/>
      <c r="T68" s="298"/>
      <c r="U68" s="34"/>
      <c r="V68" s="34"/>
      <c r="W68" s="35" t="s">
        <v>70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3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5"/>
      <c r="P69" s="306" t="s">
        <v>73</v>
      </c>
      <c r="Q69" s="307"/>
      <c r="R69" s="307"/>
      <c r="S69" s="307"/>
      <c r="T69" s="307"/>
      <c r="U69" s="307"/>
      <c r="V69" s="308"/>
      <c r="W69" s="37" t="s">
        <v>70</v>
      </c>
      <c r="X69" s="294">
        <f>IFERROR(SUM(X66:X68),"0")</f>
        <v>0</v>
      </c>
      <c r="Y69" s="294">
        <f>IFERROR(SUM(Y66:Y68),"0")</f>
        <v>0</v>
      </c>
      <c r="Z69" s="294">
        <f>IFERROR(IF(Z66="",0,Z66),"0")+IFERROR(IF(Z67="",0,Z67),"0")+IFERROR(IF(Z68="",0,Z68),"0")</f>
        <v>0</v>
      </c>
      <c r="AA69" s="295"/>
      <c r="AB69" s="295"/>
      <c r="AC69" s="295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5"/>
      <c r="P70" s="306" t="s">
        <v>73</v>
      </c>
      <c r="Q70" s="307"/>
      <c r="R70" s="307"/>
      <c r="S70" s="307"/>
      <c r="T70" s="307"/>
      <c r="U70" s="307"/>
      <c r="V70" s="308"/>
      <c r="W70" s="37" t="s">
        <v>74</v>
      </c>
      <c r="X70" s="294">
        <f>IFERROR(SUMPRODUCT(X66:X68*H66:H68),"0")</f>
        <v>0</v>
      </c>
      <c r="Y70" s="294">
        <f>IFERROR(SUMPRODUCT(Y66:Y68*H66:H68),"0")</f>
        <v>0</v>
      </c>
      <c r="Z70" s="37"/>
      <c r="AA70" s="295"/>
      <c r="AB70" s="295"/>
      <c r="AC70" s="295"/>
    </row>
    <row r="71" spans="1:68" ht="16.5" customHeight="1" x14ac:dyDescent="0.25">
      <c r="A71" s="309" t="s">
        <v>133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7"/>
      <c r="AB71" s="287"/>
      <c r="AC71" s="287"/>
    </row>
    <row r="72" spans="1:68" ht="14.25" customHeight="1" x14ac:dyDescent="0.25">
      <c r="A72" s="310" t="s">
        <v>64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8"/>
      <c r="AB72" s="288"/>
      <c r="AC72" s="288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300">
        <v>4607111037411</v>
      </c>
      <c r="E73" s="301"/>
      <c r="F73" s="291">
        <v>2.7</v>
      </c>
      <c r="G73" s="32">
        <v>1</v>
      </c>
      <c r="H73" s="291">
        <v>2.7</v>
      </c>
      <c r="I73" s="291">
        <v>2.8132000000000001</v>
      </c>
      <c r="J73" s="32">
        <v>234</v>
      </c>
      <c r="K73" s="32" t="s">
        <v>136</v>
      </c>
      <c r="L73" s="32" t="s">
        <v>104</v>
      </c>
      <c r="M73" s="33" t="s">
        <v>69</v>
      </c>
      <c r="N73" s="33"/>
      <c r="O73" s="32">
        <v>180</v>
      </c>
      <c r="P73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7"/>
      <c r="R73" s="297"/>
      <c r="S73" s="297"/>
      <c r="T73" s="298"/>
      <c r="U73" s="34"/>
      <c r="V73" s="34"/>
      <c r="W73" s="35" t="s">
        <v>70</v>
      </c>
      <c r="X73" s="292">
        <v>0</v>
      </c>
      <c r="Y73" s="293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300">
        <v>4607111036728</v>
      </c>
      <c r="E74" s="301"/>
      <c r="F74" s="291">
        <v>5</v>
      </c>
      <c r="G74" s="32">
        <v>1</v>
      </c>
      <c r="H74" s="291">
        <v>5</v>
      </c>
      <c r="I74" s="291">
        <v>5.2131999999999996</v>
      </c>
      <c r="J74" s="32">
        <v>144</v>
      </c>
      <c r="K74" s="32" t="s">
        <v>67</v>
      </c>
      <c r="L74" s="32" t="s">
        <v>104</v>
      </c>
      <c r="M74" s="33" t="s">
        <v>69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7"/>
      <c r="R74" s="297"/>
      <c r="S74" s="297"/>
      <c r="T74" s="298"/>
      <c r="U74" s="34"/>
      <c r="V74" s="34"/>
      <c r="W74" s="35" t="s">
        <v>70</v>
      </c>
      <c r="X74" s="292">
        <v>0</v>
      </c>
      <c r="Y74" s="293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105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03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5"/>
      <c r="P75" s="306" t="s">
        <v>73</v>
      </c>
      <c r="Q75" s="307"/>
      <c r="R75" s="307"/>
      <c r="S75" s="307"/>
      <c r="T75" s="307"/>
      <c r="U75" s="307"/>
      <c r="V75" s="308"/>
      <c r="W75" s="37" t="s">
        <v>70</v>
      </c>
      <c r="X75" s="294">
        <f>IFERROR(SUM(X73:X74),"0")</f>
        <v>0</v>
      </c>
      <c r="Y75" s="294">
        <f>IFERROR(SUM(Y73:Y74),"0")</f>
        <v>0</v>
      </c>
      <c r="Z75" s="294">
        <f>IFERROR(IF(Z73="",0,Z73),"0")+IFERROR(IF(Z74="",0,Z74),"0")</f>
        <v>0</v>
      </c>
      <c r="AA75" s="295"/>
      <c r="AB75" s="295"/>
      <c r="AC75" s="295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5"/>
      <c r="P76" s="306" t="s">
        <v>73</v>
      </c>
      <c r="Q76" s="307"/>
      <c r="R76" s="307"/>
      <c r="S76" s="307"/>
      <c r="T76" s="307"/>
      <c r="U76" s="307"/>
      <c r="V76" s="308"/>
      <c r="W76" s="37" t="s">
        <v>74</v>
      </c>
      <c r="X76" s="294">
        <f>IFERROR(SUMPRODUCT(X73:X74*H73:H74),"0")</f>
        <v>0</v>
      </c>
      <c r="Y76" s="294">
        <f>IFERROR(SUMPRODUCT(Y73:Y74*H73:H74),"0")</f>
        <v>0</v>
      </c>
      <c r="Z76" s="37"/>
      <c r="AA76" s="295"/>
      <c r="AB76" s="295"/>
      <c r="AC76" s="295"/>
    </row>
    <row r="77" spans="1:68" ht="16.5" customHeight="1" x14ac:dyDescent="0.25">
      <c r="A77" s="309" t="s">
        <v>140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7"/>
      <c r="AB77" s="287"/>
      <c r="AC77" s="287"/>
    </row>
    <row r="78" spans="1:68" ht="14.25" customHeight="1" x14ac:dyDescent="0.25">
      <c r="A78" s="310" t="s">
        <v>125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8"/>
      <c r="AB78" s="288"/>
      <c r="AC78" s="288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300">
        <v>4607111033659</v>
      </c>
      <c r="E79" s="301"/>
      <c r="F79" s="291">
        <v>0.3</v>
      </c>
      <c r="G79" s="32">
        <v>12</v>
      </c>
      <c r="H79" s="291">
        <v>3.6</v>
      </c>
      <c r="I79" s="291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7"/>
      <c r="R79" s="297"/>
      <c r="S79" s="297"/>
      <c r="T79" s="298"/>
      <c r="U79" s="34"/>
      <c r="V79" s="34"/>
      <c r="W79" s="35" t="s">
        <v>70</v>
      </c>
      <c r="X79" s="292">
        <v>0</v>
      </c>
      <c r="Y79" s="293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144</v>
      </c>
      <c r="B80" s="54" t="s">
        <v>145</v>
      </c>
      <c r="C80" s="31">
        <v>4301135586</v>
      </c>
      <c r="D80" s="300">
        <v>4607111033659</v>
      </c>
      <c r="E80" s="301"/>
      <c r="F80" s="291">
        <v>0.3</v>
      </c>
      <c r="G80" s="32">
        <v>6</v>
      </c>
      <c r="H80" s="291">
        <v>1.8</v>
      </c>
      <c r="I80" s="291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3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7"/>
      <c r="R80" s="297"/>
      <c r="S80" s="297"/>
      <c r="T80" s="298"/>
      <c r="U80" s="34"/>
      <c r="V80" s="34"/>
      <c r="W80" s="35" t="s">
        <v>70</v>
      </c>
      <c r="X80" s="292">
        <v>0</v>
      </c>
      <c r="Y80" s="293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143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3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5"/>
      <c r="P81" s="306" t="s">
        <v>73</v>
      </c>
      <c r="Q81" s="307"/>
      <c r="R81" s="307"/>
      <c r="S81" s="307"/>
      <c r="T81" s="307"/>
      <c r="U81" s="307"/>
      <c r="V81" s="308"/>
      <c r="W81" s="37" t="s">
        <v>70</v>
      </c>
      <c r="X81" s="294">
        <f>IFERROR(SUM(X79:X80),"0")</f>
        <v>0</v>
      </c>
      <c r="Y81" s="294">
        <f>IFERROR(SUM(Y79:Y80),"0")</f>
        <v>0</v>
      </c>
      <c r="Z81" s="294">
        <f>IFERROR(IF(Z79="",0,Z79),"0")+IFERROR(IF(Z80="",0,Z80),"0")</f>
        <v>0</v>
      </c>
      <c r="AA81" s="295"/>
      <c r="AB81" s="295"/>
      <c r="AC81" s="295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5"/>
      <c r="P82" s="306" t="s">
        <v>73</v>
      </c>
      <c r="Q82" s="307"/>
      <c r="R82" s="307"/>
      <c r="S82" s="307"/>
      <c r="T82" s="307"/>
      <c r="U82" s="307"/>
      <c r="V82" s="308"/>
      <c r="W82" s="37" t="s">
        <v>74</v>
      </c>
      <c r="X82" s="294">
        <f>IFERROR(SUMPRODUCT(X79:X80*H79:H80),"0")</f>
        <v>0</v>
      </c>
      <c r="Y82" s="294">
        <f>IFERROR(SUMPRODUCT(Y79:Y80*H79:H80),"0")</f>
        <v>0</v>
      </c>
      <c r="Z82" s="37"/>
      <c r="AA82" s="295"/>
      <c r="AB82" s="295"/>
      <c r="AC82" s="295"/>
    </row>
    <row r="83" spans="1:68" ht="16.5" customHeight="1" x14ac:dyDescent="0.25">
      <c r="A83" s="309" t="s">
        <v>146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7"/>
      <c r="AB83" s="287"/>
      <c r="AC83" s="287"/>
    </row>
    <row r="84" spans="1:68" ht="14.25" customHeight="1" x14ac:dyDescent="0.25">
      <c r="A84" s="310" t="s">
        <v>147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8"/>
      <c r="AB84" s="288"/>
      <c r="AC84" s="288"/>
    </row>
    <row r="85" spans="1:68" ht="27" customHeight="1" x14ac:dyDescent="0.25">
      <c r="A85" s="54" t="s">
        <v>148</v>
      </c>
      <c r="B85" s="54" t="s">
        <v>149</v>
      </c>
      <c r="C85" s="31">
        <v>4301131047</v>
      </c>
      <c r="D85" s="300">
        <v>4607111034120</v>
      </c>
      <c r="E85" s="301"/>
      <c r="F85" s="291">
        <v>0.3</v>
      </c>
      <c r="G85" s="32">
        <v>12</v>
      </c>
      <c r="H85" s="291">
        <v>3.6</v>
      </c>
      <c r="I85" s="291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7"/>
      <c r="R85" s="297"/>
      <c r="S85" s="297"/>
      <c r="T85" s="298"/>
      <c r="U85" s="34"/>
      <c r="V85" s="34"/>
      <c r="W85" s="35" t="s">
        <v>70</v>
      </c>
      <c r="X85" s="292">
        <v>14</v>
      </c>
      <c r="Y85" s="293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150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151</v>
      </c>
      <c r="B86" s="54" t="s">
        <v>152</v>
      </c>
      <c r="C86" s="31">
        <v>4301131046</v>
      </c>
      <c r="D86" s="300">
        <v>4607111034137</v>
      </c>
      <c r="E86" s="301"/>
      <c r="F86" s="291">
        <v>0.3</v>
      </c>
      <c r="G86" s="32">
        <v>12</v>
      </c>
      <c r="H86" s="291">
        <v>3.6</v>
      </c>
      <c r="I86" s="291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1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7"/>
      <c r="R86" s="297"/>
      <c r="S86" s="297"/>
      <c r="T86" s="298"/>
      <c r="U86" s="34"/>
      <c r="V86" s="34"/>
      <c r="W86" s="35" t="s">
        <v>70</v>
      </c>
      <c r="X86" s="292">
        <v>0</v>
      </c>
      <c r="Y86" s="293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153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03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5"/>
      <c r="P87" s="306" t="s">
        <v>73</v>
      </c>
      <c r="Q87" s="307"/>
      <c r="R87" s="307"/>
      <c r="S87" s="307"/>
      <c r="T87" s="307"/>
      <c r="U87" s="307"/>
      <c r="V87" s="308"/>
      <c r="W87" s="37" t="s">
        <v>70</v>
      </c>
      <c r="X87" s="294">
        <f>IFERROR(SUM(X85:X86),"0")</f>
        <v>14</v>
      </c>
      <c r="Y87" s="294">
        <f>IFERROR(SUM(Y85:Y86),"0")</f>
        <v>14</v>
      </c>
      <c r="Z87" s="294">
        <f>IFERROR(IF(Z85="",0,Z85),"0")+IFERROR(IF(Z86="",0,Z86),"0")</f>
        <v>0.25031999999999999</v>
      </c>
      <c r="AA87" s="295"/>
      <c r="AB87" s="295"/>
      <c r="AC87" s="295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5"/>
      <c r="P88" s="306" t="s">
        <v>73</v>
      </c>
      <c r="Q88" s="307"/>
      <c r="R88" s="307"/>
      <c r="S88" s="307"/>
      <c r="T88" s="307"/>
      <c r="U88" s="307"/>
      <c r="V88" s="308"/>
      <c r="W88" s="37" t="s">
        <v>74</v>
      </c>
      <c r="X88" s="294">
        <f>IFERROR(SUMPRODUCT(X85:X86*H85:H86),"0")</f>
        <v>50.4</v>
      </c>
      <c r="Y88" s="294">
        <f>IFERROR(SUMPRODUCT(Y85:Y86*H85:H86),"0")</f>
        <v>50.4</v>
      </c>
      <c r="Z88" s="37"/>
      <c r="AA88" s="295"/>
      <c r="AB88" s="295"/>
      <c r="AC88" s="295"/>
    </row>
    <row r="89" spans="1:68" ht="16.5" customHeight="1" x14ac:dyDescent="0.25">
      <c r="A89" s="309" t="s">
        <v>154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7"/>
      <c r="AB89" s="287"/>
      <c r="AC89" s="287"/>
    </row>
    <row r="90" spans="1:68" ht="14.25" customHeight="1" x14ac:dyDescent="0.25">
      <c r="A90" s="310" t="s">
        <v>125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8"/>
      <c r="AB90" s="288"/>
      <c r="AC90" s="288"/>
    </row>
    <row r="91" spans="1:68" ht="27" customHeight="1" x14ac:dyDescent="0.25">
      <c r="A91" s="54" t="s">
        <v>155</v>
      </c>
      <c r="B91" s="54" t="s">
        <v>156</v>
      </c>
      <c r="C91" s="31">
        <v>4301135763</v>
      </c>
      <c r="D91" s="300">
        <v>4620207491027</v>
      </c>
      <c r="E91" s="301"/>
      <c r="F91" s="291">
        <v>0.24</v>
      </c>
      <c r="G91" s="32">
        <v>12</v>
      </c>
      <c r="H91" s="291">
        <v>2.88</v>
      </c>
      <c r="I91" s="291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7" t="s">
        <v>157</v>
      </c>
      <c r="Q91" s="297"/>
      <c r="R91" s="297"/>
      <c r="S91" s="297"/>
      <c r="T91" s="298"/>
      <c r="U91" s="34"/>
      <c r="V91" s="34"/>
      <c r="W91" s="35" t="s">
        <v>70</v>
      </c>
      <c r="X91" s="292">
        <v>42</v>
      </c>
      <c r="Y91" s="293">
        <f t="shared" ref="Y91:Y96" si="0">IFERROR(IF(X91="","",X91),"")</f>
        <v>42</v>
      </c>
      <c r="Z91" s="36">
        <f t="shared" ref="Z91:Z96" si="1">IFERROR(IF(X91="","",X91*0.01788),"")</f>
        <v>0.75095999999999996</v>
      </c>
      <c r="AA91" s="56"/>
      <c r="AB91" s="57"/>
      <c r="AC91" s="120" t="s">
        <v>143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150.5112</v>
      </c>
      <c r="BN91" s="67">
        <f t="shared" ref="BN91:BN96" si="3">IFERROR(Y91*I91,"0")</f>
        <v>150.5112</v>
      </c>
      <c r="BO91" s="67">
        <f t="shared" ref="BO91:BO96" si="4">IFERROR(X91/J91,"0")</f>
        <v>0.6</v>
      </c>
      <c r="BP91" s="67">
        <f t="shared" ref="BP91:BP96" si="5">IFERROR(Y91/J91,"0")</f>
        <v>0.6</v>
      </c>
    </row>
    <row r="92" spans="1:68" ht="27" customHeight="1" x14ac:dyDescent="0.25">
      <c r="A92" s="54" t="s">
        <v>158</v>
      </c>
      <c r="B92" s="54" t="s">
        <v>159</v>
      </c>
      <c r="C92" s="31">
        <v>4301135793</v>
      </c>
      <c r="D92" s="300">
        <v>4620207491003</v>
      </c>
      <c r="E92" s="301"/>
      <c r="F92" s="291">
        <v>0.24</v>
      </c>
      <c r="G92" s="32">
        <v>12</v>
      </c>
      <c r="H92" s="291">
        <v>2.88</v>
      </c>
      <c r="I92" s="291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4" t="s">
        <v>160</v>
      </c>
      <c r="Q92" s="297"/>
      <c r="R92" s="297"/>
      <c r="S92" s="297"/>
      <c r="T92" s="298"/>
      <c r="U92" s="34"/>
      <c r="V92" s="34"/>
      <c r="W92" s="35" t="s">
        <v>70</v>
      </c>
      <c r="X92" s="292">
        <v>0</v>
      </c>
      <c r="Y92" s="293">
        <f t="shared" si="0"/>
        <v>0</v>
      </c>
      <c r="Z92" s="36">
        <f t="shared" si="1"/>
        <v>0</v>
      </c>
      <c r="AA92" s="56"/>
      <c r="AB92" s="57"/>
      <c r="AC92" s="122" t="s">
        <v>143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161</v>
      </c>
      <c r="B93" s="54" t="s">
        <v>162</v>
      </c>
      <c r="C93" s="31">
        <v>4301135768</v>
      </c>
      <c r="D93" s="300">
        <v>4620207491034</v>
      </c>
      <c r="E93" s="301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3" t="s">
        <v>163</v>
      </c>
      <c r="Q93" s="297"/>
      <c r="R93" s="297"/>
      <c r="S93" s="297"/>
      <c r="T93" s="298"/>
      <c r="U93" s="34"/>
      <c r="V93" s="34"/>
      <c r="W93" s="35" t="s">
        <v>70</v>
      </c>
      <c r="X93" s="292">
        <v>14</v>
      </c>
      <c r="Y93" s="293">
        <f t="shared" si="0"/>
        <v>14</v>
      </c>
      <c r="Z93" s="36">
        <f t="shared" si="1"/>
        <v>0.25031999999999999</v>
      </c>
      <c r="AA93" s="56"/>
      <c r="AB93" s="57"/>
      <c r="AC93" s="124" t="s">
        <v>164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165</v>
      </c>
      <c r="B94" s="54" t="s">
        <v>166</v>
      </c>
      <c r="C94" s="31">
        <v>4301135760</v>
      </c>
      <c r="D94" s="300">
        <v>4620207491010</v>
      </c>
      <c r="E94" s="301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36" t="s">
        <v>167</v>
      </c>
      <c r="Q94" s="297"/>
      <c r="R94" s="297"/>
      <c r="S94" s="297"/>
      <c r="T94" s="298"/>
      <c r="U94" s="34"/>
      <c r="V94" s="34"/>
      <c r="W94" s="35" t="s">
        <v>70</v>
      </c>
      <c r="X94" s="292">
        <v>112</v>
      </c>
      <c r="Y94" s="293">
        <f t="shared" si="0"/>
        <v>112</v>
      </c>
      <c r="Z94" s="36">
        <f t="shared" si="1"/>
        <v>2.0025599999999999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401.36320000000001</v>
      </c>
      <c r="BN94" s="67">
        <f t="shared" si="3"/>
        <v>401.36320000000001</v>
      </c>
      <c r="BO94" s="67">
        <f t="shared" si="4"/>
        <v>1.6</v>
      </c>
      <c r="BP94" s="67">
        <f t="shared" si="5"/>
        <v>1.6</v>
      </c>
    </row>
    <row r="95" spans="1:68" ht="27" customHeight="1" x14ac:dyDescent="0.25">
      <c r="A95" s="54" t="s">
        <v>168</v>
      </c>
      <c r="B95" s="54" t="s">
        <v>169</v>
      </c>
      <c r="C95" s="31">
        <v>4301135571</v>
      </c>
      <c r="D95" s="300">
        <v>4607111035028</v>
      </c>
      <c r="E95" s="301"/>
      <c r="F95" s="291">
        <v>0.48</v>
      </c>
      <c r="G95" s="32">
        <v>8</v>
      </c>
      <c r="H95" s="291">
        <v>3.84</v>
      </c>
      <c r="I95" s="291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1" t="s">
        <v>170</v>
      </c>
      <c r="Q95" s="297"/>
      <c r="R95" s="297"/>
      <c r="S95" s="297"/>
      <c r="T95" s="298"/>
      <c r="U95" s="34"/>
      <c r="V95" s="34"/>
      <c r="W95" s="35" t="s">
        <v>70</v>
      </c>
      <c r="X95" s="292">
        <v>0</v>
      </c>
      <c r="Y95" s="293">
        <f t="shared" si="0"/>
        <v>0</v>
      </c>
      <c r="Z95" s="36">
        <f t="shared" si="1"/>
        <v>0</v>
      </c>
      <c r="AA95" s="56"/>
      <c r="AB95" s="57"/>
      <c r="AC95" s="128" t="s">
        <v>143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4301135285</v>
      </c>
      <c r="D96" s="300">
        <v>4607111036407</v>
      </c>
      <c r="E96" s="301"/>
      <c r="F96" s="291">
        <v>0.3</v>
      </c>
      <c r="G96" s="32">
        <v>14</v>
      </c>
      <c r="H96" s="291">
        <v>4.2</v>
      </c>
      <c r="I96" s="291">
        <v>4.5292000000000003</v>
      </c>
      <c r="J96" s="32">
        <v>70</v>
      </c>
      <c r="K96" s="32" t="s">
        <v>80</v>
      </c>
      <c r="L96" s="32" t="s">
        <v>173</v>
      </c>
      <c r="M96" s="33" t="s">
        <v>69</v>
      </c>
      <c r="N96" s="33"/>
      <c r="O96" s="32">
        <v>180</v>
      </c>
      <c r="P96" s="41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7"/>
      <c r="R96" s="297"/>
      <c r="S96" s="297"/>
      <c r="T96" s="298"/>
      <c r="U96" s="34"/>
      <c r="V96" s="34"/>
      <c r="W96" s="35" t="s">
        <v>70</v>
      </c>
      <c r="X96" s="292">
        <v>0</v>
      </c>
      <c r="Y96" s="293">
        <f t="shared" si="0"/>
        <v>0</v>
      </c>
      <c r="Z96" s="36">
        <f t="shared" si="1"/>
        <v>0</v>
      </c>
      <c r="AA96" s="56"/>
      <c r="AB96" s="57"/>
      <c r="AC96" s="130" t="s">
        <v>174</v>
      </c>
      <c r="AG96" s="67"/>
      <c r="AJ96" s="71" t="s">
        <v>175</v>
      </c>
      <c r="AK96" s="71">
        <v>70</v>
      </c>
      <c r="BB96" s="131" t="s">
        <v>82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3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5"/>
      <c r="P97" s="306" t="s">
        <v>73</v>
      </c>
      <c r="Q97" s="307"/>
      <c r="R97" s="307"/>
      <c r="S97" s="307"/>
      <c r="T97" s="307"/>
      <c r="U97" s="307"/>
      <c r="V97" s="308"/>
      <c r="W97" s="37" t="s">
        <v>70</v>
      </c>
      <c r="X97" s="294">
        <f>IFERROR(SUM(X91:X96),"0")</f>
        <v>168</v>
      </c>
      <c r="Y97" s="294">
        <f>IFERROR(SUM(Y91:Y96),"0")</f>
        <v>168</v>
      </c>
      <c r="Z97" s="294">
        <f>IFERROR(IF(Z91="",0,Z91),"0")+IFERROR(IF(Z92="",0,Z92),"0")+IFERROR(IF(Z93="",0,Z93),"0")+IFERROR(IF(Z94="",0,Z94),"0")+IFERROR(IF(Z95="",0,Z95),"0")+IFERROR(IF(Z96="",0,Z96),"0")</f>
        <v>3.0038399999999998</v>
      </c>
      <c r="AA97" s="295"/>
      <c r="AB97" s="295"/>
      <c r="AC97" s="295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5"/>
      <c r="P98" s="306" t="s">
        <v>73</v>
      </c>
      <c r="Q98" s="307"/>
      <c r="R98" s="307"/>
      <c r="S98" s="307"/>
      <c r="T98" s="307"/>
      <c r="U98" s="307"/>
      <c r="V98" s="308"/>
      <c r="W98" s="37" t="s">
        <v>74</v>
      </c>
      <c r="X98" s="294">
        <f>IFERROR(SUMPRODUCT(X91:X96*H91:H96),"0")</f>
        <v>483.84000000000003</v>
      </c>
      <c r="Y98" s="294">
        <f>IFERROR(SUMPRODUCT(Y91:Y96*H91:H96),"0")</f>
        <v>483.84000000000003</v>
      </c>
      <c r="Z98" s="37"/>
      <c r="AA98" s="295"/>
      <c r="AB98" s="295"/>
      <c r="AC98" s="295"/>
    </row>
    <row r="99" spans="1:68" ht="16.5" customHeight="1" x14ac:dyDescent="0.25">
      <c r="A99" s="309" t="s">
        <v>176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7"/>
      <c r="AB99" s="287"/>
      <c r="AC99" s="287"/>
    </row>
    <row r="100" spans="1:68" ht="14.25" customHeight="1" x14ac:dyDescent="0.25">
      <c r="A100" s="310" t="s">
        <v>119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8"/>
      <c r="AB100" s="288"/>
      <c r="AC100" s="288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300">
        <v>4607025784012</v>
      </c>
      <c r="E101" s="301"/>
      <c r="F101" s="291">
        <v>0.09</v>
      </c>
      <c r="G101" s="32">
        <v>24</v>
      </c>
      <c r="H101" s="291">
        <v>2.16</v>
      </c>
      <c r="I101" s="291">
        <v>2.4912000000000001</v>
      </c>
      <c r="J101" s="32">
        <v>126</v>
      </c>
      <c r="K101" s="32" t="s">
        <v>80</v>
      </c>
      <c r="L101" s="32" t="s">
        <v>104</v>
      </c>
      <c r="M101" s="33" t="s">
        <v>69</v>
      </c>
      <c r="N101" s="33"/>
      <c r="O101" s="32">
        <v>180</v>
      </c>
      <c r="P101" s="4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7"/>
      <c r="R101" s="297"/>
      <c r="S101" s="297"/>
      <c r="T101" s="298"/>
      <c r="U101" s="34"/>
      <c r="V101" s="34"/>
      <c r="W101" s="35" t="s">
        <v>70</v>
      </c>
      <c r="X101" s="292">
        <v>0</v>
      </c>
      <c r="Y101" s="293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3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5"/>
      <c r="P102" s="306" t="s">
        <v>73</v>
      </c>
      <c r="Q102" s="307"/>
      <c r="R102" s="307"/>
      <c r="S102" s="307"/>
      <c r="T102" s="307"/>
      <c r="U102" s="307"/>
      <c r="V102" s="308"/>
      <c r="W102" s="37" t="s">
        <v>70</v>
      </c>
      <c r="X102" s="294">
        <f>IFERROR(SUM(X101:X101),"0")</f>
        <v>0</v>
      </c>
      <c r="Y102" s="294">
        <f>IFERROR(SUM(Y101:Y101),"0")</f>
        <v>0</v>
      </c>
      <c r="Z102" s="294">
        <f>IFERROR(IF(Z101="",0,Z101),"0")</f>
        <v>0</v>
      </c>
      <c r="AA102" s="295"/>
      <c r="AB102" s="295"/>
      <c r="AC102" s="295"/>
    </row>
    <row r="103" spans="1:68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5"/>
      <c r="P103" s="306" t="s">
        <v>73</v>
      </c>
      <c r="Q103" s="307"/>
      <c r="R103" s="307"/>
      <c r="S103" s="307"/>
      <c r="T103" s="307"/>
      <c r="U103" s="307"/>
      <c r="V103" s="308"/>
      <c r="W103" s="37" t="s">
        <v>74</v>
      </c>
      <c r="X103" s="294">
        <f>IFERROR(SUMPRODUCT(X101:X101*H101:H101),"0")</f>
        <v>0</v>
      </c>
      <c r="Y103" s="294">
        <f>IFERROR(SUMPRODUCT(Y101:Y101*H101:H101),"0")</f>
        <v>0</v>
      </c>
      <c r="Z103" s="37"/>
      <c r="AA103" s="295"/>
      <c r="AB103" s="295"/>
      <c r="AC103" s="295"/>
    </row>
    <row r="104" spans="1:68" ht="16.5" customHeight="1" x14ac:dyDescent="0.25">
      <c r="A104" s="309" t="s">
        <v>180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287"/>
      <c r="AB104" s="287"/>
      <c r="AC104" s="287"/>
    </row>
    <row r="105" spans="1:68" ht="14.25" customHeight="1" x14ac:dyDescent="0.25">
      <c r="A105" s="310" t="s">
        <v>64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8"/>
      <c r="AB105" s="288"/>
      <c r="AC105" s="288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300">
        <v>4620207491157</v>
      </c>
      <c r="E106" s="301"/>
      <c r="F106" s="291">
        <v>0.7</v>
      </c>
      <c r="G106" s="32">
        <v>10</v>
      </c>
      <c r="H106" s="291">
        <v>7</v>
      </c>
      <c r="I106" s="291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7"/>
      <c r="R106" s="297"/>
      <c r="S106" s="297"/>
      <c r="T106" s="298"/>
      <c r="U106" s="34"/>
      <c r="V106" s="34"/>
      <c r="W106" s="35" t="s">
        <v>70</v>
      </c>
      <c r="X106" s="292">
        <v>0</v>
      </c>
      <c r="Y106" s="293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300">
        <v>4607111039262</v>
      </c>
      <c r="E107" s="301"/>
      <c r="F107" s="291">
        <v>0.4</v>
      </c>
      <c r="G107" s="32">
        <v>16</v>
      </c>
      <c r="H107" s="291">
        <v>6.4</v>
      </c>
      <c r="I107" s="291">
        <v>6.7195999999999998</v>
      </c>
      <c r="J107" s="32">
        <v>84</v>
      </c>
      <c r="K107" s="32" t="s">
        <v>67</v>
      </c>
      <c r="L107" s="32" t="s">
        <v>104</v>
      </c>
      <c r="M107" s="33" t="s">
        <v>69</v>
      </c>
      <c r="N107" s="33"/>
      <c r="O107" s="32">
        <v>180</v>
      </c>
      <c r="P107" s="4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7"/>
      <c r="R107" s="297"/>
      <c r="S107" s="297"/>
      <c r="T107" s="298"/>
      <c r="U107" s="34"/>
      <c r="V107" s="34"/>
      <c r="W107" s="35" t="s">
        <v>70</v>
      </c>
      <c r="X107" s="292">
        <v>0</v>
      </c>
      <c r="Y107" s="293">
        <f t="shared" si="6"/>
        <v>0</v>
      </c>
      <c r="Z107" s="36">
        <f t="shared" si="7"/>
        <v>0</v>
      </c>
      <c r="AA107" s="56"/>
      <c r="AB107" s="57"/>
      <c r="AC107" s="136" t="s">
        <v>137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300">
        <v>4607111039248</v>
      </c>
      <c r="E108" s="301"/>
      <c r="F108" s="291">
        <v>0.7</v>
      </c>
      <c r="G108" s="32">
        <v>10</v>
      </c>
      <c r="H108" s="291">
        <v>7</v>
      </c>
      <c r="I108" s="291">
        <v>7.3</v>
      </c>
      <c r="J108" s="32">
        <v>84</v>
      </c>
      <c r="K108" s="32" t="s">
        <v>67</v>
      </c>
      <c r="L108" s="32" t="s">
        <v>104</v>
      </c>
      <c r="M108" s="33" t="s">
        <v>69</v>
      </c>
      <c r="N108" s="33"/>
      <c r="O108" s="32">
        <v>180</v>
      </c>
      <c r="P10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7"/>
      <c r="R108" s="297"/>
      <c r="S108" s="297"/>
      <c r="T108" s="298"/>
      <c r="U108" s="34"/>
      <c r="V108" s="34"/>
      <c r="W108" s="35" t="s">
        <v>70</v>
      </c>
      <c r="X108" s="292">
        <v>96</v>
      </c>
      <c r="Y108" s="293">
        <f t="shared" si="6"/>
        <v>96</v>
      </c>
      <c r="Z108" s="36">
        <f t="shared" si="7"/>
        <v>1.488</v>
      </c>
      <c r="AA108" s="56"/>
      <c r="AB108" s="57"/>
      <c r="AC108" s="138" t="s">
        <v>137</v>
      </c>
      <c r="AG108" s="67"/>
      <c r="AJ108" s="71" t="s">
        <v>105</v>
      </c>
      <c r="AK108" s="71">
        <v>12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300">
        <v>4607111039293</v>
      </c>
      <c r="E109" s="301"/>
      <c r="F109" s="291">
        <v>0.4</v>
      </c>
      <c r="G109" s="32">
        <v>16</v>
      </c>
      <c r="H109" s="291">
        <v>6.4</v>
      </c>
      <c r="I109" s="291">
        <v>6.7195999999999998</v>
      </c>
      <c r="J109" s="32">
        <v>84</v>
      </c>
      <c r="K109" s="32" t="s">
        <v>67</v>
      </c>
      <c r="L109" s="32" t="s">
        <v>104</v>
      </c>
      <c r="M109" s="33" t="s">
        <v>69</v>
      </c>
      <c r="N109" s="33"/>
      <c r="O109" s="32">
        <v>180</v>
      </c>
      <c r="P109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7"/>
      <c r="R109" s="297"/>
      <c r="S109" s="297"/>
      <c r="T109" s="298"/>
      <c r="U109" s="34"/>
      <c r="V109" s="34"/>
      <c r="W109" s="35" t="s">
        <v>70</v>
      </c>
      <c r="X109" s="292">
        <v>12</v>
      </c>
      <c r="Y109" s="293">
        <f t="shared" si="6"/>
        <v>12</v>
      </c>
      <c r="Z109" s="36">
        <f t="shared" si="7"/>
        <v>0.186</v>
      </c>
      <c r="AA109" s="56"/>
      <c r="AB109" s="57"/>
      <c r="AC109" s="140" t="s">
        <v>137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80.635199999999998</v>
      </c>
      <c r="BN109" s="67">
        <f t="shared" si="9"/>
        <v>80.635199999999998</v>
      </c>
      <c r="BO109" s="67">
        <f t="shared" si="10"/>
        <v>0.14285714285714285</v>
      </c>
      <c r="BP109" s="67">
        <f t="shared" si="11"/>
        <v>0.14285714285714285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300">
        <v>4607111039279</v>
      </c>
      <c r="E110" s="301"/>
      <c r="F110" s="291">
        <v>0.7</v>
      </c>
      <c r="G110" s="32">
        <v>10</v>
      </c>
      <c r="H110" s="291">
        <v>7</v>
      </c>
      <c r="I110" s="291">
        <v>7.3</v>
      </c>
      <c r="J110" s="32">
        <v>84</v>
      </c>
      <c r="K110" s="32" t="s">
        <v>67</v>
      </c>
      <c r="L110" s="32" t="s">
        <v>104</v>
      </c>
      <c r="M110" s="33" t="s">
        <v>69</v>
      </c>
      <c r="N110" s="33"/>
      <c r="O110" s="32">
        <v>180</v>
      </c>
      <c r="P110" s="47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7"/>
      <c r="R110" s="297"/>
      <c r="S110" s="297"/>
      <c r="T110" s="298"/>
      <c r="U110" s="34"/>
      <c r="V110" s="34"/>
      <c r="W110" s="35" t="s">
        <v>70</v>
      </c>
      <c r="X110" s="292">
        <v>48</v>
      </c>
      <c r="Y110" s="293">
        <f t="shared" si="6"/>
        <v>48</v>
      </c>
      <c r="Z110" s="36">
        <f t="shared" si="7"/>
        <v>0.74399999999999999</v>
      </c>
      <c r="AA110" s="56"/>
      <c r="AB110" s="57"/>
      <c r="AC110" s="142" t="s">
        <v>137</v>
      </c>
      <c r="AG110" s="67"/>
      <c r="AJ110" s="71" t="s">
        <v>105</v>
      </c>
      <c r="AK110" s="71">
        <v>12</v>
      </c>
      <c r="BB110" s="143" t="s">
        <v>1</v>
      </c>
      <c r="BM110" s="67">
        <f t="shared" si="8"/>
        <v>350.4</v>
      </c>
      <c r="BN110" s="67">
        <f t="shared" si="9"/>
        <v>350.4</v>
      </c>
      <c r="BO110" s="67">
        <f t="shared" si="10"/>
        <v>0.5714285714285714</v>
      </c>
      <c r="BP110" s="67">
        <f t="shared" si="11"/>
        <v>0.5714285714285714</v>
      </c>
    </row>
    <row r="111" spans="1:68" ht="27" customHeight="1" x14ac:dyDescent="0.25">
      <c r="A111" s="54" t="s">
        <v>192</v>
      </c>
      <c r="B111" s="54" t="s">
        <v>193</v>
      </c>
      <c r="C111" s="31">
        <v>4301071075</v>
      </c>
      <c r="D111" s="300">
        <v>4620207491102</v>
      </c>
      <c r="E111" s="301"/>
      <c r="F111" s="291">
        <v>0.7</v>
      </c>
      <c r="G111" s="32">
        <v>10</v>
      </c>
      <c r="H111" s="291">
        <v>7</v>
      </c>
      <c r="I111" s="291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9" t="s">
        <v>194</v>
      </c>
      <c r="Q111" s="297"/>
      <c r="R111" s="297"/>
      <c r="S111" s="297"/>
      <c r="T111" s="298"/>
      <c r="U111" s="34"/>
      <c r="V111" s="34"/>
      <c r="W111" s="35" t="s">
        <v>70</v>
      </c>
      <c r="X111" s="292">
        <v>0</v>
      </c>
      <c r="Y111" s="293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3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5"/>
      <c r="P112" s="306" t="s">
        <v>73</v>
      </c>
      <c r="Q112" s="307"/>
      <c r="R112" s="307"/>
      <c r="S112" s="307"/>
      <c r="T112" s="307"/>
      <c r="U112" s="307"/>
      <c r="V112" s="308"/>
      <c r="W112" s="37" t="s">
        <v>70</v>
      </c>
      <c r="X112" s="294">
        <f>IFERROR(SUM(X106:X111),"0")</f>
        <v>156</v>
      </c>
      <c r="Y112" s="294">
        <f>IFERROR(SUM(Y106:Y111),"0")</f>
        <v>156</v>
      </c>
      <c r="Z112" s="294">
        <f>IFERROR(IF(Z106="",0,Z106),"0")+IFERROR(IF(Z107="",0,Z107),"0")+IFERROR(IF(Z108="",0,Z108),"0")+IFERROR(IF(Z109="",0,Z109),"0")+IFERROR(IF(Z110="",0,Z110),"0")+IFERROR(IF(Z111="",0,Z111),"0")</f>
        <v>2.4180000000000001</v>
      </c>
      <c r="AA112" s="295"/>
      <c r="AB112" s="295"/>
      <c r="AC112" s="295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5"/>
      <c r="P113" s="306" t="s">
        <v>73</v>
      </c>
      <c r="Q113" s="307"/>
      <c r="R113" s="307"/>
      <c r="S113" s="307"/>
      <c r="T113" s="307"/>
      <c r="U113" s="307"/>
      <c r="V113" s="308"/>
      <c r="W113" s="37" t="s">
        <v>74</v>
      </c>
      <c r="X113" s="294">
        <f>IFERROR(SUMPRODUCT(X106:X111*H106:H111),"0")</f>
        <v>1084.8</v>
      </c>
      <c r="Y113" s="294">
        <f>IFERROR(SUMPRODUCT(Y106:Y111*H106:H111),"0")</f>
        <v>1084.8</v>
      </c>
      <c r="Z113" s="37"/>
      <c r="AA113" s="295"/>
      <c r="AB113" s="295"/>
      <c r="AC113" s="295"/>
    </row>
    <row r="114" spans="1:68" ht="14.25" customHeight="1" x14ac:dyDescent="0.25">
      <c r="A114" s="310" t="s">
        <v>125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8"/>
      <c r="AB114" s="288"/>
      <c r="AC114" s="288"/>
    </row>
    <row r="115" spans="1:68" ht="27" customHeight="1" x14ac:dyDescent="0.25">
      <c r="A115" s="54" t="s">
        <v>196</v>
      </c>
      <c r="B115" s="54" t="s">
        <v>197</v>
      </c>
      <c r="C115" s="31">
        <v>4301135670</v>
      </c>
      <c r="D115" s="300">
        <v>4620207490983</v>
      </c>
      <c r="E115" s="301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4"/>
      <c r="V115" s="34"/>
      <c r="W115" s="35" t="s">
        <v>70</v>
      </c>
      <c r="X115" s="292">
        <v>0</v>
      </c>
      <c r="Y115" s="293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03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5"/>
      <c r="P116" s="306" t="s">
        <v>73</v>
      </c>
      <c r="Q116" s="307"/>
      <c r="R116" s="307"/>
      <c r="S116" s="307"/>
      <c r="T116" s="307"/>
      <c r="U116" s="307"/>
      <c r="V116" s="308"/>
      <c r="W116" s="37" t="s">
        <v>70</v>
      </c>
      <c r="X116" s="294">
        <f>IFERROR(SUM(X115:X115),"0")</f>
        <v>0</v>
      </c>
      <c r="Y116" s="294">
        <f>IFERROR(SUM(Y115:Y115),"0")</f>
        <v>0</v>
      </c>
      <c r="Z116" s="294">
        <f>IFERROR(IF(Z115="",0,Z115),"0")</f>
        <v>0</v>
      </c>
      <c r="AA116" s="295"/>
      <c r="AB116" s="295"/>
      <c r="AC116" s="295"/>
    </row>
    <row r="117" spans="1:68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5"/>
      <c r="P117" s="306" t="s">
        <v>73</v>
      </c>
      <c r="Q117" s="307"/>
      <c r="R117" s="307"/>
      <c r="S117" s="307"/>
      <c r="T117" s="307"/>
      <c r="U117" s="307"/>
      <c r="V117" s="308"/>
      <c r="W117" s="37" t="s">
        <v>74</v>
      </c>
      <c r="X117" s="294">
        <f>IFERROR(SUMPRODUCT(X115:X115*H115:H115),"0")</f>
        <v>0</v>
      </c>
      <c r="Y117" s="294">
        <f>IFERROR(SUMPRODUCT(Y115:Y115*H115:H115),"0")</f>
        <v>0</v>
      </c>
      <c r="Z117" s="37"/>
      <c r="AA117" s="295"/>
      <c r="AB117" s="295"/>
      <c r="AC117" s="295"/>
    </row>
    <row r="118" spans="1:68" ht="14.25" customHeight="1" x14ac:dyDescent="0.25">
      <c r="A118" s="310" t="s">
        <v>199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8"/>
      <c r="AB118" s="288"/>
      <c r="AC118" s="288"/>
    </row>
    <row r="119" spans="1:68" ht="27" customHeight="1" x14ac:dyDescent="0.25">
      <c r="A119" s="54" t="s">
        <v>200</v>
      </c>
      <c r="B119" s="54" t="s">
        <v>201</v>
      </c>
      <c r="C119" s="31">
        <v>4301071094</v>
      </c>
      <c r="D119" s="300">
        <v>4620207491140</v>
      </c>
      <c r="E119" s="301"/>
      <c r="F119" s="291">
        <v>0.6</v>
      </c>
      <c r="G119" s="32">
        <v>10</v>
      </c>
      <c r="H119" s="291">
        <v>6</v>
      </c>
      <c r="I119" s="291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5" t="s">
        <v>202</v>
      </c>
      <c r="Q119" s="297"/>
      <c r="R119" s="297"/>
      <c r="S119" s="297"/>
      <c r="T119" s="298"/>
      <c r="U119" s="34"/>
      <c r="V119" s="34"/>
      <c r="W119" s="35" t="s">
        <v>70</v>
      </c>
      <c r="X119" s="292">
        <v>0</v>
      </c>
      <c r="Y119" s="293">
        <f>IFERROR(IF(X119="","",X119),"")</f>
        <v>0</v>
      </c>
      <c r="Z119" s="36">
        <f>IFERROR(IF(X119="","",X119*0.0155),"")</f>
        <v>0</v>
      </c>
      <c r="AA119" s="56"/>
      <c r="AB119" s="57" t="s">
        <v>203</v>
      </c>
      <c r="AC119" s="148" t="s">
        <v>204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03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5"/>
      <c r="P120" s="306" t="s">
        <v>73</v>
      </c>
      <c r="Q120" s="307"/>
      <c r="R120" s="307"/>
      <c r="S120" s="307"/>
      <c r="T120" s="307"/>
      <c r="U120" s="307"/>
      <c r="V120" s="308"/>
      <c r="W120" s="37" t="s">
        <v>70</v>
      </c>
      <c r="X120" s="294">
        <f>IFERROR(SUM(X119:X119),"0")</f>
        <v>0</v>
      </c>
      <c r="Y120" s="294">
        <f>IFERROR(SUM(Y119:Y119),"0")</f>
        <v>0</v>
      </c>
      <c r="Z120" s="294">
        <f>IFERROR(IF(Z119="",0,Z119),"0")</f>
        <v>0</v>
      </c>
      <c r="AA120" s="295"/>
      <c r="AB120" s="295"/>
      <c r="AC120" s="295"/>
    </row>
    <row r="121" spans="1:68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5"/>
      <c r="P121" s="306" t="s">
        <v>73</v>
      </c>
      <c r="Q121" s="307"/>
      <c r="R121" s="307"/>
      <c r="S121" s="307"/>
      <c r="T121" s="307"/>
      <c r="U121" s="307"/>
      <c r="V121" s="308"/>
      <c r="W121" s="37" t="s">
        <v>74</v>
      </c>
      <c r="X121" s="294">
        <f>IFERROR(SUMPRODUCT(X119:X119*H119:H119),"0")</f>
        <v>0</v>
      </c>
      <c r="Y121" s="294">
        <f>IFERROR(SUMPRODUCT(Y119:Y119*H119:H119),"0")</f>
        <v>0</v>
      </c>
      <c r="Z121" s="37"/>
      <c r="AA121" s="295"/>
      <c r="AB121" s="295"/>
      <c r="AC121" s="295"/>
    </row>
    <row r="122" spans="1:68" ht="16.5" customHeight="1" x14ac:dyDescent="0.25">
      <c r="A122" s="309" t="s">
        <v>205</v>
      </c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287"/>
      <c r="AB122" s="287"/>
      <c r="AC122" s="287"/>
    </row>
    <row r="123" spans="1:68" ht="14.25" customHeight="1" x14ac:dyDescent="0.25">
      <c r="A123" s="310" t="s">
        <v>125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8"/>
      <c r="AB123" s="288"/>
      <c r="AC123" s="288"/>
    </row>
    <row r="124" spans="1:68" ht="27" customHeight="1" x14ac:dyDescent="0.25">
      <c r="A124" s="54" t="s">
        <v>206</v>
      </c>
      <c r="B124" s="54" t="s">
        <v>207</v>
      </c>
      <c r="C124" s="31">
        <v>4301135555</v>
      </c>
      <c r="D124" s="300">
        <v>4607111034014</v>
      </c>
      <c r="E124" s="301"/>
      <c r="F124" s="291">
        <v>0.25</v>
      </c>
      <c r="G124" s="32">
        <v>12</v>
      </c>
      <c r="H124" s="291">
        <v>3</v>
      </c>
      <c r="I124" s="291">
        <v>3.7035999999999998</v>
      </c>
      <c r="J124" s="32">
        <v>70</v>
      </c>
      <c r="K124" s="32" t="s">
        <v>80</v>
      </c>
      <c r="L124" s="32" t="s">
        <v>173</v>
      </c>
      <c r="M124" s="33" t="s">
        <v>69</v>
      </c>
      <c r="N124" s="33"/>
      <c r="O124" s="32">
        <v>180</v>
      </c>
      <c r="P124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7"/>
      <c r="R124" s="297"/>
      <c r="S124" s="297"/>
      <c r="T124" s="298"/>
      <c r="U124" s="34"/>
      <c r="V124" s="34"/>
      <c r="W124" s="35" t="s">
        <v>70</v>
      </c>
      <c r="X124" s="292">
        <v>28</v>
      </c>
      <c r="Y124" s="293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208</v>
      </c>
      <c r="AG124" s="67"/>
      <c r="AJ124" s="71" t="s">
        <v>175</v>
      </c>
      <c r="AK124" s="71">
        <v>70</v>
      </c>
      <c r="BB124" s="151" t="s">
        <v>82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209</v>
      </c>
      <c r="B125" s="54" t="s">
        <v>210</v>
      </c>
      <c r="C125" s="31">
        <v>4301135532</v>
      </c>
      <c r="D125" s="300">
        <v>4607111033994</v>
      </c>
      <c r="E125" s="301"/>
      <c r="F125" s="291">
        <v>0.25</v>
      </c>
      <c r="G125" s="32">
        <v>12</v>
      </c>
      <c r="H125" s="291">
        <v>3</v>
      </c>
      <c r="I125" s="291">
        <v>3.7035999999999998</v>
      </c>
      <c r="J125" s="32">
        <v>70</v>
      </c>
      <c r="K125" s="32" t="s">
        <v>80</v>
      </c>
      <c r="L125" s="32" t="s">
        <v>173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7"/>
      <c r="R125" s="297"/>
      <c r="S125" s="297"/>
      <c r="T125" s="298"/>
      <c r="U125" s="34"/>
      <c r="V125" s="34"/>
      <c r="W125" s="35" t="s">
        <v>70</v>
      </c>
      <c r="X125" s="292">
        <v>42</v>
      </c>
      <c r="Y125" s="293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52" t="s">
        <v>143</v>
      </c>
      <c r="AG125" s="67"/>
      <c r="AJ125" s="71" t="s">
        <v>175</v>
      </c>
      <c r="AK125" s="71">
        <v>70</v>
      </c>
      <c r="BB125" s="153" t="s">
        <v>82</v>
      </c>
      <c r="BM125" s="67">
        <f>IFERROR(X125*I125,"0")</f>
        <v>155.55119999999999</v>
      </c>
      <c r="BN125" s="67">
        <f>IFERROR(Y125*I125,"0")</f>
        <v>155.55119999999999</v>
      </c>
      <c r="BO125" s="67">
        <f>IFERROR(X125/J125,"0")</f>
        <v>0.6</v>
      </c>
      <c r="BP125" s="67">
        <f>IFERROR(Y125/J125,"0")</f>
        <v>0.6</v>
      </c>
    </row>
    <row r="126" spans="1:68" x14ac:dyDescent="0.2">
      <c r="A126" s="303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5"/>
      <c r="P126" s="306" t="s">
        <v>73</v>
      </c>
      <c r="Q126" s="307"/>
      <c r="R126" s="307"/>
      <c r="S126" s="307"/>
      <c r="T126" s="307"/>
      <c r="U126" s="307"/>
      <c r="V126" s="308"/>
      <c r="W126" s="37" t="s">
        <v>70</v>
      </c>
      <c r="X126" s="294">
        <f>IFERROR(SUM(X124:X125),"0")</f>
        <v>70</v>
      </c>
      <c r="Y126" s="294">
        <f>IFERROR(SUM(Y124:Y125),"0")</f>
        <v>70</v>
      </c>
      <c r="Z126" s="294">
        <f>IFERROR(IF(Z124="",0,Z124),"0")+IFERROR(IF(Z125="",0,Z125),"0")</f>
        <v>1.2515999999999998</v>
      </c>
      <c r="AA126" s="295"/>
      <c r="AB126" s="295"/>
      <c r="AC126" s="295"/>
    </row>
    <row r="127" spans="1:68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5"/>
      <c r="P127" s="306" t="s">
        <v>73</v>
      </c>
      <c r="Q127" s="307"/>
      <c r="R127" s="307"/>
      <c r="S127" s="307"/>
      <c r="T127" s="307"/>
      <c r="U127" s="307"/>
      <c r="V127" s="308"/>
      <c r="W127" s="37" t="s">
        <v>74</v>
      </c>
      <c r="X127" s="294">
        <f>IFERROR(SUMPRODUCT(X124:X125*H124:H125),"0")</f>
        <v>210</v>
      </c>
      <c r="Y127" s="294">
        <f>IFERROR(SUMPRODUCT(Y124:Y125*H124:H125),"0")</f>
        <v>210</v>
      </c>
      <c r="Z127" s="37"/>
      <c r="AA127" s="295"/>
      <c r="AB127" s="295"/>
      <c r="AC127" s="295"/>
    </row>
    <row r="128" spans="1:68" ht="16.5" customHeight="1" x14ac:dyDescent="0.25">
      <c r="A128" s="309" t="s">
        <v>211</v>
      </c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287"/>
      <c r="AB128" s="287"/>
      <c r="AC128" s="287"/>
    </row>
    <row r="129" spans="1:68" ht="14.25" customHeight="1" x14ac:dyDescent="0.25">
      <c r="A129" s="310" t="s">
        <v>125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8"/>
      <c r="AB129" s="288"/>
      <c r="AC129" s="288"/>
    </row>
    <row r="130" spans="1:68" ht="27" customHeight="1" x14ac:dyDescent="0.25">
      <c r="A130" s="54" t="s">
        <v>212</v>
      </c>
      <c r="B130" s="54" t="s">
        <v>213</v>
      </c>
      <c r="C130" s="31">
        <v>4301135549</v>
      </c>
      <c r="D130" s="300">
        <v>4607111039095</v>
      </c>
      <c r="E130" s="301"/>
      <c r="F130" s="291">
        <v>0.25</v>
      </c>
      <c r="G130" s="32">
        <v>12</v>
      </c>
      <c r="H130" s="291">
        <v>3</v>
      </c>
      <c r="I130" s="291">
        <v>3.7480000000000002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4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7"/>
      <c r="R130" s="297"/>
      <c r="S130" s="297"/>
      <c r="T130" s="298"/>
      <c r="U130" s="34"/>
      <c r="V130" s="34"/>
      <c r="W130" s="35" t="s">
        <v>70</v>
      </c>
      <c r="X130" s="292">
        <v>0</v>
      </c>
      <c r="Y130" s="293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214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215</v>
      </c>
      <c r="B131" s="54" t="s">
        <v>216</v>
      </c>
      <c r="C131" s="31">
        <v>4301135550</v>
      </c>
      <c r="D131" s="300">
        <v>4607111034199</v>
      </c>
      <c r="E131" s="301"/>
      <c r="F131" s="291">
        <v>0.25</v>
      </c>
      <c r="G131" s="32">
        <v>12</v>
      </c>
      <c r="H131" s="291">
        <v>3</v>
      </c>
      <c r="I131" s="291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7"/>
      <c r="R131" s="297"/>
      <c r="S131" s="297"/>
      <c r="T131" s="298"/>
      <c r="U131" s="34"/>
      <c r="V131" s="34"/>
      <c r="W131" s="35" t="s">
        <v>70</v>
      </c>
      <c r="X131" s="292">
        <v>56</v>
      </c>
      <c r="Y131" s="293">
        <f>IFERROR(IF(X131="","",X131),"")</f>
        <v>56</v>
      </c>
      <c r="Z131" s="36">
        <f>IFERROR(IF(X131="","",X131*0.01788),"")</f>
        <v>1.0012799999999999</v>
      </c>
      <c r="AA131" s="56"/>
      <c r="AB131" s="57"/>
      <c r="AC131" s="156" t="s">
        <v>217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207.40159999999997</v>
      </c>
      <c r="BN131" s="67">
        <f>IFERROR(Y131*I131,"0")</f>
        <v>207.40159999999997</v>
      </c>
      <c r="BO131" s="67">
        <f>IFERROR(X131/J131,"0")</f>
        <v>0.8</v>
      </c>
      <c r="BP131" s="67">
        <f>IFERROR(Y131/J131,"0")</f>
        <v>0.8</v>
      </c>
    </row>
    <row r="132" spans="1:68" x14ac:dyDescent="0.2">
      <c r="A132" s="303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5"/>
      <c r="P132" s="306" t="s">
        <v>73</v>
      </c>
      <c r="Q132" s="307"/>
      <c r="R132" s="307"/>
      <c r="S132" s="307"/>
      <c r="T132" s="307"/>
      <c r="U132" s="307"/>
      <c r="V132" s="308"/>
      <c r="W132" s="37" t="s">
        <v>70</v>
      </c>
      <c r="X132" s="294">
        <f>IFERROR(SUM(X130:X131),"0")</f>
        <v>56</v>
      </c>
      <c r="Y132" s="294">
        <f>IFERROR(SUM(Y130:Y131),"0")</f>
        <v>56</v>
      </c>
      <c r="Z132" s="294">
        <f>IFERROR(IF(Z130="",0,Z130),"0")+IFERROR(IF(Z131="",0,Z131),"0")</f>
        <v>1.0012799999999999</v>
      </c>
      <c r="AA132" s="295"/>
      <c r="AB132" s="295"/>
      <c r="AC132" s="295"/>
    </row>
    <row r="133" spans="1:68" x14ac:dyDescent="0.2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5"/>
      <c r="P133" s="306" t="s">
        <v>73</v>
      </c>
      <c r="Q133" s="307"/>
      <c r="R133" s="307"/>
      <c r="S133" s="307"/>
      <c r="T133" s="307"/>
      <c r="U133" s="307"/>
      <c r="V133" s="308"/>
      <c r="W133" s="37" t="s">
        <v>74</v>
      </c>
      <c r="X133" s="294">
        <f>IFERROR(SUMPRODUCT(X130:X131*H130:H131),"0")</f>
        <v>168</v>
      </c>
      <c r="Y133" s="294">
        <f>IFERROR(SUMPRODUCT(Y130:Y131*H130:H131),"0")</f>
        <v>168</v>
      </c>
      <c r="Z133" s="37"/>
      <c r="AA133" s="295"/>
      <c r="AB133" s="295"/>
      <c r="AC133" s="295"/>
    </row>
    <row r="134" spans="1:68" ht="16.5" customHeight="1" x14ac:dyDescent="0.25">
      <c r="A134" s="309" t="s">
        <v>218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287"/>
      <c r="AB134" s="287"/>
      <c r="AC134" s="287"/>
    </row>
    <row r="135" spans="1:68" ht="14.25" customHeight="1" x14ac:dyDescent="0.25">
      <c r="A135" s="310" t="s">
        <v>125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8"/>
      <c r="AB135" s="288"/>
      <c r="AC135" s="288"/>
    </row>
    <row r="136" spans="1:68" ht="27" customHeight="1" x14ac:dyDescent="0.25">
      <c r="A136" s="54" t="s">
        <v>219</v>
      </c>
      <c r="B136" s="54" t="s">
        <v>220</v>
      </c>
      <c r="C136" s="31">
        <v>4301135753</v>
      </c>
      <c r="D136" s="300">
        <v>4620207490914</v>
      </c>
      <c r="E136" s="301"/>
      <c r="F136" s="291">
        <v>0.2</v>
      </c>
      <c r="G136" s="32">
        <v>12</v>
      </c>
      <c r="H136" s="291">
        <v>2.4</v>
      </c>
      <c r="I136" s="291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83" t="s">
        <v>221</v>
      </c>
      <c r="Q136" s="297"/>
      <c r="R136" s="297"/>
      <c r="S136" s="297"/>
      <c r="T136" s="298"/>
      <c r="U136" s="34"/>
      <c r="V136" s="34"/>
      <c r="W136" s="35" t="s">
        <v>70</v>
      </c>
      <c r="X136" s="292">
        <v>0</v>
      </c>
      <c r="Y136" s="293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208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222</v>
      </c>
      <c r="B137" s="54" t="s">
        <v>223</v>
      </c>
      <c r="C137" s="31">
        <v>4301135778</v>
      </c>
      <c r="D137" s="300">
        <v>4620207490853</v>
      </c>
      <c r="E137" s="301"/>
      <c r="F137" s="291">
        <v>0.2</v>
      </c>
      <c r="G137" s="32">
        <v>12</v>
      </c>
      <c r="H137" s="291">
        <v>2.4</v>
      </c>
      <c r="I137" s="291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8" t="s">
        <v>224</v>
      </c>
      <c r="Q137" s="297"/>
      <c r="R137" s="297"/>
      <c r="S137" s="297"/>
      <c r="T137" s="298"/>
      <c r="U137" s="34"/>
      <c r="V137" s="34"/>
      <c r="W137" s="35" t="s">
        <v>70</v>
      </c>
      <c r="X137" s="292">
        <v>28</v>
      </c>
      <c r="Y137" s="293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208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03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5"/>
      <c r="P138" s="306" t="s">
        <v>73</v>
      </c>
      <c r="Q138" s="307"/>
      <c r="R138" s="307"/>
      <c r="S138" s="307"/>
      <c r="T138" s="307"/>
      <c r="U138" s="307"/>
      <c r="V138" s="308"/>
      <c r="W138" s="37" t="s">
        <v>70</v>
      </c>
      <c r="X138" s="294">
        <f>IFERROR(SUM(X136:X137),"0")</f>
        <v>28</v>
      </c>
      <c r="Y138" s="294">
        <f>IFERROR(SUM(Y136:Y137),"0")</f>
        <v>28</v>
      </c>
      <c r="Z138" s="294">
        <f>IFERROR(IF(Z136="",0,Z136),"0")+IFERROR(IF(Z137="",0,Z137),"0")</f>
        <v>0.50063999999999997</v>
      </c>
      <c r="AA138" s="295"/>
      <c r="AB138" s="295"/>
      <c r="AC138" s="295"/>
    </row>
    <row r="139" spans="1:68" x14ac:dyDescent="0.2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5"/>
      <c r="P139" s="306" t="s">
        <v>73</v>
      </c>
      <c r="Q139" s="307"/>
      <c r="R139" s="307"/>
      <c r="S139" s="307"/>
      <c r="T139" s="307"/>
      <c r="U139" s="307"/>
      <c r="V139" s="308"/>
      <c r="W139" s="37" t="s">
        <v>74</v>
      </c>
      <c r="X139" s="294">
        <f>IFERROR(SUMPRODUCT(X136:X137*H136:H137),"0")</f>
        <v>67.2</v>
      </c>
      <c r="Y139" s="294">
        <f>IFERROR(SUMPRODUCT(Y136:Y137*H136:H137),"0")</f>
        <v>67.2</v>
      </c>
      <c r="Z139" s="37"/>
      <c r="AA139" s="295"/>
      <c r="AB139" s="295"/>
      <c r="AC139" s="295"/>
    </row>
    <row r="140" spans="1:68" ht="16.5" customHeight="1" x14ac:dyDescent="0.25">
      <c r="A140" s="309" t="s">
        <v>225</v>
      </c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287"/>
      <c r="AB140" s="287"/>
      <c r="AC140" s="287"/>
    </row>
    <row r="141" spans="1:68" ht="14.25" customHeight="1" x14ac:dyDescent="0.25">
      <c r="A141" s="310" t="s">
        <v>125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8"/>
      <c r="AB141" s="288"/>
      <c r="AC141" s="288"/>
    </row>
    <row r="142" spans="1:68" ht="27" customHeight="1" x14ac:dyDescent="0.25">
      <c r="A142" s="54" t="s">
        <v>226</v>
      </c>
      <c r="B142" s="54" t="s">
        <v>227</v>
      </c>
      <c r="C142" s="31">
        <v>4301135570</v>
      </c>
      <c r="D142" s="300">
        <v>4607111035806</v>
      </c>
      <c r="E142" s="301"/>
      <c r="F142" s="291">
        <v>0.25</v>
      </c>
      <c r="G142" s="32">
        <v>12</v>
      </c>
      <c r="H142" s="291">
        <v>3</v>
      </c>
      <c r="I142" s="291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7"/>
      <c r="R142" s="297"/>
      <c r="S142" s="297"/>
      <c r="T142" s="298"/>
      <c r="U142" s="34"/>
      <c r="V142" s="34"/>
      <c r="W142" s="35" t="s">
        <v>70</v>
      </c>
      <c r="X142" s="292">
        <v>0</v>
      </c>
      <c r="Y142" s="293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228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03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5"/>
      <c r="P143" s="306" t="s">
        <v>73</v>
      </c>
      <c r="Q143" s="307"/>
      <c r="R143" s="307"/>
      <c r="S143" s="307"/>
      <c r="T143" s="307"/>
      <c r="U143" s="307"/>
      <c r="V143" s="308"/>
      <c r="W143" s="37" t="s">
        <v>70</v>
      </c>
      <c r="X143" s="294">
        <f>IFERROR(SUM(X142:X142),"0")</f>
        <v>0</v>
      </c>
      <c r="Y143" s="294">
        <f>IFERROR(SUM(Y142:Y142),"0")</f>
        <v>0</v>
      </c>
      <c r="Z143" s="294">
        <f>IFERROR(IF(Z142="",0,Z142),"0")</f>
        <v>0</v>
      </c>
      <c r="AA143" s="295"/>
      <c r="AB143" s="295"/>
      <c r="AC143" s="295"/>
    </row>
    <row r="144" spans="1:68" x14ac:dyDescent="0.2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5"/>
      <c r="P144" s="306" t="s">
        <v>73</v>
      </c>
      <c r="Q144" s="307"/>
      <c r="R144" s="307"/>
      <c r="S144" s="307"/>
      <c r="T144" s="307"/>
      <c r="U144" s="307"/>
      <c r="V144" s="308"/>
      <c r="W144" s="37" t="s">
        <v>74</v>
      </c>
      <c r="X144" s="294">
        <f>IFERROR(SUMPRODUCT(X142:X142*H142:H142),"0")</f>
        <v>0</v>
      </c>
      <c r="Y144" s="294">
        <f>IFERROR(SUMPRODUCT(Y142:Y142*H142:H142),"0")</f>
        <v>0</v>
      </c>
      <c r="Z144" s="37"/>
      <c r="AA144" s="295"/>
      <c r="AB144" s="295"/>
      <c r="AC144" s="295"/>
    </row>
    <row r="145" spans="1:68" ht="16.5" customHeight="1" x14ac:dyDescent="0.25">
      <c r="A145" s="309" t="s">
        <v>229</v>
      </c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287"/>
      <c r="AB145" s="287"/>
      <c r="AC145" s="287"/>
    </row>
    <row r="146" spans="1:68" ht="14.25" customHeight="1" x14ac:dyDescent="0.25">
      <c r="A146" s="310" t="s">
        <v>125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8"/>
      <c r="AB146" s="288"/>
      <c r="AC146" s="288"/>
    </row>
    <row r="147" spans="1:68" ht="16.5" customHeight="1" x14ac:dyDescent="0.25">
      <c r="A147" s="54" t="s">
        <v>230</v>
      </c>
      <c r="B147" s="54" t="s">
        <v>231</v>
      </c>
      <c r="C147" s="31">
        <v>4301135607</v>
      </c>
      <c r="D147" s="300">
        <v>4607111039613</v>
      </c>
      <c r="E147" s="301"/>
      <c r="F147" s="291">
        <v>0.09</v>
      </c>
      <c r="G147" s="32">
        <v>30</v>
      </c>
      <c r="H147" s="291">
        <v>2.7</v>
      </c>
      <c r="I147" s="291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7"/>
      <c r="R147" s="297"/>
      <c r="S147" s="297"/>
      <c r="T147" s="298"/>
      <c r="U147" s="34"/>
      <c r="V147" s="34"/>
      <c r="W147" s="35" t="s">
        <v>70</v>
      </c>
      <c r="X147" s="292">
        <v>0</v>
      </c>
      <c r="Y147" s="293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214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03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5"/>
      <c r="P148" s="306" t="s">
        <v>73</v>
      </c>
      <c r="Q148" s="307"/>
      <c r="R148" s="307"/>
      <c r="S148" s="307"/>
      <c r="T148" s="307"/>
      <c r="U148" s="307"/>
      <c r="V148" s="308"/>
      <c r="W148" s="37" t="s">
        <v>70</v>
      </c>
      <c r="X148" s="294">
        <f>IFERROR(SUM(X147:X147),"0")</f>
        <v>0</v>
      </c>
      <c r="Y148" s="294">
        <f>IFERROR(SUM(Y147:Y147),"0")</f>
        <v>0</v>
      </c>
      <c r="Z148" s="294">
        <f>IFERROR(IF(Z147="",0,Z147),"0")</f>
        <v>0</v>
      </c>
      <c r="AA148" s="295"/>
      <c r="AB148" s="295"/>
      <c r="AC148" s="295"/>
    </row>
    <row r="149" spans="1:68" x14ac:dyDescent="0.2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5"/>
      <c r="P149" s="306" t="s">
        <v>73</v>
      </c>
      <c r="Q149" s="307"/>
      <c r="R149" s="307"/>
      <c r="S149" s="307"/>
      <c r="T149" s="307"/>
      <c r="U149" s="307"/>
      <c r="V149" s="308"/>
      <c r="W149" s="37" t="s">
        <v>74</v>
      </c>
      <c r="X149" s="294">
        <f>IFERROR(SUMPRODUCT(X147:X147*H147:H147),"0")</f>
        <v>0</v>
      </c>
      <c r="Y149" s="294">
        <f>IFERROR(SUMPRODUCT(Y147:Y147*H147:H147),"0")</f>
        <v>0</v>
      </c>
      <c r="Z149" s="37"/>
      <c r="AA149" s="295"/>
      <c r="AB149" s="295"/>
      <c r="AC149" s="295"/>
    </row>
    <row r="150" spans="1:68" ht="16.5" customHeight="1" x14ac:dyDescent="0.25">
      <c r="A150" s="309" t="s">
        <v>232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287"/>
      <c r="AB150" s="287"/>
      <c r="AC150" s="287"/>
    </row>
    <row r="151" spans="1:68" ht="14.25" customHeight="1" x14ac:dyDescent="0.25">
      <c r="A151" s="310" t="s">
        <v>199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8"/>
      <c r="AB151" s="288"/>
      <c r="AC151" s="288"/>
    </row>
    <row r="152" spans="1:68" ht="27" customHeight="1" x14ac:dyDescent="0.25">
      <c r="A152" s="54" t="s">
        <v>233</v>
      </c>
      <c r="B152" s="54" t="s">
        <v>234</v>
      </c>
      <c r="C152" s="31">
        <v>4301135540</v>
      </c>
      <c r="D152" s="300">
        <v>4607111035646</v>
      </c>
      <c r="E152" s="301"/>
      <c r="F152" s="291">
        <v>0.2</v>
      </c>
      <c r="G152" s="32">
        <v>8</v>
      </c>
      <c r="H152" s="291">
        <v>1.6</v>
      </c>
      <c r="I152" s="291">
        <v>2.12</v>
      </c>
      <c r="J152" s="32">
        <v>72</v>
      </c>
      <c r="K152" s="32" t="s">
        <v>235</v>
      </c>
      <c r="L152" s="32" t="s">
        <v>68</v>
      </c>
      <c r="M152" s="33" t="s">
        <v>69</v>
      </c>
      <c r="N152" s="33"/>
      <c r="O152" s="32">
        <v>180</v>
      </c>
      <c r="P152" s="31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7"/>
      <c r="R152" s="297"/>
      <c r="S152" s="297"/>
      <c r="T152" s="298"/>
      <c r="U152" s="34"/>
      <c r="V152" s="34"/>
      <c r="W152" s="35" t="s">
        <v>70</v>
      </c>
      <c r="X152" s="292">
        <v>0</v>
      </c>
      <c r="Y152" s="293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236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03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5"/>
      <c r="P153" s="306" t="s">
        <v>73</v>
      </c>
      <c r="Q153" s="307"/>
      <c r="R153" s="307"/>
      <c r="S153" s="307"/>
      <c r="T153" s="307"/>
      <c r="U153" s="307"/>
      <c r="V153" s="308"/>
      <c r="W153" s="37" t="s">
        <v>70</v>
      </c>
      <c r="X153" s="294">
        <f>IFERROR(SUM(X152:X152),"0")</f>
        <v>0</v>
      </c>
      <c r="Y153" s="294">
        <f>IFERROR(SUM(Y152:Y152),"0")</f>
        <v>0</v>
      </c>
      <c r="Z153" s="294">
        <f>IFERROR(IF(Z152="",0,Z152),"0")</f>
        <v>0</v>
      </c>
      <c r="AA153" s="295"/>
      <c r="AB153" s="295"/>
      <c r="AC153" s="295"/>
    </row>
    <row r="154" spans="1:68" x14ac:dyDescent="0.2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5"/>
      <c r="P154" s="306" t="s">
        <v>73</v>
      </c>
      <c r="Q154" s="307"/>
      <c r="R154" s="307"/>
      <c r="S154" s="307"/>
      <c r="T154" s="307"/>
      <c r="U154" s="307"/>
      <c r="V154" s="308"/>
      <c r="W154" s="37" t="s">
        <v>74</v>
      </c>
      <c r="X154" s="294">
        <f>IFERROR(SUMPRODUCT(X152:X152*H152:H152),"0")</f>
        <v>0</v>
      </c>
      <c r="Y154" s="294">
        <f>IFERROR(SUMPRODUCT(Y152:Y152*H152:H152),"0")</f>
        <v>0</v>
      </c>
      <c r="Z154" s="37"/>
      <c r="AA154" s="295"/>
      <c r="AB154" s="295"/>
      <c r="AC154" s="295"/>
    </row>
    <row r="155" spans="1:68" ht="16.5" customHeight="1" x14ac:dyDescent="0.25">
      <c r="A155" s="309" t="s">
        <v>237</v>
      </c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287"/>
      <c r="AB155" s="287"/>
      <c r="AC155" s="287"/>
    </row>
    <row r="156" spans="1:68" ht="14.25" customHeight="1" x14ac:dyDescent="0.25">
      <c r="A156" s="310" t="s">
        <v>125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8"/>
      <c r="AB156" s="288"/>
      <c r="AC156" s="288"/>
    </row>
    <row r="157" spans="1:68" ht="27" customHeight="1" x14ac:dyDescent="0.25">
      <c r="A157" s="54" t="s">
        <v>238</v>
      </c>
      <c r="B157" s="54" t="s">
        <v>239</v>
      </c>
      <c r="C157" s="31">
        <v>4301135591</v>
      </c>
      <c r="D157" s="300">
        <v>4607111036568</v>
      </c>
      <c r="E157" s="301"/>
      <c r="F157" s="291">
        <v>0.28000000000000003</v>
      </c>
      <c r="G157" s="32">
        <v>6</v>
      </c>
      <c r="H157" s="291">
        <v>1.68</v>
      </c>
      <c r="I157" s="291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7"/>
      <c r="R157" s="297"/>
      <c r="S157" s="297"/>
      <c r="T157" s="298"/>
      <c r="U157" s="34"/>
      <c r="V157" s="34"/>
      <c r="W157" s="35" t="s">
        <v>70</v>
      </c>
      <c r="X157" s="292">
        <v>0</v>
      </c>
      <c r="Y157" s="293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240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03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5"/>
      <c r="P158" s="306" t="s">
        <v>73</v>
      </c>
      <c r="Q158" s="307"/>
      <c r="R158" s="307"/>
      <c r="S158" s="307"/>
      <c r="T158" s="307"/>
      <c r="U158" s="307"/>
      <c r="V158" s="308"/>
      <c r="W158" s="37" t="s">
        <v>70</v>
      </c>
      <c r="X158" s="294">
        <f>IFERROR(SUM(X157:X157),"0")</f>
        <v>0</v>
      </c>
      <c r="Y158" s="294">
        <f>IFERROR(SUM(Y157:Y157),"0")</f>
        <v>0</v>
      </c>
      <c r="Z158" s="294">
        <f>IFERROR(IF(Z157="",0,Z157),"0")</f>
        <v>0</v>
      </c>
      <c r="AA158" s="295"/>
      <c r="AB158" s="295"/>
      <c r="AC158" s="295"/>
    </row>
    <row r="159" spans="1:68" x14ac:dyDescent="0.2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5"/>
      <c r="P159" s="306" t="s">
        <v>73</v>
      </c>
      <c r="Q159" s="307"/>
      <c r="R159" s="307"/>
      <c r="S159" s="307"/>
      <c r="T159" s="307"/>
      <c r="U159" s="307"/>
      <c r="V159" s="308"/>
      <c r="W159" s="37" t="s">
        <v>74</v>
      </c>
      <c r="X159" s="294">
        <f>IFERROR(SUMPRODUCT(X157:X157*H157:H157),"0")</f>
        <v>0</v>
      </c>
      <c r="Y159" s="294">
        <f>IFERROR(SUMPRODUCT(Y157:Y157*H157:H157),"0")</f>
        <v>0</v>
      </c>
      <c r="Z159" s="37"/>
      <c r="AA159" s="295"/>
      <c r="AB159" s="295"/>
      <c r="AC159" s="295"/>
    </row>
    <row r="160" spans="1:68" ht="27.75" customHeight="1" x14ac:dyDescent="0.2">
      <c r="A160" s="349" t="s">
        <v>241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48"/>
      <c r="AB160" s="48"/>
      <c r="AC160" s="48"/>
    </row>
    <row r="161" spans="1:68" ht="16.5" customHeight="1" x14ac:dyDescent="0.25">
      <c r="A161" s="309" t="s">
        <v>242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287"/>
      <c r="AB161" s="287"/>
      <c r="AC161" s="287"/>
    </row>
    <row r="162" spans="1:68" ht="14.25" customHeight="1" x14ac:dyDescent="0.25">
      <c r="A162" s="310" t="s">
        <v>64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8"/>
      <c r="AB162" s="288"/>
      <c r="AC162" s="288"/>
    </row>
    <row r="163" spans="1:68" ht="16.5" customHeight="1" x14ac:dyDescent="0.25">
      <c r="A163" s="54" t="s">
        <v>243</v>
      </c>
      <c r="B163" s="54" t="s">
        <v>244</v>
      </c>
      <c r="C163" s="31">
        <v>4301071062</v>
      </c>
      <c r="D163" s="300">
        <v>4607111036384</v>
      </c>
      <c r="E163" s="301"/>
      <c r="F163" s="291">
        <v>5</v>
      </c>
      <c r="G163" s="32">
        <v>1</v>
      </c>
      <c r="H163" s="291">
        <v>5</v>
      </c>
      <c r="I163" s="291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94" t="s">
        <v>245</v>
      </c>
      <c r="Q163" s="297"/>
      <c r="R163" s="297"/>
      <c r="S163" s="297"/>
      <c r="T163" s="298"/>
      <c r="U163" s="34"/>
      <c r="V163" s="34"/>
      <c r="W163" s="35" t="s">
        <v>70</v>
      </c>
      <c r="X163" s="292">
        <v>0</v>
      </c>
      <c r="Y163" s="293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247</v>
      </c>
      <c r="B164" s="54" t="s">
        <v>248</v>
      </c>
      <c r="C164" s="31">
        <v>4301071050</v>
      </c>
      <c r="D164" s="300">
        <v>4607111036216</v>
      </c>
      <c r="E164" s="301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67</v>
      </c>
      <c r="L164" s="32" t="s">
        <v>104</v>
      </c>
      <c r="M164" s="33" t="s">
        <v>69</v>
      </c>
      <c r="N164" s="33"/>
      <c r="O164" s="32">
        <v>180</v>
      </c>
      <c r="P164" s="44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7"/>
      <c r="R164" s="297"/>
      <c r="S164" s="297"/>
      <c r="T164" s="298"/>
      <c r="U164" s="34"/>
      <c r="V164" s="34"/>
      <c r="W164" s="35" t="s">
        <v>70</v>
      </c>
      <c r="X164" s="292">
        <v>12</v>
      </c>
      <c r="Y164" s="293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72" t="s">
        <v>249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62.558399999999992</v>
      </c>
      <c r="BN164" s="67">
        <f>IFERROR(Y164*I164,"0")</f>
        <v>62.558399999999992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303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5"/>
      <c r="P165" s="306" t="s">
        <v>73</v>
      </c>
      <c r="Q165" s="307"/>
      <c r="R165" s="307"/>
      <c r="S165" s="307"/>
      <c r="T165" s="307"/>
      <c r="U165" s="307"/>
      <c r="V165" s="308"/>
      <c r="W165" s="37" t="s">
        <v>70</v>
      </c>
      <c r="X165" s="294">
        <f>IFERROR(SUM(X163:X164),"0")</f>
        <v>12</v>
      </c>
      <c r="Y165" s="294">
        <f>IFERROR(SUM(Y163:Y164),"0")</f>
        <v>12</v>
      </c>
      <c r="Z165" s="294">
        <f>IFERROR(IF(Z163="",0,Z163),"0")+IFERROR(IF(Z164="",0,Z164),"0")</f>
        <v>0.10391999999999998</v>
      </c>
      <c r="AA165" s="295"/>
      <c r="AB165" s="295"/>
      <c r="AC165" s="295"/>
    </row>
    <row r="166" spans="1:68" x14ac:dyDescent="0.2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5"/>
      <c r="P166" s="306" t="s">
        <v>73</v>
      </c>
      <c r="Q166" s="307"/>
      <c r="R166" s="307"/>
      <c r="S166" s="307"/>
      <c r="T166" s="307"/>
      <c r="U166" s="307"/>
      <c r="V166" s="308"/>
      <c r="W166" s="37" t="s">
        <v>74</v>
      </c>
      <c r="X166" s="294">
        <f>IFERROR(SUMPRODUCT(X163:X164*H163:H164),"0")</f>
        <v>60</v>
      </c>
      <c r="Y166" s="294">
        <f>IFERROR(SUMPRODUCT(Y163:Y164*H163:H164),"0")</f>
        <v>60</v>
      </c>
      <c r="Z166" s="37"/>
      <c r="AA166" s="295"/>
      <c r="AB166" s="295"/>
      <c r="AC166" s="295"/>
    </row>
    <row r="167" spans="1:68" ht="14.25" customHeight="1" x14ac:dyDescent="0.25">
      <c r="A167" s="310" t="s">
        <v>250</v>
      </c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288"/>
      <c r="AB167" s="288"/>
      <c r="AC167" s="288"/>
    </row>
    <row r="168" spans="1:68" ht="27" customHeight="1" x14ac:dyDescent="0.25">
      <c r="A168" s="54" t="s">
        <v>251</v>
      </c>
      <c r="B168" s="54" t="s">
        <v>252</v>
      </c>
      <c r="C168" s="31">
        <v>4301080153</v>
      </c>
      <c r="D168" s="300">
        <v>4607111036827</v>
      </c>
      <c r="E168" s="301"/>
      <c r="F168" s="291">
        <v>1</v>
      </c>
      <c r="G168" s="32">
        <v>5</v>
      </c>
      <c r="H168" s="291">
        <v>5</v>
      </c>
      <c r="I168" s="291">
        <v>5.2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4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8" s="297"/>
      <c r="R168" s="297"/>
      <c r="S168" s="297"/>
      <c r="T168" s="298"/>
      <c r="U168" s="34"/>
      <c r="V168" s="34"/>
      <c r="W168" s="35" t="s">
        <v>70</v>
      </c>
      <c r="X168" s="292">
        <v>0</v>
      </c>
      <c r="Y168" s="293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253</v>
      </c>
      <c r="AG168" s="67"/>
      <c r="AJ168" s="71" t="s">
        <v>72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254</v>
      </c>
      <c r="B169" s="54" t="s">
        <v>255</v>
      </c>
      <c r="C169" s="31">
        <v>4301080154</v>
      </c>
      <c r="D169" s="300">
        <v>4607111036834</v>
      </c>
      <c r="E169" s="301"/>
      <c r="F169" s="291">
        <v>1</v>
      </c>
      <c r="G169" s="32">
        <v>5</v>
      </c>
      <c r="H169" s="291">
        <v>5</v>
      </c>
      <c r="I169" s="291">
        <v>5.2530000000000001</v>
      </c>
      <c r="J169" s="32">
        <v>144</v>
      </c>
      <c r="K169" s="32" t="s">
        <v>67</v>
      </c>
      <c r="L169" s="32" t="s">
        <v>68</v>
      </c>
      <c r="M169" s="33" t="s">
        <v>69</v>
      </c>
      <c r="N169" s="33"/>
      <c r="O169" s="32">
        <v>90</v>
      </c>
      <c r="P169" s="3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9" s="297"/>
      <c r="R169" s="297"/>
      <c r="S169" s="297"/>
      <c r="T169" s="298"/>
      <c r="U169" s="34"/>
      <c r="V169" s="34"/>
      <c r="W169" s="35" t="s">
        <v>70</v>
      </c>
      <c r="X169" s="292">
        <v>0</v>
      </c>
      <c r="Y169" s="293">
        <f>IFERROR(IF(X169="","",X169),"")</f>
        <v>0</v>
      </c>
      <c r="Z169" s="36">
        <f>IFERROR(IF(X169="","",X169*0.00866),"")</f>
        <v>0</v>
      </c>
      <c r="AA169" s="56"/>
      <c r="AB169" s="57"/>
      <c r="AC169" s="176" t="s">
        <v>253</v>
      </c>
      <c r="AG169" s="67"/>
      <c r="AJ169" s="71" t="s">
        <v>72</v>
      </c>
      <c r="AK169" s="71">
        <v>1</v>
      </c>
      <c r="BB169" s="177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03"/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5"/>
      <c r="P170" s="306" t="s">
        <v>73</v>
      </c>
      <c r="Q170" s="307"/>
      <c r="R170" s="307"/>
      <c r="S170" s="307"/>
      <c r="T170" s="307"/>
      <c r="U170" s="307"/>
      <c r="V170" s="308"/>
      <c r="W170" s="37" t="s">
        <v>70</v>
      </c>
      <c r="X170" s="294">
        <f>IFERROR(SUM(X168:X169),"0")</f>
        <v>0</v>
      </c>
      <c r="Y170" s="294">
        <f>IFERROR(SUM(Y168:Y169),"0")</f>
        <v>0</v>
      </c>
      <c r="Z170" s="294">
        <f>IFERROR(IF(Z168="",0,Z168),"0")+IFERROR(IF(Z169="",0,Z169),"0")</f>
        <v>0</v>
      </c>
      <c r="AA170" s="295"/>
      <c r="AB170" s="295"/>
      <c r="AC170" s="295"/>
    </row>
    <row r="171" spans="1:68" x14ac:dyDescent="0.2">
      <c r="A171" s="304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5"/>
      <c r="P171" s="306" t="s">
        <v>73</v>
      </c>
      <c r="Q171" s="307"/>
      <c r="R171" s="307"/>
      <c r="S171" s="307"/>
      <c r="T171" s="307"/>
      <c r="U171" s="307"/>
      <c r="V171" s="308"/>
      <c r="W171" s="37" t="s">
        <v>74</v>
      </c>
      <c r="X171" s="294">
        <f>IFERROR(SUMPRODUCT(X168:X169*H168:H169),"0")</f>
        <v>0</v>
      </c>
      <c r="Y171" s="294">
        <f>IFERROR(SUMPRODUCT(Y168:Y169*H168:H169),"0")</f>
        <v>0</v>
      </c>
      <c r="Z171" s="37"/>
      <c r="AA171" s="295"/>
      <c r="AB171" s="295"/>
      <c r="AC171" s="295"/>
    </row>
    <row r="172" spans="1:68" ht="27.75" customHeight="1" x14ac:dyDescent="0.2">
      <c r="A172" s="349" t="s">
        <v>256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  <c r="AA172" s="48"/>
      <c r="AB172" s="48"/>
      <c r="AC172" s="48"/>
    </row>
    <row r="173" spans="1:68" ht="16.5" customHeight="1" x14ac:dyDescent="0.25">
      <c r="A173" s="309" t="s">
        <v>257</v>
      </c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287"/>
      <c r="AB173" s="287"/>
      <c r="AC173" s="287"/>
    </row>
    <row r="174" spans="1:68" ht="14.25" customHeight="1" x14ac:dyDescent="0.25">
      <c r="A174" s="310" t="s">
        <v>77</v>
      </c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288"/>
      <c r="AB174" s="288"/>
      <c r="AC174" s="288"/>
    </row>
    <row r="175" spans="1:68" ht="16.5" customHeight="1" x14ac:dyDescent="0.25">
      <c r="A175" s="54" t="s">
        <v>258</v>
      </c>
      <c r="B175" s="54" t="s">
        <v>259</v>
      </c>
      <c r="C175" s="31">
        <v>4301132179</v>
      </c>
      <c r="D175" s="300">
        <v>4607111035691</v>
      </c>
      <c r="E175" s="301"/>
      <c r="F175" s="291">
        <v>0.25</v>
      </c>
      <c r="G175" s="32">
        <v>12</v>
      </c>
      <c r="H175" s="291">
        <v>3</v>
      </c>
      <c r="I175" s="291">
        <v>3.3879999999999999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365</v>
      </c>
      <c r="P175" s="4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5" s="297"/>
      <c r="R175" s="297"/>
      <c r="S175" s="297"/>
      <c r="T175" s="298"/>
      <c r="U175" s="34"/>
      <c r="V175" s="34"/>
      <c r="W175" s="35" t="s">
        <v>70</v>
      </c>
      <c r="X175" s="292">
        <v>56</v>
      </c>
      <c r="Y175" s="293">
        <f>IFERROR(IF(X175="","",X175),"")</f>
        <v>56</v>
      </c>
      <c r="Z175" s="36">
        <f>IFERROR(IF(X175="","",X175*0.01788),"")</f>
        <v>1.0012799999999999</v>
      </c>
      <c r="AA175" s="56"/>
      <c r="AB175" s="57"/>
      <c r="AC175" s="178" t="s">
        <v>260</v>
      </c>
      <c r="AG175" s="67"/>
      <c r="AJ175" s="71" t="s">
        <v>72</v>
      </c>
      <c r="AK175" s="71">
        <v>1</v>
      </c>
      <c r="BB175" s="179" t="s">
        <v>82</v>
      </c>
      <c r="BM175" s="67">
        <f>IFERROR(X175*I175,"0")</f>
        <v>189.72800000000001</v>
      </c>
      <c r="BN175" s="67">
        <f>IFERROR(Y175*I175,"0")</f>
        <v>189.72800000000001</v>
      </c>
      <c r="BO175" s="67">
        <f>IFERROR(X175/J175,"0")</f>
        <v>0.8</v>
      </c>
      <c r="BP175" s="67">
        <f>IFERROR(Y175/J175,"0")</f>
        <v>0.8</v>
      </c>
    </row>
    <row r="176" spans="1:68" ht="27" customHeight="1" x14ac:dyDescent="0.25">
      <c r="A176" s="54" t="s">
        <v>261</v>
      </c>
      <c r="B176" s="54" t="s">
        <v>262</v>
      </c>
      <c r="C176" s="31">
        <v>4301132182</v>
      </c>
      <c r="D176" s="300">
        <v>4607111035721</v>
      </c>
      <c r="E176" s="301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80</v>
      </c>
      <c r="L176" s="32" t="s">
        <v>68</v>
      </c>
      <c r="M176" s="33" t="s">
        <v>69</v>
      </c>
      <c r="N176" s="33"/>
      <c r="O176" s="32">
        <v>365</v>
      </c>
      <c r="P176" s="45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6" s="297"/>
      <c r="R176" s="297"/>
      <c r="S176" s="297"/>
      <c r="T176" s="298"/>
      <c r="U176" s="34"/>
      <c r="V176" s="34"/>
      <c r="W176" s="35" t="s">
        <v>70</v>
      </c>
      <c r="X176" s="292">
        <v>14</v>
      </c>
      <c r="Y176" s="293">
        <f>IFERROR(IF(X176="","",X176),"")</f>
        <v>14</v>
      </c>
      <c r="Z176" s="36">
        <f>IFERROR(IF(X176="","",X176*0.01788),"")</f>
        <v>0.25031999999999999</v>
      </c>
      <c r="AA176" s="56"/>
      <c r="AB176" s="57"/>
      <c r="AC176" s="180" t="s">
        <v>263</v>
      </c>
      <c r="AG176" s="67"/>
      <c r="AJ176" s="71" t="s">
        <v>72</v>
      </c>
      <c r="AK176" s="71">
        <v>1</v>
      </c>
      <c r="BB176" s="181" t="s">
        <v>82</v>
      </c>
      <c r="BM176" s="67">
        <f>IFERROR(X176*I176,"0")</f>
        <v>47.432000000000002</v>
      </c>
      <c r="BN176" s="67">
        <f>IFERROR(Y176*I176,"0")</f>
        <v>47.432000000000002</v>
      </c>
      <c r="BO176" s="67">
        <f>IFERROR(X176/J176,"0")</f>
        <v>0.2</v>
      </c>
      <c r="BP176" s="67">
        <f>IFERROR(Y176/J176,"0")</f>
        <v>0.2</v>
      </c>
    </row>
    <row r="177" spans="1:68" ht="27" customHeight="1" x14ac:dyDescent="0.25">
      <c r="A177" s="54" t="s">
        <v>264</v>
      </c>
      <c r="B177" s="54" t="s">
        <v>265</v>
      </c>
      <c r="C177" s="31">
        <v>4301132170</v>
      </c>
      <c r="D177" s="300">
        <v>4607111038487</v>
      </c>
      <c r="E177" s="301"/>
      <c r="F177" s="291">
        <v>0.25</v>
      </c>
      <c r="G177" s="32">
        <v>12</v>
      </c>
      <c r="H177" s="291">
        <v>3</v>
      </c>
      <c r="I177" s="291">
        <v>3.7360000000000002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180</v>
      </c>
      <c r="P177" s="44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7" s="297"/>
      <c r="R177" s="297"/>
      <c r="S177" s="297"/>
      <c r="T177" s="298"/>
      <c r="U177" s="34"/>
      <c r="V177" s="34"/>
      <c r="W177" s="35" t="s">
        <v>70</v>
      </c>
      <c r="X177" s="292">
        <v>14</v>
      </c>
      <c r="Y177" s="293">
        <f>IFERROR(IF(X177="","",X177),"")</f>
        <v>14</v>
      </c>
      <c r="Z177" s="36">
        <f>IFERROR(IF(X177="","",X177*0.01788),"")</f>
        <v>0.25031999999999999</v>
      </c>
      <c r="AA177" s="56"/>
      <c r="AB177" s="57"/>
      <c r="AC177" s="182" t="s">
        <v>266</v>
      </c>
      <c r="AG177" s="67"/>
      <c r="AJ177" s="71" t="s">
        <v>72</v>
      </c>
      <c r="AK177" s="71">
        <v>1</v>
      </c>
      <c r="BB177" s="183" t="s">
        <v>82</v>
      </c>
      <c r="BM177" s="67">
        <f>IFERROR(X177*I177,"0")</f>
        <v>52.304000000000002</v>
      </c>
      <c r="BN177" s="67">
        <f>IFERROR(Y177*I177,"0")</f>
        <v>52.304000000000002</v>
      </c>
      <c r="BO177" s="67">
        <f>IFERROR(X177/J177,"0")</f>
        <v>0.2</v>
      </c>
      <c r="BP177" s="67">
        <f>IFERROR(Y177/J177,"0")</f>
        <v>0.2</v>
      </c>
    </row>
    <row r="178" spans="1:68" x14ac:dyDescent="0.2">
      <c r="A178" s="303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5"/>
      <c r="P178" s="306" t="s">
        <v>73</v>
      </c>
      <c r="Q178" s="307"/>
      <c r="R178" s="307"/>
      <c r="S178" s="307"/>
      <c r="T178" s="307"/>
      <c r="U178" s="307"/>
      <c r="V178" s="308"/>
      <c r="W178" s="37" t="s">
        <v>70</v>
      </c>
      <c r="X178" s="294">
        <f>IFERROR(SUM(X175:X177),"0")</f>
        <v>84</v>
      </c>
      <c r="Y178" s="294">
        <f>IFERROR(SUM(Y175:Y177),"0")</f>
        <v>84</v>
      </c>
      <c r="Z178" s="294">
        <f>IFERROR(IF(Z175="",0,Z175),"0")+IFERROR(IF(Z176="",0,Z176),"0")+IFERROR(IF(Z177="",0,Z177),"0")</f>
        <v>1.5019199999999997</v>
      </c>
      <c r="AA178" s="295"/>
      <c r="AB178" s="295"/>
      <c r="AC178" s="295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5"/>
      <c r="P179" s="306" t="s">
        <v>73</v>
      </c>
      <c r="Q179" s="307"/>
      <c r="R179" s="307"/>
      <c r="S179" s="307"/>
      <c r="T179" s="307"/>
      <c r="U179" s="307"/>
      <c r="V179" s="308"/>
      <c r="W179" s="37" t="s">
        <v>74</v>
      </c>
      <c r="X179" s="294">
        <f>IFERROR(SUMPRODUCT(X175:X177*H175:H177),"0")</f>
        <v>252</v>
      </c>
      <c r="Y179" s="294">
        <f>IFERROR(SUMPRODUCT(Y175:Y177*H175:H177),"0")</f>
        <v>252</v>
      </c>
      <c r="Z179" s="37"/>
      <c r="AA179" s="295"/>
      <c r="AB179" s="295"/>
      <c r="AC179" s="295"/>
    </row>
    <row r="180" spans="1:68" ht="14.25" customHeight="1" x14ac:dyDescent="0.25">
      <c r="A180" s="310" t="s">
        <v>267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288"/>
      <c r="AB180" s="288"/>
      <c r="AC180" s="288"/>
    </row>
    <row r="181" spans="1:68" ht="27" customHeight="1" x14ac:dyDescent="0.25">
      <c r="A181" s="54" t="s">
        <v>268</v>
      </c>
      <c r="B181" s="54" t="s">
        <v>269</v>
      </c>
      <c r="C181" s="31">
        <v>4301051855</v>
      </c>
      <c r="D181" s="300">
        <v>4680115885875</v>
      </c>
      <c r="E181" s="301"/>
      <c r="F181" s="291">
        <v>1</v>
      </c>
      <c r="G181" s="32">
        <v>9</v>
      </c>
      <c r="H181" s="291">
        <v>9</v>
      </c>
      <c r="I181" s="291">
        <v>9.4350000000000005</v>
      </c>
      <c r="J181" s="32">
        <v>64</v>
      </c>
      <c r="K181" s="32" t="s">
        <v>270</v>
      </c>
      <c r="L181" s="32" t="s">
        <v>68</v>
      </c>
      <c r="M181" s="33" t="s">
        <v>271</v>
      </c>
      <c r="N181" s="33"/>
      <c r="O181" s="32">
        <v>365</v>
      </c>
      <c r="P181" s="476" t="s">
        <v>272</v>
      </c>
      <c r="Q181" s="297"/>
      <c r="R181" s="297"/>
      <c r="S181" s="297"/>
      <c r="T181" s="298"/>
      <c r="U181" s="34"/>
      <c r="V181" s="34"/>
      <c r="W181" s="35" t="s">
        <v>70</v>
      </c>
      <c r="X181" s="292">
        <v>0</v>
      </c>
      <c r="Y181" s="293">
        <f>IFERROR(IF(X181="","",X181),"")</f>
        <v>0</v>
      </c>
      <c r="Z181" s="36">
        <f>IFERROR(IF(X181="","",X181*0.01898),"")</f>
        <v>0</v>
      </c>
      <c r="AA181" s="56"/>
      <c r="AB181" s="57"/>
      <c r="AC181" s="184" t="s">
        <v>273</v>
      </c>
      <c r="AG181" s="67"/>
      <c r="AJ181" s="71" t="s">
        <v>72</v>
      </c>
      <c r="AK181" s="71">
        <v>1</v>
      </c>
      <c r="BB181" s="185" t="s">
        <v>274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03"/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5"/>
      <c r="P182" s="306" t="s">
        <v>73</v>
      </c>
      <c r="Q182" s="307"/>
      <c r="R182" s="307"/>
      <c r="S182" s="307"/>
      <c r="T182" s="307"/>
      <c r="U182" s="307"/>
      <c r="V182" s="308"/>
      <c r="W182" s="37" t="s">
        <v>70</v>
      </c>
      <c r="X182" s="294">
        <f>IFERROR(SUM(X181:X181),"0")</f>
        <v>0</v>
      </c>
      <c r="Y182" s="294">
        <f>IFERROR(SUM(Y181:Y181),"0")</f>
        <v>0</v>
      </c>
      <c r="Z182" s="294">
        <f>IFERROR(IF(Z181="",0,Z181),"0")</f>
        <v>0</v>
      </c>
      <c r="AA182" s="295"/>
      <c r="AB182" s="295"/>
      <c r="AC182" s="295"/>
    </row>
    <row r="183" spans="1:68" x14ac:dyDescent="0.2">
      <c r="A183" s="304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5"/>
      <c r="P183" s="306" t="s">
        <v>73</v>
      </c>
      <c r="Q183" s="307"/>
      <c r="R183" s="307"/>
      <c r="S183" s="307"/>
      <c r="T183" s="307"/>
      <c r="U183" s="307"/>
      <c r="V183" s="308"/>
      <c r="W183" s="37" t="s">
        <v>74</v>
      </c>
      <c r="X183" s="294">
        <f>IFERROR(SUMPRODUCT(X181:X181*H181:H181),"0")</f>
        <v>0</v>
      </c>
      <c r="Y183" s="294">
        <f>IFERROR(SUMPRODUCT(Y181:Y181*H181:H181),"0")</f>
        <v>0</v>
      </c>
      <c r="Z183" s="37"/>
      <c r="AA183" s="295"/>
      <c r="AB183" s="295"/>
      <c r="AC183" s="295"/>
    </row>
    <row r="184" spans="1:68" ht="27.75" customHeight="1" x14ac:dyDescent="0.2">
      <c r="A184" s="349" t="s">
        <v>275</v>
      </c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  <c r="AA184" s="48"/>
      <c r="AB184" s="48"/>
      <c r="AC184" s="48"/>
    </row>
    <row r="185" spans="1:68" ht="16.5" customHeight="1" x14ac:dyDescent="0.25">
      <c r="A185" s="309" t="s">
        <v>276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287"/>
      <c r="AB185" s="287"/>
      <c r="AC185" s="287"/>
    </row>
    <row r="186" spans="1:68" ht="14.25" customHeight="1" x14ac:dyDescent="0.25">
      <c r="A186" s="310" t="s">
        <v>77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8"/>
      <c r="AB186" s="288"/>
      <c r="AC186" s="288"/>
    </row>
    <row r="187" spans="1:68" ht="27" customHeight="1" x14ac:dyDescent="0.25">
      <c r="A187" s="54" t="s">
        <v>277</v>
      </c>
      <c r="B187" s="54" t="s">
        <v>278</v>
      </c>
      <c r="C187" s="31">
        <v>4301132227</v>
      </c>
      <c r="D187" s="300">
        <v>4620207491133</v>
      </c>
      <c r="E187" s="301"/>
      <c r="F187" s="291">
        <v>0.23</v>
      </c>
      <c r="G187" s="32">
        <v>12</v>
      </c>
      <c r="H187" s="291">
        <v>2.76</v>
      </c>
      <c r="I187" s="291">
        <v>2.98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61" t="s">
        <v>279</v>
      </c>
      <c r="Q187" s="297"/>
      <c r="R187" s="297"/>
      <c r="S187" s="297"/>
      <c r="T187" s="298"/>
      <c r="U187" s="34"/>
      <c r="V187" s="34"/>
      <c r="W187" s="35" t="s">
        <v>70</v>
      </c>
      <c r="X187" s="292">
        <v>28</v>
      </c>
      <c r="Y187" s="29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280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83.44</v>
      </c>
      <c r="BN187" s="67">
        <f>IFERROR(Y187*I187,"0")</f>
        <v>83.44</v>
      </c>
      <c r="BO187" s="67">
        <f>IFERROR(X187/J187,"0")</f>
        <v>0.4</v>
      </c>
      <c r="BP187" s="67">
        <f>IFERROR(Y187/J187,"0")</f>
        <v>0.4</v>
      </c>
    </row>
    <row r="188" spans="1:68" x14ac:dyDescent="0.2">
      <c r="A188" s="303"/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5"/>
      <c r="P188" s="306" t="s">
        <v>73</v>
      </c>
      <c r="Q188" s="307"/>
      <c r="R188" s="307"/>
      <c r="S188" s="307"/>
      <c r="T188" s="307"/>
      <c r="U188" s="307"/>
      <c r="V188" s="308"/>
      <c r="W188" s="37" t="s">
        <v>70</v>
      </c>
      <c r="X188" s="294">
        <f>IFERROR(SUM(X187:X187),"0")</f>
        <v>28</v>
      </c>
      <c r="Y188" s="294">
        <f>IFERROR(SUM(Y187:Y187),"0")</f>
        <v>28</v>
      </c>
      <c r="Z188" s="294">
        <f>IFERROR(IF(Z187="",0,Z187),"0")</f>
        <v>0.50063999999999997</v>
      </c>
      <c r="AA188" s="295"/>
      <c r="AB188" s="295"/>
      <c r="AC188" s="295"/>
    </row>
    <row r="189" spans="1:68" x14ac:dyDescent="0.2">
      <c r="A189" s="304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5"/>
      <c r="P189" s="306" t="s">
        <v>73</v>
      </c>
      <c r="Q189" s="307"/>
      <c r="R189" s="307"/>
      <c r="S189" s="307"/>
      <c r="T189" s="307"/>
      <c r="U189" s="307"/>
      <c r="V189" s="308"/>
      <c r="W189" s="37" t="s">
        <v>74</v>
      </c>
      <c r="X189" s="294">
        <f>IFERROR(SUMPRODUCT(X187:X187*H187:H187),"0")</f>
        <v>77.28</v>
      </c>
      <c r="Y189" s="294">
        <f>IFERROR(SUMPRODUCT(Y187:Y187*H187:H187),"0")</f>
        <v>77.28</v>
      </c>
      <c r="Z189" s="37"/>
      <c r="AA189" s="295"/>
      <c r="AB189" s="295"/>
      <c r="AC189" s="295"/>
    </row>
    <row r="190" spans="1:68" ht="14.25" customHeight="1" x14ac:dyDescent="0.25">
      <c r="A190" s="310" t="s">
        <v>125</v>
      </c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288"/>
      <c r="AB190" s="288"/>
      <c r="AC190" s="288"/>
    </row>
    <row r="191" spans="1:68" ht="27" customHeight="1" x14ac:dyDescent="0.25">
      <c r="A191" s="54" t="s">
        <v>281</v>
      </c>
      <c r="B191" s="54" t="s">
        <v>282</v>
      </c>
      <c r="C191" s="31">
        <v>4301135707</v>
      </c>
      <c r="D191" s="300">
        <v>4620207490198</v>
      </c>
      <c r="E191" s="301"/>
      <c r="F191" s="291">
        <v>0.2</v>
      </c>
      <c r="G191" s="32">
        <v>12</v>
      </c>
      <c r="H191" s="291">
        <v>2.4</v>
      </c>
      <c r="I191" s="291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6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297"/>
      <c r="R191" s="297"/>
      <c r="S191" s="297"/>
      <c r="T191" s="298"/>
      <c r="U191" s="34"/>
      <c r="V191" s="34"/>
      <c r="W191" s="35" t="s">
        <v>70</v>
      </c>
      <c r="X191" s="292">
        <v>0</v>
      </c>
      <c r="Y191" s="293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283</v>
      </c>
      <c r="AG191" s="67"/>
      <c r="AJ191" s="71" t="s">
        <v>72</v>
      </c>
      <c r="AK191" s="71">
        <v>1</v>
      </c>
      <c r="BB191" s="189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284</v>
      </c>
      <c r="B192" s="54" t="s">
        <v>285</v>
      </c>
      <c r="C192" s="31">
        <v>4301135696</v>
      </c>
      <c r="D192" s="300">
        <v>4620207490235</v>
      </c>
      <c r="E192" s="301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297"/>
      <c r="R192" s="297"/>
      <c r="S192" s="297"/>
      <c r="T192" s="298"/>
      <c r="U192" s="34"/>
      <c r="V192" s="34"/>
      <c r="W192" s="35" t="s">
        <v>70</v>
      </c>
      <c r="X192" s="292">
        <v>0</v>
      </c>
      <c r="Y192" s="293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286</v>
      </c>
      <c r="AG192" s="67"/>
      <c r="AJ192" s="71" t="s">
        <v>72</v>
      </c>
      <c r="AK192" s="71">
        <v>1</v>
      </c>
      <c r="BB192" s="191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287</v>
      </c>
      <c r="B193" s="54" t="s">
        <v>288</v>
      </c>
      <c r="C193" s="31">
        <v>4301135697</v>
      </c>
      <c r="D193" s="300">
        <v>4620207490259</v>
      </c>
      <c r="E193" s="301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3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297"/>
      <c r="R193" s="297"/>
      <c r="S193" s="297"/>
      <c r="T193" s="298"/>
      <c r="U193" s="34"/>
      <c r="V193" s="34"/>
      <c r="W193" s="35" t="s">
        <v>70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283</v>
      </c>
      <c r="AG193" s="67"/>
      <c r="AJ193" s="71" t="s">
        <v>72</v>
      </c>
      <c r="AK193" s="71">
        <v>1</v>
      </c>
      <c r="BB193" s="193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289</v>
      </c>
      <c r="B194" s="54" t="s">
        <v>290</v>
      </c>
      <c r="C194" s="31">
        <v>4301135681</v>
      </c>
      <c r="D194" s="300">
        <v>4620207490143</v>
      </c>
      <c r="E194" s="301"/>
      <c r="F194" s="291">
        <v>0.22</v>
      </c>
      <c r="G194" s="32">
        <v>12</v>
      </c>
      <c r="H194" s="291">
        <v>2.64</v>
      </c>
      <c r="I194" s="291">
        <v>3.3435999999999999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5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4" s="297"/>
      <c r="R194" s="297"/>
      <c r="S194" s="297"/>
      <c r="T194" s="298"/>
      <c r="U194" s="34"/>
      <c r="V194" s="34"/>
      <c r="W194" s="35" t="s">
        <v>70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4" t="s">
        <v>291</v>
      </c>
      <c r="AG194" s="67"/>
      <c r="AJ194" s="71" t="s">
        <v>72</v>
      </c>
      <c r="AK194" s="71">
        <v>1</v>
      </c>
      <c r="BB194" s="195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03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5"/>
      <c r="P195" s="306" t="s">
        <v>73</v>
      </c>
      <c r="Q195" s="307"/>
      <c r="R195" s="307"/>
      <c r="S195" s="307"/>
      <c r="T195" s="307"/>
      <c r="U195" s="307"/>
      <c r="V195" s="308"/>
      <c r="W195" s="37" t="s">
        <v>70</v>
      </c>
      <c r="X195" s="294">
        <f>IFERROR(SUM(X191:X194),"0")</f>
        <v>0</v>
      </c>
      <c r="Y195" s="294">
        <f>IFERROR(SUM(Y191:Y194),"0")</f>
        <v>0</v>
      </c>
      <c r="Z195" s="294">
        <f>IFERROR(IF(Z191="",0,Z191),"0")+IFERROR(IF(Z192="",0,Z192),"0")+IFERROR(IF(Z193="",0,Z193),"0")+IFERROR(IF(Z194="",0,Z194),"0")</f>
        <v>0</v>
      </c>
      <c r="AA195" s="295"/>
      <c r="AB195" s="295"/>
      <c r="AC195" s="295"/>
    </row>
    <row r="196" spans="1:68" x14ac:dyDescent="0.2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5"/>
      <c r="P196" s="306" t="s">
        <v>73</v>
      </c>
      <c r="Q196" s="307"/>
      <c r="R196" s="307"/>
      <c r="S196" s="307"/>
      <c r="T196" s="307"/>
      <c r="U196" s="307"/>
      <c r="V196" s="308"/>
      <c r="W196" s="37" t="s">
        <v>74</v>
      </c>
      <c r="X196" s="294">
        <f>IFERROR(SUMPRODUCT(X191:X194*H191:H194),"0")</f>
        <v>0</v>
      </c>
      <c r="Y196" s="294">
        <f>IFERROR(SUMPRODUCT(Y191:Y194*H191:H194),"0")</f>
        <v>0</v>
      </c>
      <c r="Z196" s="37"/>
      <c r="AA196" s="295"/>
      <c r="AB196" s="295"/>
      <c r="AC196" s="295"/>
    </row>
    <row r="197" spans="1:68" ht="16.5" customHeight="1" x14ac:dyDescent="0.25">
      <c r="A197" s="309" t="s">
        <v>292</v>
      </c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287"/>
      <c r="AB197" s="287"/>
      <c r="AC197" s="287"/>
    </row>
    <row r="198" spans="1:68" ht="14.25" customHeight="1" x14ac:dyDescent="0.25">
      <c r="A198" s="310" t="s">
        <v>64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8"/>
      <c r="AB198" s="288"/>
      <c r="AC198" s="288"/>
    </row>
    <row r="199" spans="1:68" ht="27" customHeight="1" x14ac:dyDescent="0.25">
      <c r="A199" s="54" t="s">
        <v>293</v>
      </c>
      <c r="B199" s="54" t="s">
        <v>294</v>
      </c>
      <c r="C199" s="31">
        <v>4301070966</v>
      </c>
      <c r="D199" s="300">
        <v>4607111038135</v>
      </c>
      <c r="E199" s="301"/>
      <c r="F199" s="291">
        <v>0.7</v>
      </c>
      <c r="G199" s="32">
        <v>8</v>
      </c>
      <c r="H199" s="291">
        <v>5.6</v>
      </c>
      <c r="I199" s="291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297"/>
      <c r="R199" s="297"/>
      <c r="S199" s="297"/>
      <c r="T199" s="298"/>
      <c r="U199" s="34"/>
      <c r="V199" s="34"/>
      <c r="W199" s="35" t="s">
        <v>70</v>
      </c>
      <c r="X199" s="292">
        <v>0</v>
      </c>
      <c r="Y199" s="293">
        <f>IFERROR(IF(X199="","",X199),"")</f>
        <v>0</v>
      </c>
      <c r="Z199" s="36">
        <f>IFERROR(IF(X199="","",X199*0.0155),"")</f>
        <v>0</v>
      </c>
      <c r="AA199" s="56"/>
      <c r="AB199" s="57"/>
      <c r="AC199" s="196" t="s">
        <v>295</v>
      </c>
      <c r="AG199" s="67"/>
      <c r="AJ199" s="71" t="s">
        <v>72</v>
      </c>
      <c r="AK199" s="71">
        <v>1</v>
      </c>
      <c r="BB199" s="197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03"/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5"/>
      <c r="P200" s="306" t="s">
        <v>73</v>
      </c>
      <c r="Q200" s="307"/>
      <c r="R200" s="307"/>
      <c r="S200" s="307"/>
      <c r="T200" s="307"/>
      <c r="U200" s="307"/>
      <c r="V200" s="308"/>
      <c r="W200" s="37" t="s">
        <v>70</v>
      </c>
      <c r="X200" s="294">
        <f>IFERROR(SUM(X199:X199),"0")</f>
        <v>0</v>
      </c>
      <c r="Y200" s="294">
        <f>IFERROR(SUM(Y199:Y199),"0")</f>
        <v>0</v>
      </c>
      <c r="Z200" s="294">
        <f>IFERROR(IF(Z199="",0,Z199),"0")</f>
        <v>0</v>
      </c>
      <c r="AA200" s="295"/>
      <c r="AB200" s="295"/>
      <c r="AC200" s="295"/>
    </row>
    <row r="201" spans="1:68" x14ac:dyDescent="0.2">
      <c r="A201" s="304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5"/>
      <c r="P201" s="306" t="s">
        <v>73</v>
      </c>
      <c r="Q201" s="307"/>
      <c r="R201" s="307"/>
      <c r="S201" s="307"/>
      <c r="T201" s="307"/>
      <c r="U201" s="307"/>
      <c r="V201" s="308"/>
      <c r="W201" s="37" t="s">
        <v>74</v>
      </c>
      <c r="X201" s="294">
        <f>IFERROR(SUMPRODUCT(X199:X199*H199:H199),"0")</f>
        <v>0</v>
      </c>
      <c r="Y201" s="294">
        <f>IFERROR(SUMPRODUCT(Y199:Y199*H199:H199),"0")</f>
        <v>0</v>
      </c>
      <c r="Z201" s="37"/>
      <c r="AA201" s="295"/>
      <c r="AB201" s="295"/>
      <c r="AC201" s="295"/>
    </row>
    <row r="202" spans="1:68" ht="16.5" customHeight="1" x14ac:dyDescent="0.25">
      <c r="A202" s="309" t="s">
        <v>296</v>
      </c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287"/>
      <c r="AB202" s="287"/>
      <c r="AC202" s="287"/>
    </row>
    <row r="203" spans="1:68" ht="14.25" customHeight="1" x14ac:dyDescent="0.25">
      <c r="A203" s="310" t="s">
        <v>64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288"/>
      <c r="AB203" s="288"/>
      <c r="AC203" s="288"/>
    </row>
    <row r="204" spans="1:68" ht="27" customHeight="1" x14ac:dyDescent="0.25">
      <c r="A204" s="54" t="s">
        <v>297</v>
      </c>
      <c r="B204" s="54" t="s">
        <v>298</v>
      </c>
      <c r="C204" s="31">
        <v>4301070996</v>
      </c>
      <c r="D204" s="300">
        <v>4607111038654</v>
      </c>
      <c r="E204" s="301"/>
      <c r="F204" s="291">
        <v>0.4</v>
      </c>
      <c r="G204" s="32">
        <v>16</v>
      </c>
      <c r="H204" s="291">
        <v>6.4</v>
      </c>
      <c r="I204" s="291">
        <v>6.63</v>
      </c>
      <c r="J204" s="32">
        <v>84</v>
      </c>
      <c r="K204" s="32" t="s">
        <v>67</v>
      </c>
      <c r="L204" s="32" t="s">
        <v>104</v>
      </c>
      <c r="M204" s="33" t="s">
        <v>69</v>
      </c>
      <c r="N204" s="33"/>
      <c r="O204" s="32">
        <v>180</v>
      </c>
      <c r="P204" s="4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297"/>
      <c r="R204" s="297"/>
      <c r="S204" s="297"/>
      <c r="T204" s="298"/>
      <c r="U204" s="34"/>
      <c r="V204" s="34"/>
      <c r="W204" s="35" t="s">
        <v>70</v>
      </c>
      <c r="X204" s="292">
        <v>0</v>
      </c>
      <c r="Y204" s="293">
        <f t="shared" ref="Y204:Y209" si="12">IFERROR(IF(X204="","",X204),"")</f>
        <v>0</v>
      </c>
      <c r="Z204" s="36">
        <f t="shared" ref="Z204:Z209" si="13">IFERROR(IF(X204="","",X204*0.0155),"")</f>
        <v>0</v>
      </c>
      <c r="AA204" s="56"/>
      <c r="AB204" s="57"/>
      <c r="AC204" s="198" t="s">
        <v>299</v>
      </c>
      <c r="AG204" s="67"/>
      <c r="AJ204" s="71" t="s">
        <v>105</v>
      </c>
      <c r="AK204" s="71">
        <v>12</v>
      </c>
      <c r="BB204" s="199" t="s">
        <v>1</v>
      </c>
      <c r="BM204" s="67">
        <f t="shared" ref="BM204:BM209" si="14">IFERROR(X204*I204,"0")</f>
        <v>0</v>
      </c>
      <c r="BN204" s="67">
        <f t="shared" ref="BN204:BN209" si="15">IFERROR(Y204*I204,"0")</f>
        <v>0</v>
      </c>
      <c r="BO204" s="67">
        <f t="shared" ref="BO204:BO209" si="16">IFERROR(X204/J204,"0")</f>
        <v>0</v>
      </c>
      <c r="BP204" s="67">
        <f t="shared" ref="BP204:BP209" si="17">IFERROR(Y204/J204,"0")</f>
        <v>0</v>
      </c>
    </row>
    <row r="205" spans="1:68" ht="27" customHeight="1" x14ac:dyDescent="0.25">
      <c r="A205" s="54" t="s">
        <v>300</v>
      </c>
      <c r="B205" s="54" t="s">
        <v>301</v>
      </c>
      <c r="C205" s="31">
        <v>4301070997</v>
      </c>
      <c r="D205" s="300">
        <v>4607111038586</v>
      </c>
      <c r="E205" s="301"/>
      <c r="F205" s="291">
        <v>0.7</v>
      </c>
      <c r="G205" s="32">
        <v>8</v>
      </c>
      <c r="H205" s="291">
        <v>5.6</v>
      </c>
      <c r="I205" s="291">
        <v>5.83</v>
      </c>
      <c r="J205" s="32">
        <v>84</v>
      </c>
      <c r="K205" s="32" t="s">
        <v>67</v>
      </c>
      <c r="L205" s="32" t="s">
        <v>104</v>
      </c>
      <c r="M205" s="33" t="s">
        <v>69</v>
      </c>
      <c r="N205" s="33"/>
      <c r="O205" s="32">
        <v>180</v>
      </c>
      <c r="P205" s="3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297"/>
      <c r="R205" s="297"/>
      <c r="S205" s="297"/>
      <c r="T205" s="298"/>
      <c r="U205" s="34"/>
      <c r="V205" s="34"/>
      <c r="W205" s="35" t="s">
        <v>70</v>
      </c>
      <c r="X205" s="292">
        <v>12</v>
      </c>
      <c r="Y205" s="293">
        <f t="shared" si="12"/>
        <v>12</v>
      </c>
      <c r="Z205" s="36">
        <f t="shared" si="13"/>
        <v>0.186</v>
      </c>
      <c r="AA205" s="56"/>
      <c r="AB205" s="57"/>
      <c r="AC205" s="200" t="s">
        <v>299</v>
      </c>
      <c r="AG205" s="67"/>
      <c r="AJ205" s="71" t="s">
        <v>105</v>
      </c>
      <c r="AK205" s="71">
        <v>12</v>
      </c>
      <c r="BB205" s="201" t="s">
        <v>1</v>
      </c>
      <c r="BM205" s="67">
        <f t="shared" si="14"/>
        <v>69.960000000000008</v>
      </c>
      <c r="BN205" s="67">
        <f t="shared" si="15"/>
        <v>69.960000000000008</v>
      </c>
      <c r="BO205" s="67">
        <f t="shared" si="16"/>
        <v>0.14285714285714285</v>
      </c>
      <c r="BP205" s="67">
        <f t="shared" si="17"/>
        <v>0.14285714285714285</v>
      </c>
    </row>
    <row r="206" spans="1:68" ht="27" customHeight="1" x14ac:dyDescent="0.25">
      <c r="A206" s="54" t="s">
        <v>302</v>
      </c>
      <c r="B206" s="54" t="s">
        <v>303</v>
      </c>
      <c r="C206" s="31">
        <v>4301070962</v>
      </c>
      <c r="D206" s="300">
        <v>4607111038609</v>
      </c>
      <c r="E206" s="301"/>
      <c r="F206" s="291">
        <v>0.4</v>
      </c>
      <c r="G206" s="32">
        <v>16</v>
      </c>
      <c r="H206" s="291">
        <v>6.4</v>
      </c>
      <c r="I206" s="291">
        <v>6.71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297"/>
      <c r="R206" s="297"/>
      <c r="S206" s="297"/>
      <c r="T206" s="298"/>
      <c r="U206" s="34"/>
      <c r="V206" s="34"/>
      <c r="W206" s="35" t="s">
        <v>70</v>
      </c>
      <c r="X206" s="292">
        <v>0</v>
      </c>
      <c r="Y206" s="293">
        <f t="shared" si="12"/>
        <v>0</v>
      </c>
      <c r="Z206" s="36">
        <f t="shared" si="13"/>
        <v>0</v>
      </c>
      <c r="AA206" s="56"/>
      <c r="AB206" s="57"/>
      <c r="AC206" s="202" t="s">
        <v>304</v>
      </c>
      <c r="AG206" s="67"/>
      <c r="AJ206" s="71" t="s">
        <v>72</v>
      </c>
      <c r="AK206" s="71">
        <v>1</v>
      </c>
      <c r="BB206" s="203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customHeight="1" x14ac:dyDescent="0.25">
      <c r="A207" s="54" t="s">
        <v>305</v>
      </c>
      <c r="B207" s="54" t="s">
        <v>306</v>
      </c>
      <c r="C207" s="31">
        <v>4301070963</v>
      </c>
      <c r="D207" s="300">
        <v>4607111038630</v>
      </c>
      <c r="E207" s="301"/>
      <c r="F207" s="291">
        <v>0.7</v>
      </c>
      <c r="G207" s="32">
        <v>8</v>
      </c>
      <c r="H207" s="291">
        <v>5.6</v>
      </c>
      <c r="I207" s="291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1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7" s="297"/>
      <c r="R207" s="297"/>
      <c r="S207" s="297"/>
      <c r="T207" s="298"/>
      <c r="U207" s="34"/>
      <c r="V207" s="34"/>
      <c r="W207" s="35" t="s">
        <v>70</v>
      </c>
      <c r="X207" s="292">
        <v>0</v>
      </c>
      <c r="Y207" s="293">
        <f t="shared" si="12"/>
        <v>0</v>
      </c>
      <c r="Z207" s="36">
        <f t="shared" si="13"/>
        <v>0</v>
      </c>
      <c r="AA207" s="56"/>
      <c r="AB207" s="57"/>
      <c r="AC207" s="204" t="s">
        <v>304</v>
      </c>
      <c r="AG207" s="67"/>
      <c r="AJ207" s="71" t="s">
        <v>72</v>
      </c>
      <c r="AK207" s="71">
        <v>1</v>
      </c>
      <c r="BB207" s="205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307</v>
      </c>
      <c r="B208" s="54" t="s">
        <v>308</v>
      </c>
      <c r="C208" s="31">
        <v>4301070959</v>
      </c>
      <c r="D208" s="300">
        <v>4607111038616</v>
      </c>
      <c r="E208" s="301"/>
      <c r="F208" s="291">
        <v>0.4</v>
      </c>
      <c r="G208" s="32">
        <v>16</v>
      </c>
      <c r="H208" s="291">
        <v>6.4</v>
      </c>
      <c r="I208" s="291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297"/>
      <c r="R208" s="297"/>
      <c r="S208" s="297"/>
      <c r="T208" s="298"/>
      <c r="U208" s="34"/>
      <c r="V208" s="34"/>
      <c r="W208" s="35" t="s">
        <v>70</v>
      </c>
      <c r="X208" s="292">
        <v>0</v>
      </c>
      <c r="Y208" s="293">
        <f t="shared" si="12"/>
        <v>0</v>
      </c>
      <c r="Z208" s="36">
        <f t="shared" si="13"/>
        <v>0</v>
      </c>
      <c r="AA208" s="56"/>
      <c r="AB208" s="57"/>
      <c r="AC208" s="206" t="s">
        <v>299</v>
      </c>
      <c r="AG208" s="67"/>
      <c r="AJ208" s="71" t="s">
        <v>72</v>
      </c>
      <c r="AK208" s="71">
        <v>1</v>
      </c>
      <c r="BB208" s="207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4301070960</v>
      </c>
      <c r="D209" s="300">
        <v>4607111038623</v>
      </c>
      <c r="E209" s="301"/>
      <c r="F209" s="291">
        <v>0.7</v>
      </c>
      <c r="G209" s="32">
        <v>8</v>
      </c>
      <c r="H209" s="291">
        <v>5.6</v>
      </c>
      <c r="I209" s="291">
        <v>5.87</v>
      </c>
      <c r="J209" s="32">
        <v>84</v>
      </c>
      <c r="K209" s="32" t="s">
        <v>67</v>
      </c>
      <c r="L209" s="32" t="s">
        <v>104</v>
      </c>
      <c r="M209" s="33" t="s">
        <v>69</v>
      </c>
      <c r="N209" s="33"/>
      <c r="O209" s="32">
        <v>180</v>
      </c>
      <c r="P209" s="32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297"/>
      <c r="R209" s="297"/>
      <c r="S209" s="297"/>
      <c r="T209" s="298"/>
      <c r="U209" s="34"/>
      <c r="V209" s="34"/>
      <c r="W209" s="35" t="s">
        <v>70</v>
      </c>
      <c r="X209" s="292">
        <v>0</v>
      </c>
      <c r="Y209" s="293">
        <f t="shared" si="12"/>
        <v>0</v>
      </c>
      <c r="Z209" s="36">
        <f t="shared" si="13"/>
        <v>0</v>
      </c>
      <c r="AA209" s="56"/>
      <c r="AB209" s="57"/>
      <c r="AC209" s="208" t="s">
        <v>299</v>
      </c>
      <c r="AG209" s="67"/>
      <c r="AJ209" s="71" t="s">
        <v>105</v>
      </c>
      <c r="AK209" s="71">
        <v>12</v>
      </c>
      <c r="BB209" s="209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x14ac:dyDescent="0.2">
      <c r="A210" s="303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5"/>
      <c r="P210" s="306" t="s">
        <v>73</v>
      </c>
      <c r="Q210" s="307"/>
      <c r="R210" s="307"/>
      <c r="S210" s="307"/>
      <c r="T210" s="307"/>
      <c r="U210" s="307"/>
      <c r="V210" s="308"/>
      <c r="W210" s="37" t="s">
        <v>70</v>
      </c>
      <c r="X210" s="294">
        <f>IFERROR(SUM(X204:X209),"0")</f>
        <v>12</v>
      </c>
      <c r="Y210" s="294">
        <f>IFERROR(SUM(Y204:Y209),"0")</f>
        <v>12</v>
      </c>
      <c r="Z210" s="294">
        <f>IFERROR(IF(Z204="",0,Z204),"0")+IFERROR(IF(Z205="",0,Z205),"0")+IFERROR(IF(Z206="",0,Z206),"0")+IFERROR(IF(Z207="",0,Z207),"0")+IFERROR(IF(Z208="",0,Z208),"0")+IFERROR(IF(Z209="",0,Z209),"0")</f>
        <v>0.186</v>
      </c>
      <c r="AA210" s="295"/>
      <c r="AB210" s="295"/>
      <c r="AC210" s="295"/>
    </row>
    <row r="211" spans="1:68" x14ac:dyDescent="0.2">
      <c r="A211" s="304"/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5"/>
      <c r="P211" s="306" t="s">
        <v>73</v>
      </c>
      <c r="Q211" s="307"/>
      <c r="R211" s="307"/>
      <c r="S211" s="307"/>
      <c r="T211" s="307"/>
      <c r="U211" s="307"/>
      <c r="V211" s="308"/>
      <c r="W211" s="37" t="s">
        <v>74</v>
      </c>
      <c r="X211" s="294">
        <f>IFERROR(SUMPRODUCT(X204:X209*H204:H209),"0")</f>
        <v>67.199999999999989</v>
      </c>
      <c r="Y211" s="294">
        <f>IFERROR(SUMPRODUCT(Y204:Y209*H204:H209),"0")</f>
        <v>67.199999999999989</v>
      </c>
      <c r="Z211" s="37"/>
      <c r="AA211" s="295"/>
      <c r="AB211" s="295"/>
      <c r="AC211" s="295"/>
    </row>
    <row r="212" spans="1:68" ht="16.5" customHeight="1" x14ac:dyDescent="0.25">
      <c r="A212" s="309" t="s">
        <v>311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87"/>
      <c r="AB212" s="287"/>
      <c r="AC212" s="287"/>
    </row>
    <row r="213" spans="1:68" ht="14.25" customHeight="1" x14ac:dyDescent="0.25">
      <c r="A213" s="310" t="s">
        <v>64</v>
      </c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288"/>
      <c r="AB213" s="288"/>
      <c r="AC213" s="288"/>
    </row>
    <row r="214" spans="1:68" ht="27" customHeight="1" x14ac:dyDescent="0.25">
      <c r="A214" s="54" t="s">
        <v>312</v>
      </c>
      <c r="B214" s="54" t="s">
        <v>313</v>
      </c>
      <c r="C214" s="31">
        <v>4301070917</v>
      </c>
      <c r="D214" s="300">
        <v>4607111035912</v>
      </c>
      <c r="E214" s="301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67</v>
      </c>
      <c r="L214" s="32" t="s">
        <v>104</v>
      </c>
      <c r="M214" s="33" t="s">
        <v>69</v>
      </c>
      <c r="N214" s="33"/>
      <c r="O214" s="32">
        <v>180</v>
      </c>
      <c r="P214" s="4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297"/>
      <c r="R214" s="297"/>
      <c r="S214" s="297"/>
      <c r="T214" s="298"/>
      <c r="U214" s="34"/>
      <c r="V214" s="34"/>
      <c r="W214" s="35" t="s">
        <v>70</v>
      </c>
      <c r="X214" s="292">
        <v>12</v>
      </c>
      <c r="Y214" s="293">
        <f>IFERROR(IF(X214="","",X214),"")</f>
        <v>12</v>
      </c>
      <c r="Z214" s="36">
        <f>IFERROR(IF(X214="","",X214*0.0155),"")</f>
        <v>0.186</v>
      </c>
      <c r="AA214" s="56"/>
      <c r="AB214" s="57"/>
      <c r="AC214" s="210" t="s">
        <v>314</v>
      </c>
      <c r="AG214" s="67"/>
      <c r="AJ214" s="71" t="s">
        <v>105</v>
      </c>
      <c r="AK214" s="71">
        <v>12</v>
      </c>
      <c r="BB214" s="211" t="s">
        <v>1</v>
      </c>
      <c r="BM214" s="67">
        <f>IFERROR(X214*I214,"0")</f>
        <v>86.28</v>
      </c>
      <c r="BN214" s="67">
        <f>IFERROR(Y214*I214,"0")</f>
        <v>86.28</v>
      </c>
      <c r="BO214" s="67">
        <f>IFERROR(X214/J214,"0")</f>
        <v>0.14285714285714285</v>
      </c>
      <c r="BP214" s="67">
        <f>IFERROR(Y214/J214,"0")</f>
        <v>0.14285714285714285</v>
      </c>
    </row>
    <row r="215" spans="1:68" ht="27" customHeight="1" x14ac:dyDescent="0.25">
      <c r="A215" s="54" t="s">
        <v>315</v>
      </c>
      <c r="B215" s="54" t="s">
        <v>316</v>
      </c>
      <c r="C215" s="31">
        <v>4301070920</v>
      </c>
      <c r="D215" s="300">
        <v>4607111035929</v>
      </c>
      <c r="E215" s="301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67</v>
      </c>
      <c r="L215" s="32" t="s">
        <v>104</v>
      </c>
      <c r="M215" s="33" t="s">
        <v>69</v>
      </c>
      <c r="N215" s="33"/>
      <c r="O215" s="32">
        <v>180</v>
      </c>
      <c r="P215" s="3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297"/>
      <c r="R215" s="297"/>
      <c r="S215" s="297"/>
      <c r="T215" s="298"/>
      <c r="U215" s="34"/>
      <c r="V215" s="34"/>
      <c r="W215" s="35" t="s">
        <v>70</v>
      </c>
      <c r="X215" s="292">
        <v>24</v>
      </c>
      <c r="Y215" s="293">
        <f>IFERROR(IF(X215="","",X215),"")</f>
        <v>24</v>
      </c>
      <c r="Z215" s="36">
        <f>IFERROR(IF(X215="","",X215*0.0155),"")</f>
        <v>0.372</v>
      </c>
      <c r="AA215" s="56"/>
      <c r="AB215" s="57"/>
      <c r="AC215" s="212" t="s">
        <v>314</v>
      </c>
      <c r="AG215" s="67"/>
      <c r="AJ215" s="71" t="s">
        <v>105</v>
      </c>
      <c r="AK215" s="71">
        <v>12</v>
      </c>
      <c r="BB215" s="213" t="s">
        <v>1</v>
      </c>
      <c r="BM215" s="67">
        <f>IFERROR(X215*I215,"0")</f>
        <v>179.28</v>
      </c>
      <c r="BN215" s="67">
        <f>IFERROR(Y215*I215,"0")</f>
        <v>179.28</v>
      </c>
      <c r="BO215" s="67">
        <f>IFERROR(X215/J215,"0")</f>
        <v>0.2857142857142857</v>
      </c>
      <c r="BP215" s="67">
        <f>IFERROR(Y215/J215,"0")</f>
        <v>0.2857142857142857</v>
      </c>
    </row>
    <row r="216" spans="1:68" ht="27" customHeight="1" x14ac:dyDescent="0.25">
      <c r="A216" s="54" t="s">
        <v>317</v>
      </c>
      <c r="B216" s="54" t="s">
        <v>318</v>
      </c>
      <c r="C216" s="31">
        <v>4301070915</v>
      </c>
      <c r="D216" s="300">
        <v>4607111035882</v>
      </c>
      <c r="E216" s="301"/>
      <c r="F216" s="291">
        <v>0.43</v>
      </c>
      <c r="G216" s="32">
        <v>16</v>
      </c>
      <c r="H216" s="291">
        <v>6.88</v>
      </c>
      <c r="I216" s="291">
        <v>7.19</v>
      </c>
      <c r="J216" s="32">
        <v>84</v>
      </c>
      <c r="K216" s="32" t="s">
        <v>67</v>
      </c>
      <c r="L216" s="32" t="s">
        <v>104</v>
      </c>
      <c r="M216" s="33" t="s">
        <v>69</v>
      </c>
      <c r="N216" s="33"/>
      <c r="O216" s="32">
        <v>180</v>
      </c>
      <c r="P216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297"/>
      <c r="R216" s="297"/>
      <c r="S216" s="297"/>
      <c r="T216" s="298"/>
      <c r="U216" s="34"/>
      <c r="V216" s="34"/>
      <c r="W216" s="35" t="s">
        <v>70</v>
      </c>
      <c r="X216" s="292">
        <v>0</v>
      </c>
      <c r="Y216" s="293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319</v>
      </c>
      <c r="AG216" s="67"/>
      <c r="AJ216" s="71" t="s">
        <v>105</v>
      </c>
      <c r="AK216" s="71">
        <v>12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320</v>
      </c>
      <c r="B217" s="54" t="s">
        <v>321</v>
      </c>
      <c r="C217" s="31">
        <v>4301070921</v>
      </c>
      <c r="D217" s="300">
        <v>4607111035905</v>
      </c>
      <c r="E217" s="301"/>
      <c r="F217" s="291">
        <v>0.9</v>
      </c>
      <c r="G217" s="32">
        <v>8</v>
      </c>
      <c r="H217" s="291">
        <v>7.2</v>
      </c>
      <c r="I217" s="291">
        <v>7.47</v>
      </c>
      <c r="J217" s="32">
        <v>84</v>
      </c>
      <c r="K217" s="32" t="s">
        <v>67</v>
      </c>
      <c r="L217" s="32" t="s">
        <v>104</v>
      </c>
      <c r="M217" s="33" t="s">
        <v>69</v>
      </c>
      <c r="N217" s="33"/>
      <c r="O217" s="32">
        <v>180</v>
      </c>
      <c r="P217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297"/>
      <c r="R217" s="297"/>
      <c r="S217" s="297"/>
      <c r="T217" s="298"/>
      <c r="U217" s="34"/>
      <c r="V217" s="34"/>
      <c r="W217" s="35" t="s">
        <v>70</v>
      </c>
      <c r="X217" s="292">
        <v>24</v>
      </c>
      <c r="Y217" s="293">
        <f>IFERROR(IF(X217="","",X217),"")</f>
        <v>24</v>
      </c>
      <c r="Z217" s="36">
        <f>IFERROR(IF(X217="","",X217*0.0155),"")</f>
        <v>0.372</v>
      </c>
      <c r="AA217" s="56"/>
      <c r="AB217" s="57"/>
      <c r="AC217" s="216" t="s">
        <v>319</v>
      </c>
      <c r="AG217" s="67"/>
      <c r="AJ217" s="71" t="s">
        <v>105</v>
      </c>
      <c r="AK217" s="71">
        <v>12</v>
      </c>
      <c r="BB217" s="217" t="s">
        <v>1</v>
      </c>
      <c r="BM217" s="67">
        <f>IFERROR(X217*I217,"0")</f>
        <v>179.28</v>
      </c>
      <c r="BN217" s="67">
        <f>IFERROR(Y217*I217,"0")</f>
        <v>179.28</v>
      </c>
      <c r="BO217" s="67">
        <f>IFERROR(X217/J217,"0")</f>
        <v>0.2857142857142857</v>
      </c>
      <c r="BP217" s="67">
        <f>IFERROR(Y217/J217,"0")</f>
        <v>0.2857142857142857</v>
      </c>
    </row>
    <row r="218" spans="1:68" x14ac:dyDescent="0.2">
      <c r="A218" s="303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5"/>
      <c r="P218" s="306" t="s">
        <v>73</v>
      </c>
      <c r="Q218" s="307"/>
      <c r="R218" s="307"/>
      <c r="S218" s="307"/>
      <c r="T218" s="307"/>
      <c r="U218" s="307"/>
      <c r="V218" s="308"/>
      <c r="W218" s="37" t="s">
        <v>70</v>
      </c>
      <c r="X218" s="294">
        <f>IFERROR(SUM(X214:X217),"0")</f>
        <v>60</v>
      </c>
      <c r="Y218" s="294">
        <f>IFERROR(SUM(Y214:Y217),"0")</f>
        <v>60</v>
      </c>
      <c r="Z218" s="294">
        <f>IFERROR(IF(Z214="",0,Z214),"0")+IFERROR(IF(Z215="",0,Z215),"0")+IFERROR(IF(Z216="",0,Z216),"0")+IFERROR(IF(Z217="",0,Z217),"0")</f>
        <v>0.93</v>
      </c>
      <c r="AA218" s="295"/>
      <c r="AB218" s="295"/>
      <c r="AC218" s="295"/>
    </row>
    <row r="219" spans="1:68" x14ac:dyDescent="0.2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5"/>
      <c r="P219" s="306" t="s">
        <v>73</v>
      </c>
      <c r="Q219" s="307"/>
      <c r="R219" s="307"/>
      <c r="S219" s="307"/>
      <c r="T219" s="307"/>
      <c r="U219" s="307"/>
      <c r="V219" s="308"/>
      <c r="W219" s="37" t="s">
        <v>74</v>
      </c>
      <c r="X219" s="294">
        <f>IFERROR(SUMPRODUCT(X214:X217*H214:H217),"0")</f>
        <v>428.16</v>
      </c>
      <c r="Y219" s="294">
        <f>IFERROR(SUMPRODUCT(Y214:Y217*H214:H217),"0")</f>
        <v>428.16</v>
      </c>
      <c r="Z219" s="37"/>
      <c r="AA219" s="295"/>
      <c r="AB219" s="295"/>
      <c r="AC219" s="295"/>
    </row>
    <row r="220" spans="1:68" ht="16.5" customHeight="1" x14ac:dyDescent="0.25">
      <c r="A220" s="309" t="s">
        <v>322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287"/>
      <c r="AB220" s="287"/>
      <c r="AC220" s="287"/>
    </row>
    <row r="221" spans="1:68" ht="14.25" customHeight="1" x14ac:dyDescent="0.25">
      <c r="A221" s="310" t="s">
        <v>64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8"/>
      <c r="AB221" s="288"/>
      <c r="AC221" s="288"/>
    </row>
    <row r="222" spans="1:68" ht="27" customHeight="1" x14ac:dyDescent="0.25">
      <c r="A222" s="54" t="s">
        <v>323</v>
      </c>
      <c r="B222" s="54" t="s">
        <v>324</v>
      </c>
      <c r="C222" s="31">
        <v>4301071097</v>
      </c>
      <c r="D222" s="300">
        <v>4620207491096</v>
      </c>
      <c r="E222" s="301"/>
      <c r="F222" s="291">
        <v>1</v>
      </c>
      <c r="G222" s="32">
        <v>5</v>
      </c>
      <c r="H222" s="291">
        <v>5</v>
      </c>
      <c r="I222" s="291">
        <v>5.23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9" t="s">
        <v>325</v>
      </c>
      <c r="Q222" s="297"/>
      <c r="R222" s="297"/>
      <c r="S222" s="297"/>
      <c r="T222" s="298"/>
      <c r="U222" s="34"/>
      <c r="V222" s="34"/>
      <c r="W222" s="35" t="s">
        <v>70</v>
      </c>
      <c r="X222" s="292">
        <v>84</v>
      </c>
      <c r="Y222" s="293">
        <f>IFERROR(IF(X222="","",X222),"")</f>
        <v>84</v>
      </c>
      <c r="Z222" s="36">
        <f>IFERROR(IF(X222="","",X222*0.0155),"")</f>
        <v>1.302</v>
      </c>
      <c r="AA222" s="56"/>
      <c r="AB222" s="57"/>
      <c r="AC222" s="218" t="s">
        <v>326</v>
      </c>
      <c r="AG222" s="67"/>
      <c r="AJ222" s="71" t="s">
        <v>72</v>
      </c>
      <c r="AK222" s="71">
        <v>1</v>
      </c>
      <c r="BB222" s="219" t="s">
        <v>1</v>
      </c>
      <c r="BM222" s="67">
        <f>IFERROR(X222*I222,"0")</f>
        <v>439.32000000000005</v>
      </c>
      <c r="BN222" s="67">
        <f>IFERROR(Y222*I222,"0")</f>
        <v>439.32000000000005</v>
      </c>
      <c r="BO222" s="67">
        <f>IFERROR(X222/J222,"0")</f>
        <v>1</v>
      </c>
      <c r="BP222" s="67">
        <f>IFERROR(Y222/J222,"0")</f>
        <v>1</v>
      </c>
    </row>
    <row r="223" spans="1:68" x14ac:dyDescent="0.2">
      <c r="A223" s="303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5"/>
      <c r="P223" s="306" t="s">
        <v>73</v>
      </c>
      <c r="Q223" s="307"/>
      <c r="R223" s="307"/>
      <c r="S223" s="307"/>
      <c r="T223" s="307"/>
      <c r="U223" s="307"/>
      <c r="V223" s="308"/>
      <c r="W223" s="37" t="s">
        <v>70</v>
      </c>
      <c r="X223" s="294">
        <f>IFERROR(SUM(X222:X222),"0")</f>
        <v>84</v>
      </c>
      <c r="Y223" s="294">
        <f>IFERROR(SUM(Y222:Y222),"0")</f>
        <v>84</v>
      </c>
      <c r="Z223" s="294">
        <f>IFERROR(IF(Z222="",0,Z222),"0")</f>
        <v>1.302</v>
      </c>
      <c r="AA223" s="295"/>
      <c r="AB223" s="295"/>
      <c r="AC223" s="295"/>
    </row>
    <row r="224" spans="1:68" x14ac:dyDescent="0.2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5"/>
      <c r="P224" s="306" t="s">
        <v>73</v>
      </c>
      <c r="Q224" s="307"/>
      <c r="R224" s="307"/>
      <c r="S224" s="307"/>
      <c r="T224" s="307"/>
      <c r="U224" s="307"/>
      <c r="V224" s="308"/>
      <c r="W224" s="37" t="s">
        <v>74</v>
      </c>
      <c r="X224" s="294">
        <f>IFERROR(SUMPRODUCT(X222:X222*H222:H222),"0")</f>
        <v>420</v>
      </c>
      <c r="Y224" s="294">
        <f>IFERROR(SUMPRODUCT(Y222:Y222*H222:H222),"0")</f>
        <v>420</v>
      </c>
      <c r="Z224" s="37"/>
      <c r="AA224" s="295"/>
      <c r="AB224" s="295"/>
      <c r="AC224" s="295"/>
    </row>
    <row r="225" spans="1:68" ht="16.5" customHeight="1" x14ac:dyDescent="0.25">
      <c r="A225" s="309" t="s">
        <v>327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287"/>
      <c r="AB225" s="287"/>
      <c r="AC225" s="287"/>
    </row>
    <row r="226" spans="1:68" ht="14.25" customHeight="1" x14ac:dyDescent="0.25">
      <c r="A226" s="310" t="s">
        <v>64</v>
      </c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288"/>
      <c r="AB226" s="288"/>
      <c r="AC226" s="288"/>
    </row>
    <row r="227" spans="1:68" ht="27" customHeight="1" x14ac:dyDescent="0.25">
      <c r="A227" s="54" t="s">
        <v>328</v>
      </c>
      <c r="B227" s="54" t="s">
        <v>329</v>
      </c>
      <c r="C227" s="31">
        <v>4301071093</v>
      </c>
      <c r="D227" s="300">
        <v>4620207490709</v>
      </c>
      <c r="E227" s="301"/>
      <c r="F227" s="291">
        <v>0.65</v>
      </c>
      <c r="G227" s="32">
        <v>8</v>
      </c>
      <c r="H227" s="291">
        <v>5.2</v>
      </c>
      <c r="I227" s="291">
        <v>5.47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4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7" s="297"/>
      <c r="R227" s="297"/>
      <c r="S227" s="297"/>
      <c r="T227" s="298"/>
      <c r="U227" s="34"/>
      <c r="V227" s="34"/>
      <c r="W227" s="35" t="s">
        <v>70</v>
      </c>
      <c r="X227" s="292">
        <v>0</v>
      </c>
      <c r="Y227" s="293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330</v>
      </c>
      <c r="AG227" s="67"/>
      <c r="AJ227" s="71" t="s">
        <v>72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3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5"/>
      <c r="P228" s="306" t="s">
        <v>73</v>
      </c>
      <c r="Q228" s="307"/>
      <c r="R228" s="307"/>
      <c r="S228" s="307"/>
      <c r="T228" s="307"/>
      <c r="U228" s="307"/>
      <c r="V228" s="308"/>
      <c r="W228" s="37" t="s">
        <v>70</v>
      </c>
      <c r="X228" s="294">
        <f>IFERROR(SUM(X227:X227),"0")</f>
        <v>0</v>
      </c>
      <c r="Y228" s="294">
        <f>IFERROR(SUM(Y227:Y227),"0")</f>
        <v>0</v>
      </c>
      <c r="Z228" s="294">
        <f>IFERROR(IF(Z227="",0,Z227),"0")</f>
        <v>0</v>
      </c>
      <c r="AA228" s="295"/>
      <c r="AB228" s="295"/>
      <c r="AC228" s="295"/>
    </row>
    <row r="229" spans="1:68" x14ac:dyDescent="0.2">
      <c r="A229" s="304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5"/>
      <c r="P229" s="306" t="s">
        <v>73</v>
      </c>
      <c r="Q229" s="307"/>
      <c r="R229" s="307"/>
      <c r="S229" s="307"/>
      <c r="T229" s="307"/>
      <c r="U229" s="307"/>
      <c r="V229" s="308"/>
      <c r="W229" s="37" t="s">
        <v>74</v>
      </c>
      <c r="X229" s="294">
        <f>IFERROR(SUMPRODUCT(X227:X227*H227:H227),"0")</f>
        <v>0</v>
      </c>
      <c r="Y229" s="294">
        <f>IFERROR(SUMPRODUCT(Y227:Y227*H227:H227),"0")</f>
        <v>0</v>
      </c>
      <c r="Z229" s="37"/>
      <c r="AA229" s="295"/>
      <c r="AB229" s="295"/>
      <c r="AC229" s="295"/>
    </row>
    <row r="230" spans="1:68" ht="14.25" customHeight="1" x14ac:dyDescent="0.25">
      <c r="A230" s="310" t="s">
        <v>125</v>
      </c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288"/>
      <c r="AB230" s="288"/>
      <c r="AC230" s="288"/>
    </row>
    <row r="231" spans="1:68" ht="27" customHeight="1" x14ac:dyDescent="0.25">
      <c r="A231" s="54" t="s">
        <v>331</v>
      </c>
      <c r="B231" s="54" t="s">
        <v>332</v>
      </c>
      <c r="C231" s="31">
        <v>4301135692</v>
      </c>
      <c r="D231" s="300">
        <v>4620207490570</v>
      </c>
      <c r="E231" s="301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1" s="297"/>
      <c r="R231" s="297"/>
      <c r="S231" s="297"/>
      <c r="T231" s="298"/>
      <c r="U231" s="34"/>
      <c r="V231" s="34"/>
      <c r="W231" s="35" t="s">
        <v>70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333</v>
      </c>
      <c r="AG231" s="67"/>
      <c r="AJ231" s="71" t="s">
        <v>72</v>
      </c>
      <c r="AK231" s="71">
        <v>1</v>
      </c>
      <c r="BB231" s="223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334</v>
      </c>
      <c r="B232" s="54" t="s">
        <v>335</v>
      </c>
      <c r="C232" s="31">
        <v>4301135691</v>
      </c>
      <c r="D232" s="300">
        <v>4620207490549</v>
      </c>
      <c r="E232" s="301"/>
      <c r="F232" s="291">
        <v>0.2</v>
      </c>
      <c r="G232" s="32">
        <v>12</v>
      </c>
      <c r="H232" s="291">
        <v>2.4</v>
      </c>
      <c r="I232" s="291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1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2" s="297"/>
      <c r="R232" s="297"/>
      <c r="S232" s="297"/>
      <c r="T232" s="298"/>
      <c r="U232" s="34"/>
      <c r="V232" s="34"/>
      <c r="W232" s="35" t="s">
        <v>70</v>
      </c>
      <c r="X232" s="292">
        <v>0</v>
      </c>
      <c r="Y232" s="293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333</v>
      </c>
      <c r="AG232" s="67"/>
      <c r="AJ232" s="71" t="s">
        <v>72</v>
      </c>
      <c r="AK232" s="71">
        <v>1</v>
      </c>
      <c r="BB232" s="225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4301135694</v>
      </c>
      <c r="D233" s="300">
        <v>4620207490501</v>
      </c>
      <c r="E233" s="301"/>
      <c r="F233" s="291">
        <v>0.2</v>
      </c>
      <c r="G233" s="32">
        <v>12</v>
      </c>
      <c r="H233" s="291">
        <v>2.4</v>
      </c>
      <c r="I233" s="291">
        <v>3.1036000000000001</v>
      </c>
      <c r="J233" s="32">
        <v>70</v>
      </c>
      <c r="K233" s="32" t="s">
        <v>80</v>
      </c>
      <c r="L233" s="32" t="s">
        <v>68</v>
      </c>
      <c r="M233" s="33" t="s">
        <v>69</v>
      </c>
      <c r="N233" s="33"/>
      <c r="O233" s="32">
        <v>180</v>
      </c>
      <c r="P233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3" s="297"/>
      <c r="R233" s="297"/>
      <c r="S233" s="297"/>
      <c r="T233" s="298"/>
      <c r="U233" s="34"/>
      <c r="V233" s="34"/>
      <c r="W233" s="35" t="s">
        <v>70</v>
      </c>
      <c r="X233" s="292">
        <v>0</v>
      </c>
      <c r="Y233" s="293">
        <f>IFERROR(IF(X233="","",X233),"")</f>
        <v>0</v>
      </c>
      <c r="Z233" s="36">
        <f>IFERROR(IF(X233="","",X233*0.01788),"")</f>
        <v>0</v>
      </c>
      <c r="AA233" s="56"/>
      <c r="AB233" s="57"/>
      <c r="AC233" s="226" t="s">
        <v>333</v>
      </c>
      <c r="AG233" s="67"/>
      <c r="AJ233" s="71" t="s">
        <v>72</v>
      </c>
      <c r="AK233" s="71">
        <v>1</v>
      </c>
      <c r="BB233" s="227" t="s">
        <v>82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3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5"/>
      <c r="P234" s="306" t="s">
        <v>73</v>
      </c>
      <c r="Q234" s="307"/>
      <c r="R234" s="307"/>
      <c r="S234" s="307"/>
      <c r="T234" s="307"/>
      <c r="U234" s="307"/>
      <c r="V234" s="308"/>
      <c r="W234" s="37" t="s">
        <v>70</v>
      </c>
      <c r="X234" s="294">
        <f>IFERROR(SUM(X231:X233),"0")</f>
        <v>0</v>
      </c>
      <c r="Y234" s="294">
        <f>IFERROR(SUM(Y231:Y233),"0")</f>
        <v>0</v>
      </c>
      <c r="Z234" s="294">
        <f>IFERROR(IF(Z231="",0,Z231),"0")+IFERROR(IF(Z232="",0,Z232),"0")+IFERROR(IF(Z233="",0,Z233),"0")</f>
        <v>0</v>
      </c>
      <c r="AA234" s="295"/>
      <c r="AB234" s="295"/>
      <c r="AC234" s="295"/>
    </row>
    <row r="235" spans="1:68" x14ac:dyDescent="0.2">
      <c r="A235" s="304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5"/>
      <c r="P235" s="306" t="s">
        <v>73</v>
      </c>
      <c r="Q235" s="307"/>
      <c r="R235" s="307"/>
      <c r="S235" s="307"/>
      <c r="T235" s="307"/>
      <c r="U235" s="307"/>
      <c r="V235" s="308"/>
      <c r="W235" s="37" t="s">
        <v>74</v>
      </c>
      <c r="X235" s="294">
        <f>IFERROR(SUMPRODUCT(X231:X233*H231:H233),"0")</f>
        <v>0</v>
      </c>
      <c r="Y235" s="294">
        <f>IFERROR(SUMPRODUCT(Y231:Y233*H231:H233),"0")</f>
        <v>0</v>
      </c>
      <c r="Z235" s="37"/>
      <c r="AA235" s="295"/>
      <c r="AB235" s="295"/>
      <c r="AC235" s="295"/>
    </row>
    <row r="236" spans="1:68" ht="16.5" customHeight="1" x14ac:dyDescent="0.25">
      <c r="A236" s="309" t="s">
        <v>338</v>
      </c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287"/>
      <c r="AB236" s="287"/>
      <c r="AC236" s="287"/>
    </row>
    <row r="237" spans="1:68" ht="14.25" customHeight="1" x14ac:dyDescent="0.25">
      <c r="A237" s="310" t="s">
        <v>64</v>
      </c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288"/>
      <c r="AB237" s="288"/>
      <c r="AC237" s="288"/>
    </row>
    <row r="238" spans="1:68" ht="16.5" customHeight="1" x14ac:dyDescent="0.25">
      <c r="A238" s="54" t="s">
        <v>339</v>
      </c>
      <c r="B238" s="54" t="s">
        <v>340</v>
      </c>
      <c r="C238" s="31">
        <v>4301071063</v>
      </c>
      <c r="D238" s="300">
        <v>4607111039019</v>
      </c>
      <c r="E238" s="301"/>
      <c r="F238" s="291">
        <v>0.43</v>
      </c>
      <c r="G238" s="32">
        <v>16</v>
      </c>
      <c r="H238" s="291">
        <v>6.88</v>
      </c>
      <c r="I238" s="291">
        <v>7.2060000000000004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4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8" s="297"/>
      <c r="R238" s="297"/>
      <c r="S238" s="297"/>
      <c r="T238" s="298"/>
      <c r="U238" s="34"/>
      <c r="V238" s="34"/>
      <c r="W238" s="35" t="s">
        <v>70</v>
      </c>
      <c r="X238" s="292">
        <v>0</v>
      </c>
      <c r="Y238" s="293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341</v>
      </c>
      <c r="AG238" s="67"/>
      <c r="AJ238" s="71" t="s">
        <v>72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16.5" customHeight="1" x14ac:dyDescent="0.25">
      <c r="A239" s="54" t="s">
        <v>342</v>
      </c>
      <c r="B239" s="54" t="s">
        <v>343</v>
      </c>
      <c r="C239" s="31">
        <v>4301071000</v>
      </c>
      <c r="D239" s="300">
        <v>4607111038708</v>
      </c>
      <c r="E239" s="301"/>
      <c r="F239" s="291">
        <v>0.8</v>
      </c>
      <c r="G239" s="32">
        <v>8</v>
      </c>
      <c r="H239" s="291">
        <v>6.4</v>
      </c>
      <c r="I239" s="291">
        <v>6.67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8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9" s="297"/>
      <c r="R239" s="297"/>
      <c r="S239" s="297"/>
      <c r="T239" s="298"/>
      <c r="U239" s="34"/>
      <c r="V239" s="34"/>
      <c r="W239" s="35" t="s">
        <v>70</v>
      </c>
      <c r="X239" s="292">
        <v>0</v>
      </c>
      <c r="Y239" s="293">
        <f>IFERROR(IF(X239="","",X239),"")</f>
        <v>0</v>
      </c>
      <c r="Z239" s="36">
        <f>IFERROR(IF(X239="","",X239*0.0155),"")</f>
        <v>0</v>
      </c>
      <c r="AA239" s="56"/>
      <c r="AB239" s="57"/>
      <c r="AC239" s="230" t="s">
        <v>341</v>
      </c>
      <c r="AG239" s="67"/>
      <c r="AJ239" s="71" t="s">
        <v>72</v>
      </c>
      <c r="AK239" s="71">
        <v>1</v>
      </c>
      <c r="BB239" s="23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3"/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5"/>
      <c r="P240" s="306" t="s">
        <v>73</v>
      </c>
      <c r="Q240" s="307"/>
      <c r="R240" s="307"/>
      <c r="S240" s="307"/>
      <c r="T240" s="307"/>
      <c r="U240" s="307"/>
      <c r="V240" s="308"/>
      <c r="W240" s="37" t="s">
        <v>70</v>
      </c>
      <c r="X240" s="294">
        <f>IFERROR(SUM(X238:X239),"0")</f>
        <v>0</v>
      </c>
      <c r="Y240" s="294">
        <f>IFERROR(SUM(Y238:Y239),"0")</f>
        <v>0</v>
      </c>
      <c r="Z240" s="294">
        <f>IFERROR(IF(Z238="",0,Z238),"0")+IFERROR(IF(Z239="",0,Z239),"0")</f>
        <v>0</v>
      </c>
      <c r="AA240" s="295"/>
      <c r="AB240" s="295"/>
      <c r="AC240" s="295"/>
    </row>
    <row r="241" spans="1:68" x14ac:dyDescent="0.2">
      <c r="A241" s="304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5"/>
      <c r="P241" s="306" t="s">
        <v>73</v>
      </c>
      <c r="Q241" s="307"/>
      <c r="R241" s="307"/>
      <c r="S241" s="307"/>
      <c r="T241" s="307"/>
      <c r="U241" s="307"/>
      <c r="V241" s="308"/>
      <c r="W241" s="37" t="s">
        <v>74</v>
      </c>
      <c r="X241" s="294">
        <f>IFERROR(SUMPRODUCT(X238:X239*H238:H239),"0")</f>
        <v>0</v>
      </c>
      <c r="Y241" s="294">
        <f>IFERROR(SUMPRODUCT(Y238:Y239*H238:H239),"0")</f>
        <v>0</v>
      </c>
      <c r="Z241" s="37"/>
      <c r="AA241" s="295"/>
      <c r="AB241" s="295"/>
      <c r="AC241" s="295"/>
    </row>
    <row r="242" spans="1:68" ht="27.75" customHeight="1" x14ac:dyDescent="0.2">
      <c r="A242" s="349" t="s">
        <v>344</v>
      </c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  <c r="AA242" s="48"/>
      <c r="AB242" s="48"/>
      <c r="AC242" s="48"/>
    </row>
    <row r="243" spans="1:68" ht="16.5" customHeight="1" x14ac:dyDescent="0.25">
      <c r="A243" s="309" t="s">
        <v>345</v>
      </c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287"/>
      <c r="AB243" s="287"/>
      <c r="AC243" s="287"/>
    </row>
    <row r="244" spans="1:68" ht="14.25" customHeight="1" x14ac:dyDescent="0.25">
      <c r="A244" s="310" t="s">
        <v>64</v>
      </c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288"/>
      <c r="AB244" s="288"/>
      <c r="AC244" s="288"/>
    </row>
    <row r="245" spans="1:68" ht="27" customHeight="1" x14ac:dyDescent="0.25">
      <c r="A245" s="54" t="s">
        <v>346</v>
      </c>
      <c r="B245" s="54" t="s">
        <v>347</v>
      </c>
      <c r="C245" s="31">
        <v>4301071036</v>
      </c>
      <c r="D245" s="300">
        <v>4607111036162</v>
      </c>
      <c r="E245" s="301"/>
      <c r="F245" s="291">
        <v>0.8</v>
      </c>
      <c r="G245" s="32">
        <v>8</v>
      </c>
      <c r="H245" s="291">
        <v>6.4</v>
      </c>
      <c r="I245" s="291">
        <v>6.6811999999999996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0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5" s="297"/>
      <c r="R245" s="297"/>
      <c r="S245" s="297"/>
      <c r="T245" s="298"/>
      <c r="U245" s="34"/>
      <c r="V245" s="34"/>
      <c r="W245" s="35" t="s">
        <v>70</v>
      </c>
      <c r="X245" s="292">
        <v>0</v>
      </c>
      <c r="Y245" s="293">
        <f>IFERROR(IF(X245="","",X245),"")</f>
        <v>0</v>
      </c>
      <c r="Z245" s="36">
        <f>IFERROR(IF(X245="","",X245*0.0155),"")</f>
        <v>0</v>
      </c>
      <c r="AA245" s="56"/>
      <c r="AB245" s="57"/>
      <c r="AC245" s="232" t="s">
        <v>348</v>
      </c>
      <c r="AG245" s="67"/>
      <c r="AJ245" s="71" t="s">
        <v>72</v>
      </c>
      <c r="AK245" s="71">
        <v>1</v>
      </c>
      <c r="BB245" s="233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3"/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5"/>
      <c r="P246" s="306" t="s">
        <v>73</v>
      </c>
      <c r="Q246" s="307"/>
      <c r="R246" s="307"/>
      <c r="S246" s="307"/>
      <c r="T246" s="307"/>
      <c r="U246" s="307"/>
      <c r="V246" s="308"/>
      <c r="W246" s="37" t="s">
        <v>70</v>
      </c>
      <c r="X246" s="294">
        <f>IFERROR(SUM(X245:X245),"0")</f>
        <v>0</v>
      </c>
      <c r="Y246" s="294">
        <f>IFERROR(SUM(Y245:Y245),"0")</f>
        <v>0</v>
      </c>
      <c r="Z246" s="294">
        <f>IFERROR(IF(Z245="",0,Z245),"0")</f>
        <v>0</v>
      </c>
      <c r="AA246" s="295"/>
      <c r="AB246" s="295"/>
      <c r="AC246" s="295"/>
    </row>
    <row r="247" spans="1:68" x14ac:dyDescent="0.2">
      <c r="A247" s="304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5"/>
      <c r="P247" s="306" t="s">
        <v>73</v>
      </c>
      <c r="Q247" s="307"/>
      <c r="R247" s="307"/>
      <c r="S247" s="307"/>
      <c r="T247" s="307"/>
      <c r="U247" s="307"/>
      <c r="V247" s="308"/>
      <c r="W247" s="37" t="s">
        <v>74</v>
      </c>
      <c r="X247" s="294">
        <f>IFERROR(SUMPRODUCT(X245:X245*H245:H245),"0")</f>
        <v>0</v>
      </c>
      <c r="Y247" s="294">
        <f>IFERROR(SUMPRODUCT(Y245:Y245*H245:H245),"0")</f>
        <v>0</v>
      </c>
      <c r="Z247" s="37"/>
      <c r="AA247" s="295"/>
      <c r="AB247" s="295"/>
      <c r="AC247" s="295"/>
    </row>
    <row r="248" spans="1:68" ht="27.75" customHeight="1" x14ac:dyDescent="0.2">
      <c r="A248" s="349" t="s">
        <v>349</v>
      </c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  <c r="AA248" s="48"/>
      <c r="AB248" s="48"/>
      <c r="AC248" s="48"/>
    </row>
    <row r="249" spans="1:68" ht="16.5" customHeight="1" x14ac:dyDescent="0.25">
      <c r="A249" s="309" t="s">
        <v>350</v>
      </c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287"/>
      <c r="AB249" s="287"/>
      <c r="AC249" s="287"/>
    </row>
    <row r="250" spans="1:68" ht="14.25" customHeight="1" x14ac:dyDescent="0.25">
      <c r="A250" s="310" t="s">
        <v>64</v>
      </c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288"/>
      <c r="AB250" s="288"/>
      <c r="AC250" s="288"/>
    </row>
    <row r="251" spans="1:68" ht="27" customHeight="1" x14ac:dyDescent="0.25">
      <c r="A251" s="54" t="s">
        <v>351</v>
      </c>
      <c r="B251" s="54" t="s">
        <v>352</v>
      </c>
      <c r="C251" s="31">
        <v>4301070991</v>
      </c>
      <c r="D251" s="300">
        <v>4607111038180</v>
      </c>
      <c r="E251" s="301"/>
      <c r="F251" s="291">
        <v>0.4</v>
      </c>
      <c r="G251" s="32">
        <v>16</v>
      </c>
      <c r="H251" s="291">
        <v>6.4</v>
      </c>
      <c r="I251" s="291">
        <v>6.71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7"/>
      <c r="R251" s="297"/>
      <c r="S251" s="297"/>
      <c r="T251" s="298"/>
      <c r="U251" s="34"/>
      <c r="V251" s="34"/>
      <c r="W251" s="35" t="s">
        <v>70</v>
      </c>
      <c r="X251" s="292">
        <v>0</v>
      </c>
      <c r="Y251" s="293">
        <f>IFERROR(IF(X251="","",X251),"")</f>
        <v>0</v>
      </c>
      <c r="Z251" s="36">
        <f>IFERROR(IF(X251="","",X251*0.0155),"")</f>
        <v>0</v>
      </c>
      <c r="AA251" s="56"/>
      <c r="AB251" s="57"/>
      <c r="AC251" s="234" t="s">
        <v>353</v>
      </c>
      <c r="AG251" s="67"/>
      <c r="AJ251" s="71" t="s">
        <v>72</v>
      </c>
      <c r="AK251" s="71">
        <v>1</v>
      </c>
      <c r="BB251" s="23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3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5"/>
      <c r="P252" s="306" t="s">
        <v>73</v>
      </c>
      <c r="Q252" s="307"/>
      <c r="R252" s="307"/>
      <c r="S252" s="307"/>
      <c r="T252" s="307"/>
      <c r="U252" s="307"/>
      <c r="V252" s="308"/>
      <c r="W252" s="37" t="s">
        <v>70</v>
      </c>
      <c r="X252" s="294">
        <f>IFERROR(SUM(X251:X251),"0")</f>
        <v>0</v>
      </c>
      <c r="Y252" s="294">
        <f>IFERROR(SUM(Y251:Y251),"0")</f>
        <v>0</v>
      </c>
      <c r="Z252" s="294">
        <f>IFERROR(IF(Z251="",0,Z251),"0")</f>
        <v>0</v>
      </c>
      <c r="AA252" s="295"/>
      <c r="AB252" s="295"/>
      <c r="AC252" s="295"/>
    </row>
    <row r="253" spans="1:68" x14ac:dyDescent="0.2">
      <c r="A253" s="304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5"/>
      <c r="P253" s="306" t="s">
        <v>73</v>
      </c>
      <c r="Q253" s="307"/>
      <c r="R253" s="307"/>
      <c r="S253" s="307"/>
      <c r="T253" s="307"/>
      <c r="U253" s="307"/>
      <c r="V253" s="308"/>
      <c r="W253" s="37" t="s">
        <v>74</v>
      </c>
      <c r="X253" s="294">
        <f>IFERROR(SUMPRODUCT(X251:X251*H251:H251),"0")</f>
        <v>0</v>
      </c>
      <c r="Y253" s="294">
        <f>IFERROR(SUMPRODUCT(Y251:Y251*H251:H251),"0")</f>
        <v>0</v>
      </c>
      <c r="Z253" s="37"/>
      <c r="AA253" s="295"/>
      <c r="AB253" s="295"/>
      <c r="AC253" s="295"/>
    </row>
    <row r="254" spans="1:68" ht="27.75" customHeight="1" x14ac:dyDescent="0.2">
      <c r="A254" s="349" t="s">
        <v>354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  <c r="AA254" s="48"/>
      <c r="AB254" s="48"/>
      <c r="AC254" s="48"/>
    </row>
    <row r="255" spans="1:68" ht="16.5" customHeight="1" x14ac:dyDescent="0.25">
      <c r="A255" s="309" t="s">
        <v>355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7"/>
      <c r="AB255" s="287"/>
      <c r="AC255" s="287"/>
    </row>
    <row r="256" spans="1:68" ht="14.25" customHeight="1" x14ac:dyDescent="0.25">
      <c r="A256" s="310" t="s">
        <v>356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88"/>
      <c r="AB256" s="288"/>
      <c r="AC256" s="288"/>
    </row>
    <row r="257" spans="1:68" ht="27" customHeight="1" x14ac:dyDescent="0.25">
      <c r="A257" s="54" t="s">
        <v>357</v>
      </c>
      <c r="B257" s="54" t="s">
        <v>358</v>
      </c>
      <c r="C257" s="31">
        <v>4301133004</v>
      </c>
      <c r="D257" s="300">
        <v>4607111039774</v>
      </c>
      <c r="E257" s="301"/>
      <c r="F257" s="291">
        <v>0.25</v>
      </c>
      <c r="G257" s="32">
        <v>12</v>
      </c>
      <c r="H257" s="291">
        <v>3</v>
      </c>
      <c r="I257" s="291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7"/>
      <c r="R257" s="297"/>
      <c r="S257" s="297"/>
      <c r="T257" s="298"/>
      <c r="U257" s="34"/>
      <c r="V257" s="34"/>
      <c r="W257" s="35" t="s">
        <v>70</v>
      </c>
      <c r="X257" s="292">
        <v>0</v>
      </c>
      <c r="Y257" s="293">
        <f>IFERROR(IF(X257="","",X257),"")</f>
        <v>0</v>
      </c>
      <c r="Z257" s="36">
        <f>IFERROR(IF(X257="","",X257*0.01788),"")</f>
        <v>0</v>
      </c>
      <c r="AA257" s="56"/>
      <c r="AB257" s="57"/>
      <c r="AC257" s="236" t="s">
        <v>359</v>
      </c>
      <c r="AG257" s="67"/>
      <c r="AJ257" s="71" t="s">
        <v>72</v>
      </c>
      <c r="AK257" s="71">
        <v>1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03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5"/>
      <c r="P258" s="306" t="s">
        <v>73</v>
      </c>
      <c r="Q258" s="307"/>
      <c r="R258" s="307"/>
      <c r="S258" s="307"/>
      <c r="T258" s="307"/>
      <c r="U258" s="307"/>
      <c r="V258" s="308"/>
      <c r="W258" s="37" t="s">
        <v>70</v>
      </c>
      <c r="X258" s="294">
        <f>IFERROR(SUM(X257:X257),"0")</f>
        <v>0</v>
      </c>
      <c r="Y258" s="294">
        <f>IFERROR(SUM(Y257:Y257),"0")</f>
        <v>0</v>
      </c>
      <c r="Z258" s="294">
        <f>IFERROR(IF(Z257="",0,Z257),"0")</f>
        <v>0</v>
      </c>
      <c r="AA258" s="295"/>
      <c r="AB258" s="295"/>
      <c r="AC258" s="295"/>
    </row>
    <row r="259" spans="1:68" x14ac:dyDescent="0.2">
      <c r="A259" s="304"/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5"/>
      <c r="P259" s="306" t="s">
        <v>73</v>
      </c>
      <c r="Q259" s="307"/>
      <c r="R259" s="307"/>
      <c r="S259" s="307"/>
      <c r="T259" s="307"/>
      <c r="U259" s="307"/>
      <c r="V259" s="308"/>
      <c r="W259" s="37" t="s">
        <v>74</v>
      </c>
      <c r="X259" s="294">
        <f>IFERROR(SUMPRODUCT(X257:X257*H257:H257),"0")</f>
        <v>0</v>
      </c>
      <c r="Y259" s="294">
        <f>IFERROR(SUMPRODUCT(Y257:Y257*H257:H257),"0")</f>
        <v>0</v>
      </c>
      <c r="Z259" s="37"/>
      <c r="AA259" s="295"/>
      <c r="AB259" s="295"/>
      <c r="AC259" s="295"/>
    </row>
    <row r="260" spans="1:68" ht="14.25" customHeight="1" x14ac:dyDescent="0.25">
      <c r="A260" s="310" t="s">
        <v>125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288"/>
      <c r="AB260" s="288"/>
      <c r="AC260" s="288"/>
    </row>
    <row r="261" spans="1:68" ht="37.5" customHeight="1" x14ac:dyDescent="0.25">
      <c r="A261" s="54" t="s">
        <v>360</v>
      </c>
      <c r="B261" s="54" t="s">
        <v>361</v>
      </c>
      <c r="C261" s="31">
        <v>4301135400</v>
      </c>
      <c r="D261" s="300">
        <v>4607111039361</v>
      </c>
      <c r="E261" s="301"/>
      <c r="F261" s="291">
        <v>0.25</v>
      </c>
      <c r="G261" s="32">
        <v>12</v>
      </c>
      <c r="H261" s="291">
        <v>3</v>
      </c>
      <c r="I261" s="291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1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7"/>
      <c r="R261" s="297"/>
      <c r="S261" s="297"/>
      <c r="T261" s="298"/>
      <c r="U261" s="34"/>
      <c r="V261" s="34"/>
      <c r="W261" s="35" t="s">
        <v>70</v>
      </c>
      <c r="X261" s="292">
        <v>0</v>
      </c>
      <c r="Y261" s="293">
        <f>IFERROR(IF(X261="","",X261),"")</f>
        <v>0</v>
      </c>
      <c r="Z261" s="36">
        <f>IFERROR(IF(X261="","",X261*0.01788),"")</f>
        <v>0</v>
      </c>
      <c r="AA261" s="56"/>
      <c r="AB261" s="57"/>
      <c r="AC261" s="238" t="s">
        <v>359</v>
      </c>
      <c r="AG261" s="67"/>
      <c r="AJ261" s="71" t="s">
        <v>72</v>
      </c>
      <c r="AK261" s="71">
        <v>1</v>
      </c>
      <c r="BB261" s="239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03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5"/>
      <c r="P262" s="306" t="s">
        <v>73</v>
      </c>
      <c r="Q262" s="307"/>
      <c r="R262" s="307"/>
      <c r="S262" s="307"/>
      <c r="T262" s="307"/>
      <c r="U262" s="307"/>
      <c r="V262" s="308"/>
      <c r="W262" s="37" t="s">
        <v>70</v>
      </c>
      <c r="X262" s="294">
        <f>IFERROR(SUM(X261:X261),"0")</f>
        <v>0</v>
      </c>
      <c r="Y262" s="294">
        <f>IFERROR(SUM(Y261:Y261),"0")</f>
        <v>0</v>
      </c>
      <c r="Z262" s="294">
        <f>IFERROR(IF(Z261="",0,Z261),"0")</f>
        <v>0</v>
      </c>
      <c r="AA262" s="295"/>
      <c r="AB262" s="295"/>
      <c r="AC262" s="295"/>
    </row>
    <row r="263" spans="1:68" x14ac:dyDescent="0.2">
      <c r="A263" s="304"/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5"/>
      <c r="P263" s="306" t="s">
        <v>73</v>
      </c>
      <c r="Q263" s="307"/>
      <c r="R263" s="307"/>
      <c r="S263" s="307"/>
      <c r="T263" s="307"/>
      <c r="U263" s="307"/>
      <c r="V263" s="308"/>
      <c r="W263" s="37" t="s">
        <v>74</v>
      </c>
      <c r="X263" s="294">
        <f>IFERROR(SUMPRODUCT(X261:X261*H261:H261),"0")</f>
        <v>0</v>
      </c>
      <c r="Y263" s="294">
        <f>IFERROR(SUMPRODUCT(Y261:Y261*H261:H261),"0")</f>
        <v>0</v>
      </c>
      <c r="Z263" s="37"/>
      <c r="AA263" s="295"/>
      <c r="AB263" s="295"/>
      <c r="AC263" s="295"/>
    </row>
    <row r="264" spans="1:68" ht="27.75" customHeight="1" x14ac:dyDescent="0.2">
      <c r="A264" s="349" t="s">
        <v>362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48"/>
      <c r="AB264" s="48"/>
      <c r="AC264" s="48"/>
    </row>
    <row r="265" spans="1:68" ht="16.5" customHeight="1" x14ac:dyDescent="0.25">
      <c r="A265" s="309" t="s">
        <v>362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287"/>
      <c r="AB265" s="287"/>
      <c r="AC265" s="287"/>
    </row>
    <row r="266" spans="1:68" ht="14.25" customHeight="1" x14ac:dyDescent="0.25">
      <c r="A266" s="310" t="s">
        <v>64</v>
      </c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  <c r="AA266" s="288"/>
      <c r="AB266" s="288"/>
      <c r="AC266" s="288"/>
    </row>
    <row r="267" spans="1:68" ht="27" customHeight="1" x14ac:dyDescent="0.25">
      <c r="A267" s="54" t="s">
        <v>363</v>
      </c>
      <c r="B267" s="54" t="s">
        <v>364</v>
      </c>
      <c r="C267" s="31">
        <v>4301071014</v>
      </c>
      <c r="D267" s="300">
        <v>4640242181264</v>
      </c>
      <c r="E267" s="301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98" t="s">
        <v>365</v>
      </c>
      <c r="Q267" s="297"/>
      <c r="R267" s="297"/>
      <c r="S267" s="297"/>
      <c r="T267" s="298"/>
      <c r="U267" s="34"/>
      <c r="V267" s="34"/>
      <c r="W267" s="35" t="s">
        <v>70</v>
      </c>
      <c r="X267" s="292">
        <v>0</v>
      </c>
      <c r="Y267" s="293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366</v>
      </c>
      <c r="AG267" s="67"/>
      <c r="AJ267" s="71" t="s">
        <v>72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367</v>
      </c>
      <c r="B268" s="54" t="s">
        <v>368</v>
      </c>
      <c r="C268" s="31">
        <v>4301071021</v>
      </c>
      <c r="D268" s="300">
        <v>4640242181325</v>
      </c>
      <c r="E268" s="301"/>
      <c r="F268" s="291">
        <v>0.7</v>
      </c>
      <c r="G268" s="32">
        <v>10</v>
      </c>
      <c r="H268" s="291">
        <v>7</v>
      </c>
      <c r="I268" s="291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47" t="s">
        <v>369</v>
      </c>
      <c r="Q268" s="297"/>
      <c r="R268" s="297"/>
      <c r="S268" s="297"/>
      <c r="T268" s="298"/>
      <c r="U268" s="34"/>
      <c r="V268" s="34"/>
      <c r="W268" s="35" t="s">
        <v>70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366</v>
      </c>
      <c r="AG268" s="67"/>
      <c r="AJ268" s="71" t="s">
        <v>72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370</v>
      </c>
      <c r="B269" s="54" t="s">
        <v>371</v>
      </c>
      <c r="C269" s="31">
        <v>4301070993</v>
      </c>
      <c r="D269" s="300">
        <v>4640242180670</v>
      </c>
      <c r="E269" s="301"/>
      <c r="F269" s="291">
        <v>1</v>
      </c>
      <c r="G269" s="32">
        <v>6</v>
      </c>
      <c r="H269" s="291">
        <v>6</v>
      </c>
      <c r="I269" s="291">
        <v>6.23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44" t="s">
        <v>372</v>
      </c>
      <c r="Q269" s="297"/>
      <c r="R269" s="297"/>
      <c r="S269" s="297"/>
      <c r="T269" s="298"/>
      <c r="U269" s="34"/>
      <c r="V269" s="34"/>
      <c r="W269" s="35" t="s">
        <v>70</v>
      </c>
      <c r="X269" s="292">
        <v>0</v>
      </c>
      <c r="Y269" s="293">
        <f>IFERROR(IF(X269="","",X269),"")</f>
        <v>0</v>
      </c>
      <c r="Z269" s="36">
        <f>IFERROR(IF(X269="","",X269*0.0155),"")</f>
        <v>0</v>
      </c>
      <c r="AA269" s="56"/>
      <c r="AB269" s="57"/>
      <c r="AC269" s="244" t="s">
        <v>373</v>
      </c>
      <c r="AG269" s="67"/>
      <c r="AJ269" s="71" t="s">
        <v>72</v>
      </c>
      <c r="AK269" s="71">
        <v>1</v>
      </c>
      <c r="BB269" s="24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03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5"/>
      <c r="P270" s="306" t="s">
        <v>73</v>
      </c>
      <c r="Q270" s="307"/>
      <c r="R270" s="307"/>
      <c r="S270" s="307"/>
      <c r="T270" s="307"/>
      <c r="U270" s="307"/>
      <c r="V270" s="308"/>
      <c r="W270" s="37" t="s">
        <v>70</v>
      </c>
      <c r="X270" s="294">
        <f>IFERROR(SUM(X267:X269),"0")</f>
        <v>0</v>
      </c>
      <c r="Y270" s="294">
        <f>IFERROR(SUM(Y267:Y269),"0")</f>
        <v>0</v>
      </c>
      <c r="Z270" s="294">
        <f>IFERROR(IF(Z267="",0,Z267),"0")+IFERROR(IF(Z268="",0,Z268),"0")+IFERROR(IF(Z269="",0,Z269),"0")</f>
        <v>0</v>
      </c>
      <c r="AA270" s="295"/>
      <c r="AB270" s="295"/>
      <c r="AC270" s="295"/>
    </row>
    <row r="271" spans="1:68" x14ac:dyDescent="0.2">
      <c r="A271" s="304"/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5"/>
      <c r="P271" s="306" t="s">
        <v>73</v>
      </c>
      <c r="Q271" s="307"/>
      <c r="R271" s="307"/>
      <c r="S271" s="307"/>
      <c r="T271" s="307"/>
      <c r="U271" s="307"/>
      <c r="V271" s="308"/>
      <c r="W271" s="37" t="s">
        <v>74</v>
      </c>
      <c r="X271" s="294">
        <f>IFERROR(SUMPRODUCT(X267:X269*H267:H269),"0")</f>
        <v>0</v>
      </c>
      <c r="Y271" s="294">
        <f>IFERROR(SUMPRODUCT(Y267:Y269*H267:H269),"0")</f>
        <v>0</v>
      </c>
      <c r="Z271" s="37"/>
      <c r="AA271" s="295"/>
      <c r="AB271" s="295"/>
      <c r="AC271" s="295"/>
    </row>
    <row r="272" spans="1:68" ht="14.25" customHeight="1" x14ac:dyDescent="0.25">
      <c r="A272" s="310" t="s">
        <v>77</v>
      </c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288"/>
      <c r="AB272" s="288"/>
      <c r="AC272" s="288"/>
    </row>
    <row r="273" spans="1:68" ht="27" customHeight="1" x14ac:dyDescent="0.25">
      <c r="A273" s="54" t="s">
        <v>374</v>
      </c>
      <c r="B273" s="54" t="s">
        <v>375</v>
      </c>
      <c r="C273" s="31">
        <v>4301132080</v>
      </c>
      <c r="D273" s="300">
        <v>4640242180397</v>
      </c>
      <c r="E273" s="301"/>
      <c r="F273" s="291">
        <v>1</v>
      </c>
      <c r="G273" s="32">
        <v>6</v>
      </c>
      <c r="H273" s="291">
        <v>6</v>
      </c>
      <c r="I273" s="291">
        <v>6.26</v>
      </c>
      <c r="J273" s="32">
        <v>84</v>
      </c>
      <c r="K273" s="32" t="s">
        <v>67</v>
      </c>
      <c r="L273" s="32" t="s">
        <v>104</v>
      </c>
      <c r="M273" s="33" t="s">
        <v>69</v>
      </c>
      <c r="N273" s="33"/>
      <c r="O273" s="32">
        <v>180</v>
      </c>
      <c r="P273" s="34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7"/>
      <c r="R273" s="297"/>
      <c r="S273" s="297"/>
      <c r="T273" s="298"/>
      <c r="U273" s="34"/>
      <c r="V273" s="34"/>
      <c r="W273" s="35" t="s">
        <v>70</v>
      </c>
      <c r="X273" s="292">
        <v>12</v>
      </c>
      <c r="Y273" s="293">
        <f>IFERROR(IF(X273="","",X273),"")</f>
        <v>12</v>
      </c>
      <c r="Z273" s="36">
        <f>IFERROR(IF(X273="","",X273*0.0155),"")</f>
        <v>0.186</v>
      </c>
      <c r="AA273" s="56"/>
      <c r="AB273" s="57"/>
      <c r="AC273" s="246" t="s">
        <v>376</v>
      </c>
      <c r="AG273" s="67"/>
      <c r="AJ273" s="71" t="s">
        <v>105</v>
      </c>
      <c r="AK273" s="71">
        <v>12</v>
      </c>
      <c r="BB273" s="247" t="s">
        <v>82</v>
      </c>
      <c r="BM273" s="67">
        <f>IFERROR(X273*I273,"0")</f>
        <v>75.12</v>
      </c>
      <c r="BN273" s="67">
        <f>IFERROR(Y273*I273,"0")</f>
        <v>75.12</v>
      </c>
      <c r="BO273" s="67">
        <f>IFERROR(X273/J273,"0")</f>
        <v>0.14285714285714285</v>
      </c>
      <c r="BP273" s="67">
        <f>IFERROR(Y273/J273,"0")</f>
        <v>0.14285714285714285</v>
      </c>
    </row>
    <row r="274" spans="1:68" x14ac:dyDescent="0.2">
      <c r="A274" s="303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5"/>
      <c r="P274" s="306" t="s">
        <v>73</v>
      </c>
      <c r="Q274" s="307"/>
      <c r="R274" s="307"/>
      <c r="S274" s="307"/>
      <c r="T274" s="307"/>
      <c r="U274" s="307"/>
      <c r="V274" s="308"/>
      <c r="W274" s="37" t="s">
        <v>70</v>
      </c>
      <c r="X274" s="294">
        <f>IFERROR(SUM(X273:X273),"0")</f>
        <v>12</v>
      </c>
      <c r="Y274" s="294">
        <f>IFERROR(SUM(Y273:Y273),"0")</f>
        <v>12</v>
      </c>
      <c r="Z274" s="294">
        <f>IFERROR(IF(Z273="",0,Z273),"0")</f>
        <v>0.186</v>
      </c>
      <c r="AA274" s="295"/>
      <c r="AB274" s="295"/>
      <c r="AC274" s="295"/>
    </row>
    <row r="275" spans="1:68" x14ac:dyDescent="0.2">
      <c r="A275" s="304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5"/>
      <c r="P275" s="306" t="s">
        <v>73</v>
      </c>
      <c r="Q275" s="307"/>
      <c r="R275" s="307"/>
      <c r="S275" s="307"/>
      <c r="T275" s="307"/>
      <c r="U275" s="307"/>
      <c r="V275" s="308"/>
      <c r="W275" s="37" t="s">
        <v>74</v>
      </c>
      <c r="X275" s="294">
        <f>IFERROR(SUMPRODUCT(X273:X273*H273:H273),"0")</f>
        <v>72</v>
      </c>
      <c r="Y275" s="294">
        <f>IFERROR(SUMPRODUCT(Y273:Y273*H273:H273),"0")</f>
        <v>72</v>
      </c>
      <c r="Z275" s="37"/>
      <c r="AA275" s="295"/>
      <c r="AB275" s="295"/>
      <c r="AC275" s="295"/>
    </row>
    <row r="276" spans="1:68" ht="14.25" customHeight="1" x14ac:dyDescent="0.25">
      <c r="A276" s="310" t="s">
        <v>119</v>
      </c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288"/>
      <c r="AB276" s="288"/>
      <c r="AC276" s="288"/>
    </row>
    <row r="277" spans="1:68" ht="27" customHeight="1" x14ac:dyDescent="0.25">
      <c r="A277" s="54" t="s">
        <v>377</v>
      </c>
      <c r="B277" s="54" t="s">
        <v>378</v>
      </c>
      <c r="C277" s="31">
        <v>4301136051</v>
      </c>
      <c r="D277" s="300">
        <v>4640242180304</v>
      </c>
      <c r="E277" s="301"/>
      <c r="F277" s="291">
        <v>2.7</v>
      </c>
      <c r="G277" s="32">
        <v>1</v>
      </c>
      <c r="H277" s="291">
        <v>2.7</v>
      </c>
      <c r="I277" s="291">
        <v>2.8906000000000001</v>
      </c>
      <c r="J277" s="32">
        <v>126</v>
      </c>
      <c r="K277" s="32" t="s">
        <v>80</v>
      </c>
      <c r="L277" s="32" t="s">
        <v>104</v>
      </c>
      <c r="M277" s="33" t="s">
        <v>69</v>
      </c>
      <c r="N277" s="33"/>
      <c r="O277" s="32">
        <v>180</v>
      </c>
      <c r="P277" s="389" t="s">
        <v>379</v>
      </c>
      <c r="Q277" s="297"/>
      <c r="R277" s="297"/>
      <c r="S277" s="297"/>
      <c r="T277" s="298"/>
      <c r="U277" s="34"/>
      <c r="V277" s="34"/>
      <c r="W277" s="35" t="s">
        <v>70</v>
      </c>
      <c r="X277" s="292">
        <v>28</v>
      </c>
      <c r="Y277" s="293">
        <f>IFERROR(IF(X277="","",X277),"")</f>
        <v>28</v>
      </c>
      <c r="Z277" s="36">
        <f>IFERROR(IF(X277="","",X277*0.00936),"")</f>
        <v>0.26207999999999998</v>
      </c>
      <c r="AA277" s="56"/>
      <c r="AB277" s="57"/>
      <c r="AC277" s="248" t="s">
        <v>380</v>
      </c>
      <c r="AG277" s="67"/>
      <c r="AJ277" s="71" t="s">
        <v>105</v>
      </c>
      <c r="AK277" s="71">
        <v>14</v>
      </c>
      <c r="BB277" s="249" t="s">
        <v>82</v>
      </c>
      <c r="BM277" s="67">
        <f>IFERROR(X277*I277,"0")</f>
        <v>80.936800000000005</v>
      </c>
      <c r="BN277" s="67">
        <f>IFERROR(Y277*I277,"0")</f>
        <v>80.936800000000005</v>
      </c>
      <c r="BO277" s="67">
        <f>IFERROR(X277/J277,"0")</f>
        <v>0.22222222222222221</v>
      </c>
      <c r="BP277" s="67">
        <f>IFERROR(Y277/J277,"0")</f>
        <v>0.22222222222222221</v>
      </c>
    </row>
    <row r="278" spans="1:68" ht="27" customHeight="1" x14ac:dyDescent="0.25">
      <c r="A278" s="54" t="s">
        <v>381</v>
      </c>
      <c r="B278" s="54" t="s">
        <v>382</v>
      </c>
      <c r="C278" s="31">
        <v>4301136052</v>
      </c>
      <c r="D278" s="300">
        <v>4640242180410</v>
      </c>
      <c r="E278" s="301"/>
      <c r="F278" s="291">
        <v>2.2400000000000002</v>
      </c>
      <c r="G278" s="32">
        <v>1</v>
      </c>
      <c r="H278" s="291">
        <v>2.2400000000000002</v>
      </c>
      <c r="I278" s="291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7"/>
      <c r="R278" s="297"/>
      <c r="S278" s="297"/>
      <c r="T278" s="298"/>
      <c r="U278" s="34"/>
      <c r="V278" s="34"/>
      <c r="W278" s="35" t="s">
        <v>70</v>
      </c>
      <c r="X278" s="292">
        <v>0</v>
      </c>
      <c r="Y278" s="293">
        <f>IFERROR(IF(X278="","",X278),"")</f>
        <v>0</v>
      </c>
      <c r="Z278" s="36">
        <f>IFERROR(IF(X278="","",X278*0.00936),"")</f>
        <v>0</v>
      </c>
      <c r="AA278" s="56"/>
      <c r="AB278" s="57"/>
      <c r="AC278" s="250" t="s">
        <v>380</v>
      </c>
      <c r="AG278" s="67"/>
      <c r="AJ278" s="71" t="s">
        <v>72</v>
      </c>
      <c r="AK278" s="71">
        <v>1</v>
      </c>
      <c r="BB278" s="251" t="s">
        <v>82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03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5"/>
      <c r="P279" s="306" t="s">
        <v>73</v>
      </c>
      <c r="Q279" s="307"/>
      <c r="R279" s="307"/>
      <c r="S279" s="307"/>
      <c r="T279" s="307"/>
      <c r="U279" s="307"/>
      <c r="V279" s="308"/>
      <c r="W279" s="37" t="s">
        <v>70</v>
      </c>
      <c r="X279" s="294">
        <f>IFERROR(SUM(X277:X278),"0")</f>
        <v>28</v>
      </c>
      <c r="Y279" s="294">
        <f>IFERROR(SUM(Y277:Y278),"0")</f>
        <v>28</v>
      </c>
      <c r="Z279" s="294">
        <f>IFERROR(IF(Z277="",0,Z277),"0")+IFERROR(IF(Z278="",0,Z278),"0")</f>
        <v>0.26207999999999998</v>
      </c>
      <c r="AA279" s="295"/>
      <c r="AB279" s="295"/>
      <c r="AC279" s="295"/>
    </row>
    <row r="280" spans="1:68" x14ac:dyDescent="0.2">
      <c r="A280" s="304"/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5"/>
      <c r="P280" s="306" t="s">
        <v>73</v>
      </c>
      <c r="Q280" s="307"/>
      <c r="R280" s="307"/>
      <c r="S280" s="307"/>
      <c r="T280" s="307"/>
      <c r="U280" s="307"/>
      <c r="V280" s="308"/>
      <c r="W280" s="37" t="s">
        <v>74</v>
      </c>
      <c r="X280" s="294">
        <f>IFERROR(SUMPRODUCT(X277:X278*H277:H278),"0")</f>
        <v>75.600000000000009</v>
      </c>
      <c r="Y280" s="294">
        <f>IFERROR(SUMPRODUCT(Y277:Y278*H277:H278),"0")</f>
        <v>75.600000000000009</v>
      </c>
      <c r="Z280" s="37"/>
      <c r="AA280" s="295"/>
      <c r="AB280" s="295"/>
      <c r="AC280" s="295"/>
    </row>
    <row r="281" spans="1:68" ht="14.25" customHeight="1" x14ac:dyDescent="0.25">
      <c r="A281" s="310" t="s">
        <v>125</v>
      </c>
      <c r="B281" s="304"/>
      <c r="C281" s="304"/>
      <c r="D281" s="304"/>
      <c r="E281" s="304"/>
      <c r="F281" s="304"/>
      <c r="G281" s="304"/>
      <c r="H281" s="304"/>
      <c r="I281" s="304"/>
      <c r="J281" s="304"/>
      <c r="K281" s="304"/>
      <c r="L281" s="304"/>
      <c r="M281" s="304"/>
      <c r="N281" s="304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  <c r="AA281" s="288"/>
      <c r="AB281" s="288"/>
      <c r="AC281" s="288"/>
    </row>
    <row r="282" spans="1:68" ht="37.5" customHeight="1" x14ac:dyDescent="0.25">
      <c r="A282" s="54" t="s">
        <v>383</v>
      </c>
      <c r="B282" s="54" t="s">
        <v>384</v>
      </c>
      <c r="C282" s="31">
        <v>4301135504</v>
      </c>
      <c r="D282" s="300">
        <v>4640242181554</v>
      </c>
      <c r="E282" s="301"/>
      <c r="F282" s="291">
        <v>3</v>
      </c>
      <c r="G282" s="32">
        <v>1</v>
      </c>
      <c r="H282" s="291">
        <v>3</v>
      </c>
      <c r="I282" s="291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8" t="s">
        <v>385</v>
      </c>
      <c r="Q282" s="297"/>
      <c r="R282" s="297"/>
      <c r="S282" s="297"/>
      <c r="T282" s="298"/>
      <c r="U282" s="34"/>
      <c r="V282" s="34"/>
      <c r="W282" s="35" t="s">
        <v>70</v>
      </c>
      <c r="X282" s="292">
        <v>0</v>
      </c>
      <c r="Y282" s="293">
        <f t="shared" ref="Y282:Y297" si="18">IFERROR(IF(X282="","",X282),"")</f>
        <v>0</v>
      </c>
      <c r="Z282" s="36">
        <f>IFERROR(IF(X282="","",X282*0.00936),"")</f>
        <v>0</v>
      </c>
      <c r="AA282" s="56"/>
      <c r="AB282" s="57"/>
      <c r="AC282" s="252" t="s">
        <v>386</v>
      </c>
      <c r="AG282" s="67"/>
      <c r="AJ282" s="71" t="s">
        <v>72</v>
      </c>
      <c r="AK282" s="71">
        <v>1</v>
      </c>
      <c r="BB282" s="253" t="s">
        <v>82</v>
      </c>
      <c r="BM282" s="67">
        <f t="shared" ref="BM282:BM297" si="19">IFERROR(X282*I282,"0")</f>
        <v>0</v>
      </c>
      <c r="BN282" s="67">
        <f t="shared" ref="BN282:BN297" si="20">IFERROR(Y282*I282,"0")</f>
        <v>0</v>
      </c>
      <c r="BO282" s="67">
        <f t="shared" ref="BO282:BO297" si="21">IFERROR(X282/J282,"0")</f>
        <v>0</v>
      </c>
      <c r="BP282" s="67">
        <f t="shared" ref="BP282:BP297" si="22">IFERROR(Y282/J282,"0")</f>
        <v>0</v>
      </c>
    </row>
    <row r="283" spans="1:68" ht="27" customHeight="1" x14ac:dyDescent="0.25">
      <c r="A283" s="54" t="s">
        <v>387</v>
      </c>
      <c r="B283" s="54" t="s">
        <v>388</v>
      </c>
      <c r="C283" s="31">
        <v>4301135518</v>
      </c>
      <c r="D283" s="300">
        <v>4640242181561</v>
      </c>
      <c r="E283" s="301"/>
      <c r="F283" s="291">
        <v>3.7</v>
      </c>
      <c r="G283" s="32">
        <v>1</v>
      </c>
      <c r="H283" s="291">
        <v>3.7</v>
      </c>
      <c r="I283" s="291">
        <v>3.8919999999999999</v>
      </c>
      <c r="J283" s="32">
        <v>126</v>
      </c>
      <c r="K283" s="32" t="s">
        <v>80</v>
      </c>
      <c r="L283" s="32" t="s">
        <v>104</v>
      </c>
      <c r="M283" s="33" t="s">
        <v>69</v>
      </c>
      <c r="N283" s="33"/>
      <c r="O283" s="32">
        <v>180</v>
      </c>
      <c r="P283" s="388" t="s">
        <v>389</v>
      </c>
      <c r="Q283" s="297"/>
      <c r="R283" s="297"/>
      <c r="S283" s="297"/>
      <c r="T283" s="298"/>
      <c r="U283" s="34"/>
      <c r="V283" s="34"/>
      <c r="W283" s="35" t="s">
        <v>70</v>
      </c>
      <c r="X283" s="292">
        <v>0</v>
      </c>
      <c r="Y283" s="293">
        <f t="shared" si="18"/>
        <v>0</v>
      </c>
      <c r="Z283" s="36">
        <f>IFERROR(IF(X283="","",X283*0.00936),"")</f>
        <v>0</v>
      </c>
      <c r="AA283" s="56"/>
      <c r="AB283" s="57"/>
      <c r="AC283" s="254" t="s">
        <v>390</v>
      </c>
      <c r="AG283" s="67"/>
      <c r="AJ283" s="71" t="s">
        <v>105</v>
      </c>
      <c r="AK283" s="71">
        <v>14</v>
      </c>
      <c r="BB283" s="255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391</v>
      </c>
      <c r="B284" s="54" t="s">
        <v>392</v>
      </c>
      <c r="C284" s="31">
        <v>4301135374</v>
      </c>
      <c r="D284" s="300">
        <v>4640242181424</v>
      </c>
      <c r="E284" s="301"/>
      <c r="F284" s="291">
        <v>5.5</v>
      </c>
      <c r="G284" s="32">
        <v>1</v>
      </c>
      <c r="H284" s="291">
        <v>5.5</v>
      </c>
      <c r="I284" s="291">
        <v>5.7350000000000003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7"/>
      <c r="R284" s="297"/>
      <c r="S284" s="297"/>
      <c r="T284" s="298"/>
      <c r="U284" s="34"/>
      <c r="V284" s="34"/>
      <c r="W284" s="35" t="s">
        <v>70</v>
      </c>
      <c r="X284" s="292">
        <v>0</v>
      </c>
      <c r="Y284" s="293">
        <f t="shared" si="18"/>
        <v>0</v>
      </c>
      <c r="Z284" s="36">
        <f>IFERROR(IF(X284="","",X284*0.0155),"")</f>
        <v>0</v>
      </c>
      <c r="AA284" s="56"/>
      <c r="AB284" s="57"/>
      <c r="AC284" s="256" t="s">
        <v>386</v>
      </c>
      <c r="AG284" s="67"/>
      <c r="AJ284" s="71" t="s">
        <v>72</v>
      </c>
      <c r="AK284" s="71">
        <v>1</v>
      </c>
      <c r="BB284" s="257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customHeight="1" x14ac:dyDescent="0.25">
      <c r="A285" s="54" t="s">
        <v>393</v>
      </c>
      <c r="B285" s="54" t="s">
        <v>394</v>
      </c>
      <c r="C285" s="31">
        <v>4301135552</v>
      </c>
      <c r="D285" s="300">
        <v>4640242181431</v>
      </c>
      <c r="E285" s="301"/>
      <c r="F285" s="291">
        <v>3.5</v>
      </c>
      <c r="G285" s="32">
        <v>1</v>
      </c>
      <c r="H285" s="291">
        <v>3.5</v>
      </c>
      <c r="I285" s="291">
        <v>3.6920000000000002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91" t="s">
        <v>395</v>
      </c>
      <c r="Q285" s="297"/>
      <c r="R285" s="297"/>
      <c r="S285" s="297"/>
      <c r="T285" s="298"/>
      <c r="U285" s="34"/>
      <c r="V285" s="34"/>
      <c r="W285" s="35" t="s">
        <v>70</v>
      </c>
      <c r="X285" s="292">
        <v>0</v>
      </c>
      <c r="Y285" s="293">
        <f t="shared" si="18"/>
        <v>0</v>
      </c>
      <c r="Z285" s="36">
        <f t="shared" ref="Z285:Z291" si="23">IFERROR(IF(X285="","",X285*0.00936),"")</f>
        <v>0</v>
      </c>
      <c r="AA285" s="56"/>
      <c r="AB285" s="57"/>
      <c r="AC285" s="258" t="s">
        <v>396</v>
      </c>
      <c r="AG285" s="67"/>
      <c r="AJ285" s="71" t="s">
        <v>72</v>
      </c>
      <c r="AK285" s="71">
        <v>1</v>
      </c>
      <c r="BB285" s="259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397</v>
      </c>
      <c r="B286" s="54" t="s">
        <v>398</v>
      </c>
      <c r="C286" s="31">
        <v>4301135405</v>
      </c>
      <c r="D286" s="300">
        <v>4640242181523</v>
      </c>
      <c r="E286" s="301"/>
      <c r="F286" s="291">
        <v>3</v>
      </c>
      <c r="G286" s="32">
        <v>1</v>
      </c>
      <c r="H286" s="291">
        <v>3</v>
      </c>
      <c r="I286" s="291">
        <v>3.1920000000000002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5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7"/>
      <c r="R286" s="297"/>
      <c r="S286" s="297"/>
      <c r="T286" s="298"/>
      <c r="U286" s="34"/>
      <c r="V286" s="34"/>
      <c r="W286" s="35" t="s">
        <v>70</v>
      </c>
      <c r="X286" s="292">
        <v>0</v>
      </c>
      <c r="Y286" s="293">
        <f t="shared" si="18"/>
        <v>0</v>
      </c>
      <c r="Z286" s="36">
        <f t="shared" si="23"/>
        <v>0</v>
      </c>
      <c r="AA286" s="56"/>
      <c r="AB286" s="57"/>
      <c r="AC286" s="260" t="s">
        <v>390</v>
      </c>
      <c r="AG286" s="67"/>
      <c r="AJ286" s="71" t="s">
        <v>72</v>
      </c>
      <c r="AK286" s="71">
        <v>1</v>
      </c>
      <c r="BB286" s="261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399</v>
      </c>
      <c r="B287" s="54" t="s">
        <v>400</v>
      </c>
      <c r="C287" s="31">
        <v>4301135375</v>
      </c>
      <c r="D287" s="300">
        <v>4640242181486</v>
      </c>
      <c r="E287" s="301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80</v>
      </c>
      <c r="L287" s="32" t="s">
        <v>104</v>
      </c>
      <c r="M287" s="33" t="s">
        <v>69</v>
      </c>
      <c r="N287" s="33"/>
      <c r="O287" s="32">
        <v>180</v>
      </c>
      <c r="P287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4"/>
      <c r="V287" s="34"/>
      <c r="W287" s="35" t="s">
        <v>70</v>
      </c>
      <c r="X287" s="292">
        <v>0</v>
      </c>
      <c r="Y287" s="293">
        <f t="shared" si="18"/>
        <v>0</v>
      </c>
      <c r="Z287" s="36">
        <f t="shared" si="23"/>
        <v>0</v>
      </c>
      <c r="AA287" s="56"/>
      <c r="AB287" s="57"/>
      <c r="AC287" s="262" t="s">
        <v>386</v>
      </c>
      <c r="AG287" s="67"/>
      <c r="AJ287" s="71" t="s">
        <v>105</v>
      </c>
      <c r="AK287" s="71">
        <v>14</v>
      </c>
      <c r="BB287" s="263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401</v>
      </c>
      <c r="B288" s="54" t="s">
        <v>402</v>
      </c>
      <c r="C288" s="31">
        <v>4301135402</v>
      </c>
      <c r="D288" s="300">
        <v>4640242181493</v>
      </c>
      <c r="E288" s="301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82" t="s">
        <v>403</v>
      </c>
      <c r="Q288" s="297"/>
      <c r="R288" s="297"/>
      <c r="S288" s="297"/>
      <c r="T288" s="298"/>
      <c r="U288" s="34"/>
      <c r="V288" s="34"/>
      <c r="W288" s="35" t="s">
        <v>70</v>
      </c>
      <c r="X288" s="292">
        <v>0</v>
      </c>
      <c r="Y288" s="293">
        <f t="shared" si="18"/>
        <v>0</v>
      </c>
      <c r="Z288" s="36">
        <f t="shared" si="23"/>
        <v>0</v>
      </c>
      <c r="AA288" s="56"/>
      <c r="AB288" s="57"/>
      <c r="AC288" s="264" t="s">
        <v>386</v>
      </c>
      <c r="AG288" s="67"/>
      <c r="AJ288" s="71" t="s">
        <v>72</v>
      </c>
      <c r="AK288" s="71">
        <v>1</v>
      </c>
      <c r="BB288" s="265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37.5" customHeight="1" x14ac:dyDescent="0.25">
      <c r="A289" s="54" t="s">
        <v>404</v>
      </c>
      <c r="B289" s="54" t="s">
        <v>405</v>
      </c>
      <c r="C289" s="31">
        <v>4301135403</v>
      </c>
      <c r="D289" s="300">
        <v>4640242181509</v>
      </c>
      <c r="E289" s="301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38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4"/>
      <c r="V289" s="34"/>
      <c r="W289" s="35" t="s">
        <v>70</v>
      </c>
      <c r="X289" s="292">
        <v>0</v>
      </c>
      <c r="Y289" s="293">
        <f t="shared" si="18"/>
        <v>0</v>
      </c>
      <c r="Z289" s="36">
        <f t="shared" si="23"/>
        <v>0</v>
      </c>
      <c r="AA289" s="56"/>
      <c r="AB289" s="57"/>
      <c r="AC289" s="266" t="s">
        <v>386</v>
      </c>
      <c r="AG289" s="67"/>
      <c r="AJ289" s="71" t="s">
        <v>72</v>
      </c>
      <c r="AK289" s="71">
        <v>1</v>
      </c>
      <c r="BB289" s="267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406</v>
      </c>
      <c r="B290" s="54" t="s">
        <v>407</v>
      </c>
      <c r="C290" s="31">
        <v>4301135304</v>
      </c>
      <c r="D290" s="300">
        <v>4640242181240</v>
      </c>
      <c r="E290" s="301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20" t="s">
        <v>408</v>
      </c>
      <c r="Q290" s="297"/>
      <c r="R290" s="297"/>
      <c r="S290" s="297"/>
      <c r="T290" s="298"/>
      <c r="U290" s="34"/>
      <c r="V290" s="34"/>
      <c r="W290" s="35" t="s">
        <v>70</v>
      </c>
      <c r="X290" s="292">
        <v>0</v>
      </c>
      <c r="Y290" s="293">
        <f t="shared" si="18"/>
        <v>0</v>
      </c>
      <c r="Z290" s="36">
        <f t="shared" si="23"/>
        <v>0</v>
      </c>
      <c r="AA290" s="56"/>
      <c r="AB290" s="57"/>
      <c r="AC290" s="268" t="s">
        <v>386</v>
      </c>
      <c r="AG290" s="67"/>
      <c r="AJ290" s="71" t="s">
        <v>72</v>
      </c>
      <c r="AK290" s="71">
        <v>1</v>
      </c>
      <c r="BB290" s="269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409</v>
      </c>
      <c r="B291" s="54" t="s">
        <v>410</v>
      </c>
      <c r="C291" s="31">
        <v>4301135610</v>
      </c>
      <c r="D291" s="300">
        <v>4640242181318</v>
      </c>
      <c r="E291" s="301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81" t="s">
        <v>411</v>
      </c>
      <c r="Q291" s="297"/>
      <c r="R291" s="297"/>
      <c r="S291" s="297"/>
      <c r="T291" s="298"/>
      <c r="U291" s="34"/>
      <c r="V291" s="34"/>
      <c r="W291" s="35" t="s">
        <v>70</v>
      </c>
      <c r="X291" s="292">
        <v>0</v>
      </c>
      <c r="Y291" s="293">
        <f t="shared" si="18"/>
        <v>0</v>
      </c>
      <c r="Z291" s="36">
        <f t="shared" si="23"/>
        <v>0</v>
      </c>
      <c r="AA291" s="56"/>
      <c r="AB291" s="57"/>
      <c r="AC291" s="270" t="s">
        <v>390</v>
      </c>
      <c r="AG291" s="67"/>
      <c r="AJ291" s="71" t="s">
        <v>72</v>
      </c>
      <c r="AK291" s="71">
        <v>1</v>
      </c>
      <c r="BB291" s="271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412</v>
      </c>
      <c r="B292" s="54" t="s">
        <v>413</v>
      </c>
      <c r="C292" s="31">
        <v>4301135306</v>
      </c>
      <c r="D292" s="300">
        <v>4640242181387</v>
      </c>
      <c r="E292" s="301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136</v>
      </c>
      <c r="L292" s="32" t="s">
        <v>68</v>
      </c>
      <c r="M292" s="33" t="s">
        <v>69</v>
      </c>
      <c r="N292" s="33"/>
      <c r="O292" s="32">
        <v>180</v>
      </c>
      <c r="P292" s="486" t="s">
        <v>414</v>
      </c>
      <c r="Q292" s="297"/>
      <c r="R292" s="297"/>
      <c r="S292" s="297"/>
      <c r="T292" s="298"/>
      <c r="U292" s="34"/>
      <c r="V292" s="34"/>
      <c r="W292" s="35" t="s">
        <v>70</v>
      </c>
      <c r="X292" s="292">
        <v>0</v>
      </c>
      <c r="Y292" s="293">
        <f t="shared" si="18"/>
        <v>0</v>
      </c>
      <c r="Z292" s="36">
        <f>IFERROR(IF(X292="","",X292*0.00502),"")</f>
        <v>0</v>
      </c>
      <c r="AA292" s="56"/>
      <c r="AB292" s="57"/>
      <c r="AC292" s="272" t="s">
        <v>386</v>
      </c>
      <c r="AG292" s="67"/>
      <c r="AJ292" s="71" t="s">
        <v>72</v>
      </c>
      <c r="AK292" s="71">
        <v>1</v>
      </c>
      <c r="BB292" s="273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415</v>
      </c>
      <c r="B293" s="54" t="s">
        <v>416</v>
      </c>
      <c r="C293" s="31">
        <v>4301135305</v>
      </c>
      <c r="D293" s="300">
        <v>4640242181394</v>
      </c>
      <c r="E293" s="301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484" t="s">
        <v>417</v>
      </c>
      <c r="Q293" s="297"/>
      <c r="R293" s="297"/>
      <c r="S293" s="297"/>
      <c r="T293" s="298"/>
      <c r="U293" s="34"/>
      <c r="V293" s="34"/>
      <c r="W293" s="35" t="s">
        <v>70</v>
      </c>
      <c r="X293" s="292">
        <v>0</v>
      </c>
      <c r="Y293" s="293">
        <f t="shared" si="18"/>
        <v>0</v>
      </c>
      <c r="Z293" s="36">
        <f>IFERROR(IF(X293="","",X293*0.00502),"")</f>
        <v>0</v>
      </c>
      <c r="AA293" s="56"/>
      <c r="AB293" s="57"/>
      <c r="AC293" s="274" t="s">
        <v>386</v>
      </c>
      <c r="AG293" s="67"/>
      <c r="AJ293" s="71" t="s">
        <v>72</v>
      </c>
      <c r="AK293" s="71">
        <v>1</v>
      </c>
      <c r="BB293" s="275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418</v>
      </c>
      <c r="B294" s="54" t="s">
        <v>419</v>
      </c>
      <c r="C294" s="31">
        <v>4301135309</v>
      </c>
      <c r="D294" s="300">
        <v>4640242181332</v>
      </c>
      <c r="E294" s="301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87" t="s">
        <v>420</v>
      </c>
      <c r="Q294" s="297"/>
      <c r="R294" s="297"/>
      <c r="S294" s="297"/>
      <c r="T294" s="298"/>
      <c r="U294" s="34"/>
      <c r="V294" s="34"/>
      <c r="W294" s="35" t="s">
        <v>70</v>
      </c>
      <c r="X294" s="292">
        <v>0</v>
      </c>
      <c r="Y294" s="293">
        <f t="shared" si="18"/>
        <v>0</v>
      </c>
      <c r="Z294" s="36">
        <f>IFERROR(IF(X294="","",X294*0.00502),"")</f>
        <v>0</v>
      </c>
      <c r="AA294" s="56"/>
      <c r="AB294" s="57"/>
      <c r="AC294" s="276" t="s">
        <v>386</v>
      </c>
      <c r="AG294" s="67"/>
      <c r="AJ294" s="71" t="s">
        <v>72</v>
      </c>
      <c r="AK294" s="71">
        <v>1</v>
      </c>
      <c r="BB294" s="277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421</v>
      </c>
      <c r="B295" s="54" t="s">
        <v>422</v>
      </c>
      <c r="C295" s="31">
        <v>4301135308</v>
      </c>
      <c r="D295" s="300">
        <v>4640242181349</v>
      </c>
      <c r="E295" s="301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55" t="s">
        <v>423</v>
      </c>
      <c r="Q295" s="297"/>
      <c r="R295" s="297"/>
      <c r="S295" s="297"/>
      <c r="T295" s="298"/>
      <c r="U295" s="34"/>
      <c r="V295" s="34"/>
      <c r="W295" s="35" t="s">
        <v>70</v>
      </c>
      <c r="X295" s="292">
        <v>0</v>
      </c>
      <c r="Y295" s="293">
        <f t="shared" si="18"/>
        <v>0</v>
      </c>
      <c r="Z295" s="36">
        <f>IFERROR(IF(X295="","",X295*0.00502),"")</f>
        <v>0</v>
      </c>
      <c r="AA295" s="56"/>
      <c r="AB295" s="57"/>
      <c r="AC295" s="278" t="s">
        <v>386</v>
      </c>
      <c r="AG295" s="67"/>
      <c r="AJ295" s="71" t="s">
        <v>72</v>
      </c>
      <c r="AK295" s="71">
        <v>1</v>
      </c>
      <c r="BB295" s="279" t="s">
        <v>82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424</v>
      </c>
      <c r="B296" s="54" t="s">
        <v>425</v>
      </c>
      <c r="C296" s="31">
        <v>4301135307</v>
      </c>
      <c r="D296" s="300">
        <v>4640242181370</v>
      </c>
      <c r="E296" s="301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136</v>
      </c>
      <c r="L296" s="32" t="s">
        <v>68</v>
      </c>
      <c r="M296" s="33" t="s">
        <v>69</v>
      </c>
      <c r="N296" s="33"/>
      <c r="O296" s="32">
        <v>180</v>
      </c>
      <c r="P296" s="402" t="s">
        <v>426</v>
      </c>
      <c r="Q296" s="297"/>
      <c r="R296" s="297"/>
      <c r="S296" s="297"/>
      <c r="T296" s="298"/>
      <c r="U296" s="34"/>
      <c r="V296" s="34"/>
      <c r="W296" s="35" t="s">
        <v>70</v>
      </c>
      <c r="X296" s="292">
        <v>0</v>
      </c>
      <c r="Y296" s="293">
        <f t="shared" si="18"/>
        <v>0</v>
      </c>
      <c r="Z296" s="36">
        <f>IFERROR(IF(X296="","",X296*0.00502),"")</f>
        <v>0</v>
      </c>
      <c r="AA296" s="56"/>
      <c r="AB296" s="57"/>
      <c r="AC296" s="280" t="s">
        <v>427</v>
      </c>
      <c r="AG296" s="67"/>
      <c r="AJ296" s="71" t="s">
        <v>72</v>
      </c>
      <c r="AK296" s="71">
        <v>1</v>
      </c>
      <c r="BB296" s="281" t="s">
        <v>82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428</v>
      </c>
      <c r="B297" s="54" t="s">
        <v>429</v>
      </c>
      <c r="C297" s="31">
        <v>4301135198</v>
      </c>
      <c r="D297" s="300">
        <v>4640242180663</v>
      </c>
      <c r="E297" s="301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480" t="s">
        <v>430</v>
      </c>
      <c r="Q297" s="297"/>
      <c r="R297" s="297"/>
      <c r="S297" s="297"/>
      <c r="T297" s="298"/>
      <c r="U297" s="34"/>
      <c r="V297" s="34"/>
      <c r="W297" s="35" t="s">
        <v>70</v>
      </c>
      <c r="X297" s="292">
        <v>0</v>
      </c>
      <c r="Y297" s="293">
        <f t="shared" si="18"/>
        <v>0</v>
      </c>
      <c r="Z297" s="36">
        <f>IFERROR(IF(X297="","",X297*0.0155),"")</f>
        <v>0</v>
      </c>
      <c r="AA297" s="56"/>
      <c r="AB297" s="57"/>
      <c r="AC297" s="282" t="s">
        <v>431</v>
      </c>
      <c r="AG297" s="67"/>
      <c r="AJ297" s="71" t="s">
        <v>72</v>
      </c>
      <c r="AK297" s="71">
        <v>1</v>
      </c>
      <c r="BB297" s="283" t="s">
        <v>82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x14ac:dyDescent="0.2">
      <c r="A298" s="303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5"/>
      <c r="P298" s="306" t="s">
        <v>73</v>
      </c>
      <c r="Q298" s="307"/>
      <c r="R298" s="307"/>
      <c r="S298" s="307"/>
      <c r="T298" s="307"/>
      <c r="U298" s="307"/>
      <c r="V298" s="308"/>
      <c r="W298" s="37" t="s">
        <v>70</v>
      </c>
      <c r="X298" s="294">
        <f>IFERROR(SUM(X282:X297),"0")</f>
        <v>0</v>
      </c>
      <c r="Y298" s="294">
        <f>IFERROR(SUM(Y282:Y297),"0")</f>
        <v>0</v>
      </c>
      <c r="Z298" s="294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295"/>
      <c r="AB298" s="295"/>
      <c r="AC298" s="295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5"/>
      <c r="P299" s="306" t="s">
        <v>73</v>
      </c>
      <c r="Q299" s="307"/>
      <c r="R299" s="307"/>
      <c r="S299" s="307"/>
      <c r="T299" s="307"/>
      <c r="U299" s="307"/>
      <c r="V299" s="308"/>
      <c r="W299" s="37" t="s">
        <v>74</v>
      </c>
      <c r="X299" s="294">
        <f>IFERROR(SUMPRODUCT(X282:X297*H282:H297),"0")</f>
        <v>0</v>
      </c>
      <c r="Y299" s="294">
        <f>IFERROR(SUMPRODUCT(Y282:Y297*H282:H297),"0")</f>
        <v>0</v>
      </c>
      <c r="Z299" s="37"/>
      <c r="AA299" s="295"/>
      <c r="AB299" s="295"/>
      <c r="AC299" s="295"/>
    </row>
    <row r="300" spans="1:68" ht="15" customHeight="1" x14ac:dyDescent="0.2">
      <c r="A300" s="409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396"/>
      <c r="P300" s="363" t="s">
        <v>432</v>
      </c>
      <c r="Q300" s="364"/>
      <c r="R300" s="364"/>
      <c r="S300" s="364"/>
      <c r="T300" s="364"/>
      <c r="U300" s="364"/>
      <c r="V300" s="365"/>
      <c r="W300" s="37" t="s">
        <v>74</v>
      </c>
      <c r="X300" s="294">
        <f>IFERROR(X24+X31+X38+X46+X51+X55+X59+X64+X70+X76+X82+X88+X98+X103+X113+X117+X121+X127+X133+X139+X144+X149+X154+X159+X166+X171+X179+X183+X189+X196+X201+X211+X219+X224+X229+X235+X241+X247+X253+X259+X263+X271+X275+X280+X299,"0")</f>
        <v>3761.2799999999997</v>
      </c>
      <c r="Y300" s="294">
        <f>IFERROR(Y24+Y31+Y38+Y46+Y51+Y55+Y59+Y64+Y70+Y76+Y82+Y88+Y98+Y103+Y113+Y117+Y121+Y127+Y133+Y139+Y144+Y149+Y154+Y159+Y166+Y171+Y179+Y183+Y189+Y196+Y201+Y211+Y219+Y224+Y229+Y235+Y241+Y247+Y253+Y259+Y263+Y271+Y275+Y280+Y299,"0")</f>
        <v>3761.2799999999997</v>
      </c>
      <c r="Z300" s="37"/>
      <c r="AA300" s="295"/>
      <c r="AB300" s="295"/>
      <c r="AC300" s="295"/>
    </row>
    <row r="301" spans="1:68" x14ac:dyDescent="0.2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96"/>
      <c r="P301" s="363" t="s">
        <v>433</v>
      </c>
      <c r="Q301" s="364"/>
      <c r="R301" s="364"/>
      <c r="S301" s="364"/>
      <c r="T301" s="364"/>
      <c r="U301" s="364"/>
      <c r="V301" s="365"/>
      <c r="W301" s="37" t="s">
        <v>74</v>
      </c>
      <c r="X301" s="294">
        <f>IFERROR(SUM(BM22:BM297),"0")</f>
        <v>4137.2984000000006</v>
      </c>
      <c r="Y301" s="294">
        <f>IFERROR(SUM(BN22:BN297),"0")</f>
        <v>4137.2984000000006</v>
      </c>
      <c r="Z301" s="37"/>
      <c r="AA301" s="295"/>
      <c r="AB301" s="295"/>
      <c r="AC301" s="295"/>
    </row>
    <row r="302" spans="1:68" x14ac:dyDescent="0.2">
      <c r="A302" s="304"/>
      <c r="B302" s="304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396"/>
      <c r="P302" s="363" t="s">
        <v>434</v>
      </c>
      <c r="Q302" s="364"/>
      <c r="R302" s="364"/>
      <c r="S302" s="364"/>
      <c r="T302" s="364"/>
      <c r="U302" s="364"/>
      <c r="V302" s="365"/>
      <c r="W302" s="37" t="s">
        <v>435</v>
      </c>
      <c r="X302" s="38">
        <f>ROUNDUP(SUM(BO22:BO297),0)</f>
        <v>11</v>
      </c>
      <c r="Y302" s="38">
        <f>ROUNDUP(SUM(BP22:BP297),0)</f>
        <v>11</v>
      </c>
      <c r="Z302" s="37"/>
      <c r="AA302" s="295"/>
      <c r="AB302" s="295"/>
      <c r="AC302" s="295"/>
    </row>
    <row r="303" spans="1:68" x14ac:dyDescent="0.2">
      <c r="A303" s="304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396"/>
      <c r="P303" s="363" t="s">
        <v>436</v>
      </c>
      <c r="Q303" s="364"/>
      <c r="R303" s="364"/>
      <c r="S303" s="364"/>
      <c r="T303" s="364"/>
      <c r="U303" s="364"/>
      <c r="V303" s="365"/>
      <c r="W303" s="37" t="s">
        <v>74</v>
      </c>
      <c r="X303" s="294">
        <f>GrossWeightTotal+PalletQtyTotal*25</f>
        <v>4412.2984000000006</v>
      </c>
      <c r="Y303" s="294">
        <f>GrossWeightTotalR+PalletQtyTotalR*25</f>
        <v>4412.2984000000006</v>
      </c>
      <c r="Z303" s="37"/>
      <c r="AA303" s="295"/>
      <c r="AB303" s="295"/>
      <c r="AC303" s="295"/>
    </row>
    <row r="304" spans="1:68" x14ac:dyDescent="0.2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396"/>
      <c r="P304" s="363" t="s">
        <v>437</v>
      </c>
      <c r="Q304" s="364"/>
      <c r="R304" s="364"/>
      <c r="S304" s="364"/>
      <c r="T304" s="364"/>
      <c r="U304" s="364"/>
      <c r="V304" s="365"/>
      <c r="W304" s="37" t="s">
        <v>435</v>
      </c>
      <c r="X304" s="294">
        <f>IFERROR(X23+X30+X37+X45+X50+X54+X58+X63+X69+X75+X81+X87+X97+X102+X112+X116+X120+X126+X132+X138+X143+X148+X153+X158+X165+X170+X178+X182+X188+X195+X200+X210+X218+X223+X228+X234+X240+X246+X252+X258+X262+X270+X274+X279+X298,"0")</f>
        <v>848</v>
      </c>
      <c r="Y304" s="294">
        <f>IFERROR(Y23+Y30+Y37+Y45+Y50+Y54+Y58+Y63+Y69+Y75+Y81+Y87+Y97+Y102+Y112+Y116+Y120+Y126+Y132+Y138+Y143+Y148+Y153+Y158+Y165+Y170+Y178+Y182+Y188+Y195+Y200+Y210+Y218+Y223+Y228+Y234+Y240+Y246+Y252+Y258+Y262+Y270+Y274+Y279+Y298,"0")</f>
        <v>848</v>
      </c>
      <c r="Z304" s="37"/>
      <c r="AA304" s="295"/>
      <c r="AB304" s="295"/>
      <c r="AC304" s="295"/>
    </row>
    <row r="305" spans="1:33" ht="14.25" customHeight="1" x14ac:dyDescent="0.2">
      <c r="A305" s="304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396"/>
      <c r="P305" s="363" t="s">
        <v>438</v>
      </c>
      <c r="Q305" s="364"/>
      <c r="R305" s="364"/>
      <c r="S305" s="364"/>
      <c r="T305" s="364"/>
      <c r="U305" s="364"/>
      <c r="V305" s="365"/>
      <c r="W305" s="39" t="s">
        <v>439</v>
      </c>
      <c r="X305" s="37"/>
      <c r="Y305" s="37"/>
      <c r="Z305" s="37">
        <f>IFERROR(Z23+Z30+Z37+Z45+Z50+Z54+Z58+Z63+Z69+Z75+Z81+Z87+Z97+Z102+Z112+Z116+Z120+Z126+Z132+Z138+Z143+Z148+Z153+Z158+Z165+Z170+Z178+Z182+Z188+Z195+Z200+Z210+Z218+Z223+Z228+Z234+Z240+Z246+Z252+Z258+Z262+Z270+Z274+Z279+Z298,"0")</f>
        <v>13.956239999999999</v>
      </c>
      <c r="AA305" s="295"/>
      <c r="AB305" s="295"/>
      <c r="AC305" s="295"/>
    </row>
    <row r="306" spans="1:33" ht="13.5" customHeight="1" thickBot="1" x14ac:dyDescent="0.25"/>
    <row r="307" spans="1:33" ht="27" customHeight="1" thickTop="1" thickBot="1" x14ac:dyDescent="0.25">
      <c r="A307" s="40" t="s">
        <v>440</v>
      </c>
      <c r="B307" s="289" t="s">
        <v>63</v>
      </c>
      <c r="C307" s="321" t="s">
        <v>75</v>
      </c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4"/>
      <c r="U307" s="289" t="s">
        <v>241</v>
      </c>
      <c r="V307" s="289" t="s">
        <v>256</v>
      </c>
      <c r="W307" s="321" t="s">
        <v>275</v>
      </c>
      <c r="X307" s="323"/>
      <c r="Y307" s="323"/>
      <c r="Z307" s="323"/>
      <c r="AA307" s="323"/>
      <c r="AB307" s="323"/>
      <c r="AC307" s="324"/>
      <c r="AD307" s="289" t="s">
        <v>344</v>
      </c>
      <c r="AE307" s="289" t="s">
        <v>349</v>
      </c>
      <c r="AF307" s="289" t="s">
        <v>354</v>
      </c>
      <c r="AG307" s="289" t="s">
        <v>362</v>
      </c>
    </row>
    <row r="308" spans="1:33" ht="14.25" customHeight="1" thickTop="1" x14ac:dyDescent="0.2">
      <c r="A308" s="474" t="s">
        <v>441</v>
      </c>
      <c r="B308" s="321" t="s">
        <v>63</v>
      </c>
      <c r="C308" s="321" t="s">
        <v>76</v>
      </c>
      <c r="D308" s="321" t="s">
        <v>85</v>
      </c>
      <c r="E308" s="321" t="s">
        <v>95</v>
      </c>
      <c r="F308" s="321" t="s">
        <v>108</v>
      </c>
      <c r="G308" s="321" t="s">
        <v>133</v>
      </c>
      <c r="H308" s="321" t="s">
        <v>140</v>
      </c>
      <c r="I308" s="321" t="s">
        <v>146</v>
      </c>
      <c r="J308" s="321" t="s">
        <v>154</v>
      </c>
      <c r="K308" s="321" t="s">
        <v>176</v>
      </c>
      <c r="L308" s="321" t="s">
        <v>180</v>
      </c>
      <c r="M308" s="321" t="s">
        <v>205</v>
      </c>
      <c r="N308" s="290"/>
      <c r="O308" s="321" t="s">
        <v>211</v>
      </c>
      <c r="P308" s="321" t="s">
        <v>218</v>
      </c>
      <c r="Q308" s="321" t="s">
        <v>225</v>
      </c>
      <c r="R308" s="321" t="s">
        <v>229</v>
      </c>
      <c r="S308" s="321" t="s">
        <v>232</v>
      </c>
      <c r="T308" s="321" t="s">
        <v>237</v>
      </c>
      <c r="U308" s="321" t="s">
        <v>242</v>
      </c>
      <c r="V308" s="321" t="s">
        <v>257</v>
      </c>
      <c r="W308" s="321" t="s">
        <v>276</v>
      </c>
      <c r="X308" s="321" t="s">
        <v>292</v>
      </c>
      <c r="Y308" s="321" t="s">
        <v>296</v>
      </c>
      <c r="Z308" s="321" t="s">
        <v>311</v>
      </c>
      <c r="AA308" s="321" t="s">
        <v>322</v>
      </c>
      <c r="AB308" s="321" t="s">
        <v>327</v>
      </c>
      <c r="AC308" s="321" t="s">
        <v>338</v>
      </c>
      <c r="AD308" s="321" t="s">
        <v>345</v>
      </c>
      <c r="AE308" s="321" t="s">
        <v>350</v>
      </c>
      <c r="AF308" s="321" t="s">
        <v>355</v>
      </c>
      <c r="AG308" s="321" t="s">
        <v>362</v>
      </c>
    </row>
    <row r="309" spans="1:33" ht="13.5" customHeight="1" thickBot="1" x14ac:dyDescent="0.25">
      <c r="A309" s="475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2"/>
      <c r="M309" s="322"/>
      <c r="N309" s="290"/>
      <c r="O309" s="322"/>
      <c r="P309" s="322"/>
      <c r="Q309" s="322"/>
      <c r="R309" s="322"/>
      <c r="S309" s="322"/>
      <c r="T309" s="322"/>
      <c r="U309" s="322"/>
      <c r="V309" s="322"/>
      <c r="W309" s="322"/>
      <c r="X309" s="322"/>
      <c r="Y309" s="322"/>
      <c r="Z309" s="322"/>
      <c r="AA309" s="322"/>
      <c r="AB309" s="322"/>
      <c r="AC309" s="322"/>
      <c r="AD309" s="322"/>
      <c r="AE309" s="322"/>
      <c r="AF309" s="322"/>
      <c r="AG309" s="322"/>
    </row>
    <row r="310" spans="1:33" ht="18" customHeight="1" thickTop="1" thickBot="1" x14ac:dyDescent="0.25">
      <c r="A310" s="40" t="s">
        <v>442</v>
      </c>
      <c r="B310" s="46">
        <f>IFERROR(X22*H22,"0")</f>
        <v>0</v>
      </c>
      <c r="C310" s="46">
        <f>IFERROR(X28*H28,"0")+IFERROR(X29*H29,"0")</f>
        <v>0</v>
      </c>
      <c r="D310" s="46">
        <f>IFERROR(X34*H34,"0")+IFERROR(X35*H35,"0")+IFERROR(X36*H36,"0")</f>
        <v>0</v>
      </c>
      <c r="E310" s="46">
        <f>IFERROR(X41*H41,"0")+IFERROR(X42*H42,"0")+IFERROR(X43*H43,"0")+IFERROR(X44*H44,"0")</f>
        <v>244.8</v>
      </c>
      <c r="F310" s="46">
        <f>IFERROR(X49*H49,"0")+IFERROR(X53*H53,"0")+IFERROR(X57*H57,"0")+IFERROR(X61*H61,"0")+IFERROR(X62*H62,"0")+IFERROR(X66*H66,"0")+IFERROR(X67*H67,"0")+IFERROR(X68*H68,"0")</f>
        <v>0</v>
      </c>
      <c r="G310" s="46">
        <f>IFERROR(X73*H73,"0")+IFERROR(X74*H74,"0")</f>
        <v>0</v>
      </c>
      <c r="H310" s="46">
        <f>IFERROR(X79*H79,"0")+IFERROR(X80*H80,"0")</f>
        <v>0</v>
      </c>
      <c r="I310" s="46">
        <f>IFERROR(X85*H85,"0")+IFERROR(X86*H86,"0")</f>
        <v>50.4</v>
      </c>
      <c r="J310" s="46">
        <f>IFERROR(X91*H91,"0")+IFERROR(X92*H92,"0")+IFERROR(X93*H93,"0")+IFERROR(X94*H94,"0")+IFERROR(X95*H95,"0")+IFERROR(X96*H96,"0")</f>
        <v>483.84000000000003</v>
      </c>
      <c r="K310" s="46">
        <f>IFERROR(X101*H101,"0")</f>
        <v>0</v>
      </c>
      <c r="L310" s="46">
        <f>IFERROR(X106*H106,"0")+IFERROR(X107*H107,"0")+IFERROR(X108*H108,"0")+IFERROR(X109*H109,"0")+IFERROR(X110*H110,"0")+IFERROR(X111*H111,"0")+IFERROR(X115*H115,"0")+IFERROR(X119*H119,"0")</f>
        <v>1084.8</v>
      </c>
      <c r="M310" s="46">
        <f>IFERROR(X124*H124,"0")+IFERROR(X125*H125,"0")</f>
        <v>210</v>
      </c>
      <c r="N310" s="290"/>
      <c r="O310" s="46">
        <f>IFERROR(X130*H130,"0")+IFERROR(X131*H131,"0")</f>
        <v>168</v>
      </c>
      <c r="P310" s="46">
        <f>IFERROR(X136*H136,"0")+IFERROR(X137*H137,"0")</f>
        <v>67.2</v>
      </c>
      <c r="Q310" s="46">
        <f>IFERROR(X142*H142,"0")</f>
        <v>0</v>
      </c>
      <c r="R310" s="46">
        <f>IFERROR(X147*H147,"0")</f>
        <v>0</v>
      </c>
      <c r="S310" s="46">
        <f>IFERROR(X152*H152,"0")</f>
        <v>0</v>
      </c>
      <c r="T310" s="46">
        <f>IFERROR(X157*H157,"0")</f>
        <v>0</v>
      </c>
      <c r="U310" s="46">
        <f>IFERROR(X163*H163,"0")+IFERROR(X164*H164,"0")+IFERROR(X168*H168,"0")+IFERROR(X169*H169,"0")</f>
        <v>60</v>
      </c>
      <c r="V310" s="46">
        <f>IFERROR(X175*H175,"0")+IFERROR(X176*H176,"0")+IFERROR(X177*H177,"0")+IFERROR(X181*H181,"0")</f>
        <v>252</v>
      </c>
      <c r="W310" s="46">
        <f>IFERROR(X187*H187,"0")+IFERROR(X191*H191,"0")+IFERROR(X192*H192,"0")+IFERROR(X193*H193,"0")+IFERROR(X194*H194,"0")</f>
        <v>77.28</v>
      </c>
      <c r="X310" s="46">
        <f>IFERROR(X199*H199,"0")</f>
        <v>0</v>
      </c>
      <c r="Y310" s="46">
        <f>IFERROR(X204*H204,"0")+IFERROR(X205*H205,"0")+IFERROR(X206*H206,"0")+IFERROR(X207*H207,"0")+IFERROR(X208*H208,"0")+IFERROR(X209*H209,"0")</f>
        <v>67.199999999999989</v>
      </c>
      <c r="Z310" s="46">
        <f>IFERROR(X214*H214,"0")+IFERROR(X215*H215,"0")+IFERROR(X216*H216,"0")+IFERROR(X217*H217,"0")</f>
        <v>428.16</v>
      </c>
      <c r="AA310" s="46">
        <f>IFERROR(X222*H222,"0")</f>
        <v>420</v>
      </c>
      <c r="AB310" s="46">
        <f>IFERROR(X227*H227,"0")+IFERROR(X231*H231,"0")+IFERROR(X232*H232,"0")+IFERROR(X233*H233,"0")</f>
        <v>0</v>
      </c>
      <c r="AC310" s="46">
        <f>IFERROR(X238*H238,"0")+IFERROR(X239*H239,"0")</f>
        <v>0</v>
      </c>
      <c r="AD310" s="46">
        <f>IFERROR(X245*H245,"0")</f>
        <v>0</v>
      </c>
      <c r="AE310" s="46">
        <f>IFERROR(X251*H251,"0")</f>
        <v>0</v>
      </c>
      <c r="AF310" s="46">
        <f>IFERROR(X257*H257,"0")+IFERROR(X261*H261,"0")</f>
        <v>0</v>
      </c>
      <c r="AG310" s="46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147.60000000000002</v>
      </c>
    </row>
    <row r="311" spans="1:33" ht="13.5" customHeight="1" thickTop="1" x14ac:dyDescent="0.2">
      <c r="C311" s="290"/>
    </row>
    <row r="312" spans="1:33" ht="19.5" customHeight="1" x14ac:dyDescent="0.2">
      <c r="A312" s="58" t="s">
        <v>443</v>
      </c>
      <c r="B312" s="58" t="s">
        <v>444</v>
      </c>
      <c r="C312" s="58" t="s">
        <v>445</v>
      </c>
    </row>
    <row r="313" spans="1:33" x14ac:dyDescent="0.2">
      <c r="A313" s="59">
        <f>SUMPRODUCT(--(BB:BB="ЗПФ"),--(W:W="кор"),H:H,Y:Y)+SUMPRODUCT(--(BB:BB="ЗПФ"),--(W:W="кг"),Y:Y)</f>
        <v>2304.96</v>
      </c>
      <c r="B313" s="60">
        <f>SUMPRODUCT(--(BB:BB="ПГП"),--(W:W="кор"),H:H,Y:Y)+SUMPRODUCT(--(BB:BB="ПГП"),--(W:W="кг"),Y:Y)</f>
        <v>1456.32</v>
      </c>
      <c r="C313" s="60">
        <f>SUMPRODUCT(--(BB:BB="КИЗ"),--(W:W="кор"),H:H,Y:Y)+SUMPRODUCT(--(BB:BB="КИЗ"),--(W:W="кг"),Y:Y)</f>
        <v>0</v>
      </c>
    </row>
  </sheetData>
  <sheetProtection algorithmName="SHA-512" hashValue="s2wwla8rd2QeIfl5/nCKv0PzbPtvNdkZ+JZylffkJCjMHGlQNBbklFTHMnc/0rw11UeHthPruaWPZAbDxwR0rw==" saltValue="NA2E9ql+Z0loqDqJJOy44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A8:C8"/>
    <mergeCell ref="P124:T124"/>
    <mergeCell ref="D293:E293"/>
    <mergeCell ref="D268:E268"/>
    <mergeCell ref="P138:V138"/>
    <mergeCell ref="P76:V76"/>
    <mergeCell ref="B308:B309"/>
    <mergeCell ref="A128:Z128"/>
    <mergeCell ref="D308:D309"/>
    <mergeCell ref="A255:Z255"/>
    <mergeCell ref="A10:C10"/>
    <mergeCell ref="P69:V69"/>
    <mergeCell ref="A21:Z21"/>
    <mergeCell ref="A129:Z129"/>
    <mergeCell ref="D192:E192"/>
    <mergeCell ref="D42:E42"/>
    <mergeCell ref="D17:E18"/>
    <mergeCell ref="X17:X18"/>
    <mergeCell ref="A188:O189"/>
    <mergeCell ref="A52:Z52"/>
    <mergeCell ref="D110:E110"/>
    <mergeCell ref="D44:E44"/>
    <mergeCell ref="D286:E286"/>
    <mergeCell ref="Q5:R5"/>
    <mergeCell ref="P297:T297"/>
    <mergeCell ref="D278:E278"/>
    <mergeCell ref="P291:T291"/>
    <mergeCell ref="D163:E163"/>
    <mergeCell ref="D107:E107"/>
    <mergeCell ref="P288:T288"/>
    <mergeCell ref="P136:T136"/>
    <mergeCell ref="P305:V305"/>
    <mergeCell ref="P293:T293"/>
    <mergeCell ref="Q6:R6"/>
    <mergeCell ref="P292:T292"/>
    <mergeCell ref="P81:V81"/>
    <mergeCell ref="A33:Z33"/>
    <mergeCell ref="A126:O127"/>
    <mergeCell ref="P294:T294"/>
    <mergeCell ref="P219:V219"/>
    <mergeCell ref="P23:V23"/>
    <mergeCell ref="P210:V210"/>
    <mergeCell ref="V12:W12"/>
    <mergeCell ref="A200:O201"/>
    <mergeCell ref="D191:E191"/>
    <mergeCell ref="A39:Z39"/>
    <mergeCell ref="P85:T85"/>
    <mergeCell ref="C308:C309"/>
    <mergeCell ref="D152:E152"/>
    <mergeCell ref="A254:Z254"/>
    <mergeCell ref="P181:T181"/>
    <mergeCell ref="D29:E29"/>
    <mergeCell ref="D216:E216"/>
    <mergeCell ref="P195:V195"/>
    <mergeCell ref="P300:V300"/>
    <mergeCell ref="A20:Z20"/>
    <mergeCell ref="P110:T110"/>
    <mergeCell ref="A258:O259"/>
    <mergeCell ref="A249:Z249"/>
    <mergeCell ref="A114:Z114"/>
    <mergeCell ref="V308:V309"/>
    <mergeCell ref="X308:X309"/>
    <mergeCell ref="P303:V303"/>
    <mergeCell ref="P132:V132"/>
    <mergeCell ref="A58:O59"/>
    <mergeCell ref="D49:E49"/>
    <mergeCell ref="P199:T199"/>
    <mergeCell ref="D291:E291"/>
    <mergeCell ref="D239:E239"/>
    <mergeCell ref="A279:O280"/>
    <mergeCell ref="D95:E95"/>
    <mergeCell ref="P2:W3"/>
    <mergeCell ref="P218:V218"/>
    <mergeCell ref="D35:E35"/>
    <mergeCell ref="A23:O24"/>
    <mergeCell ref="D10:E10"/>
    <mergeCell ref="AD308:AD309"/>
    <mergeCell ref="F10:G10"/>
    <mergeCell ref="P191:T191"/>
    <mergeCell ref="D34:E34"/>
    <mergeCell ref="AD17:AF18"/>
    <mergeCell ref="D101:E101"/>
    <mergeCell ref="P117:V117"/>
    <mergeCell ref="F5:G5"/>
    <mergeCell ref="P55:V55"/>
    <mergeCell ref="A172:Z172"/>
    <mergeCell ref="P144:V144"/>
    <mergeCell ref="A221:Z221"/>
    <mergeCell ref="A25:Z25"/>
    <mergeCell ref="P67:T67"/>
    <mergeCell ref="D175:E175"/>
    <mergeCell ref="A236:Z236"/>
    <mergeCell ref="V11:W11"/>
    <mergeCell ref="P57:T57"/>
    <mergeCell ref="A308:A309"/>
    <mergeCell ref="M17:M18"/>
    <mergeCell ref="O17:O18"/>
    <mergeCell ref="P258:V258"/>
    <mergeCell ref="A248:Z248"/>
    <mergeCell ref="P223:V223"/>
    <mergeCell ref="A104:Z104"/>
    <mergeCell ref="P189:V189"/>
    <mergeCell ref="A185:Z185"/>
    <mergeCell ref="D177:E177"/>
    <mergeCell ref="D164:E164"/>
    <mergeCell ref="P62:T62"/>
    <mergeCell ref="F17:F18"/>
    <mergeCell ref="N17:N18"/>
    <mergeCell ref="U17:V17"/>
    <mergeCell ref="Y17:Y18"/>
    <mergeCell ref="D57:E57"/>
    <mergeCell ref="P36:T36"/>
    <mergeCell ref="P278:T278"/>
    <mergeCell ref="P107:T107"/>
    <mergeCell ref="P101:T101"/>
    <mergeCell ref="AE308:AE309"/>
    <mergeCell ref="D215:E215"/>
    <mergeCell ref="P63:V63"/>
    <mergeCell ref="AG308:AG309"/>
    <mergeCell ref="P50:V50"/>
    <mergeCell ref="AF308:AF309"/>
    <mergeCell ref="P308:P309"/>
    <mergeCell ref="D292:E292"/>
    <mergeCell ref="D227:E227"/>
    <mergeCell ref="P262:V262"/>
    <mergeCell ref="A9:C9"/>
    <mergeCell ref="P125:T125"/>
    <mergeCell ref="D294:E294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A220:Z220"/>
    <mergeCell ref="P176:T176"/>
    <mergeCell ref="P41:T41"/>
    <mergeCell ref="D22:E22"/>
    <mergeCell ref="P295:T295"/>
    <mergeCell ref="P34:T34"/>
    <mergeCell ref="A102:O103"/>
    <mergeCell ref="D257:E257"/>
    <mergeCell ref="P214:T214"/>
    <mergeCell ref="D288:E288"/>
    <mergeCell ref="P148:V148"/>
    <mergeCell ref="P130:T130"/>
    <mergeCell ref="D136:E136"/>
    <mergeCell ref="P240:V240"/>
    <mergeCell ref="P282:T282"/>
    <mergeCell ref="P111:T111"/>
    <mergeCell ref="P61:T61"/>
    <mergeCell ref="A178:O179"/>
    <mergeCell ref="D86:E86"/>
    <mergeCell ref="AB17:AB18"/>
    <mergeCell ref="P271:V271"/>
    <mergeCell ref="A212:Z212"/>
    <mergeCell ref="A90:Z90"/>
    <mergeCell ref="H5:M5"/>
    <mergeCell ref="A56:Z56"/>
    <mergeCell ref="A27:Z27"/>
    <mergeCell ref="P31:V31"/>
    <mergeCell ref="A228:O229"/>
    <mergeCell ref="P158:V158"/>
    <mergeCell ref="D6:M6"/>
    <mergeCell ref="A75:O76"/>
    <mergeCell ref="P175:T175"/>
    <mergeCell ref="P227:T227"/>
    <mergeCell ref="P106:T106"/>
    <mergeCell ref="P177:T177"/>
    <mergeCell ref="A223:O224"/>
    <mergeCell ref="P93:T93"/>
    <mergeCell ref="D207:E207"/>
    <mergeCell ref="P269:T269"/>
    <mergeCell ref="P164:T164"/>
    <mergeCell ref="P120:V120"/>
    <mergeCell ref="D85:E85"/>
    <mergeCell ref="A230:Z230"/>
    <mergeCell ref="M308:M309"/>
    <mergeCell ref="W308:W309"/>
    <mergeCell ref="A141:Z141"/>
    <mergeCell ref="Y308:Y309"/>
    <mergeCell ref="O308:O309"/>
    <mergeCell ref="A135:Z135"/>
    <mergeCell ref="AA17:AA18"/>
    <mergeCell ref="AC17:AC18"/>
    <mergeCell ref="H10:M10"/>
    <mergeCell ref="A122:Z122"/>
    <mergeCell ref="P108:T108"/>
    <mergeCell ref="A72:Z72"/>
    <mergeCell ref="P251:T251"/>
    <mergeCell ref="A112:O113"/>
    <mergeCell ref="D199:E199"/>
    <mergeCell ref="P234:V234"/>
    <mergeCell ref="P109:T109"/>
    <mergeCell ref="D217:E217"/>
    <mergeCell ref="P222:T222"/>
    <mergeCell ref="P193:T193"/>
    <mergeCell ref="P22:T22"/>
    <mergeCell ref="A170:O171"/>
    <mergeCell ref="P257:T257"/>
    <mergeCell ref="P54:V54"/>
    <mergeCell ref="AB308:AB309"/>
    <mergeCell ref="P207:T207"/>
    <mergeCell ref="A40:Z40"/>
    <mergeCell ref="A186:Z186"/>
    <mergeCell ref="P165:V165"/>
    <mergeCell ref="P232:T232"/>
    <mergeCell ref="P30:V30"/>
    <mergeCell ref="D267:E267"/>
    <mergeCell ref="P96:T96"/>
    <mergeCell ref="P261:T261"/>
    <mergeCell ref="A146:Z146"/>
    <mergeCell ref="D204:E204"/>
    <mergeCell ref="P217:T217"/>
    <mergeCell ref="D269:E269"/>
    <mergeCell ref="D296:E296"/>
    <mergeCell ref="P275:V275"/>
    <mergeCell ref="P247:V247"/>
    <mergeCell ref="D206:E206"/>
    <mergeCell ref="P241:V241"/>
    <mergeCell ref="D181:E181"/>
    <mergeCell ref="A50:O51"/>
    <mergeCell ref="P91:T91"/>
    <mergeCell ref="D273:E273"/>
    <mergeCell ref="P252:V252"/>
    <mergeCell ref="E308:E309"/>
    <mergeCell ref="G308:G309"/>
    <mergeCell ref="P58:V58"/>
    <mergeCell ref="A13:M13"/>
    <mergeCell ref="D61:E61"/>
    <mergeCell ref="P115:T115"/>
    <mergeCell ref="A256:Z256"/>
    <mergeCell ref="A15:M15"/>
    <mergeCell ref="P302:V302"/>
    <mergeCell ref="P238:T238"/>
    <mergeCell ref="A153:O154"/>
    <mergeCell ref="P204:T204"/>
    <mergeCell ref="A264:Z264"/>
    <mergeCell ref="A198:Z198"/>
    <mergeCell ref="D125:E125"/>
    <mergeCell ref="A54:O55"/>
    <mergeCell ref="D283:E283"/>
    <mergeCell ref="A300:O305"/>
    <mergeCell ref="D62:E62"/>
    <mergeCell ref="D193:E193"/>
    <mergeCell ref="P206:T206"/>
    <mergeCell ref="P233:T233"/>
    <mergeCell ref="D176:E176"/>
    <mergeCell ref="A298:O299"/>
    <mergeCell ref="AA308:AA309"/>
    <mergeCell ref="A14:M14"/>
    <mergeCell ref="D109:E109"/>
    <mergeCell ref="AC308:AC309"/>
    <mergeCell ref="P163:T163"/>
    <mergeCell ref="T5:U5"/>
    <mergeCell ref="D119:E119"/>
    <mergeCell ref="V5:W5"/>
    <mergeCell ref="A48:Z48"/>
    <mergeCell ref="D282:E282"/>
    <mergeCell ref="D233:E233"/>
    <mergeCell ref="D111:E111"/>
    <mergeCell ref="Q8:R8"/>
    <mergeCell ref="P267:T267"/>
    <mergeCell ref="T6:U9"/>
    <mergeCell ref="A30:O31"/>
    <mergeCell ref="Q10:R10"/>
    <mergeCell ref="D41:E41"/>
    <mergeCell ref="P296:T296"/>
    <mergeCell ref="D277:E277"/>
    <mergeCell ref="A252:O253"/>
    <mergeCell ref="D43:E43"/>
    <mergeCell ref="P149:V149"/>
    <mergeCell ref="A145:Z145"/>
    <mergeCell ref="C307:T307"/>
    <mergeCell ref="P43:T43"/>
    <mergeCell ref="P285:T285"/>
    <mergeCell ref="D157:E157"/>
    <mergeCell ref="P263:V263"/>
    <mergeCell ref="D251:E251"/>
    <mergeCell ref="P228:V228"/>
    <mergeCell ref="A12:M12"/>
    <mergeCell ref="A180:Z180"/>
    <mergeCell ref="P200:V200"/>
    <mergeCell ref="P74:T74"/>
    <mergeCell ref="A190:Z190"/>
    <mergeCell ref="A19:Z19"/>
    <mergeCell ref="A272:Z272"/>
    <mergeCell ref="P216:T216"/>
    <mergeCell ref="D137:E137"/>
    <mergeCell ref="D74:E74"/>
    <mergeCell ref="D130:E130"/>
    <mergeCell ref="A203:Z203"/>
    <mergeCell ref="D68:E68"/>
    <mergeCell ref="P245:T245"/>
    <mergeCell ref="P126:V126"/>
    <mergeCell ref="D295:E295"/>
    <mergeCell ref="A143:O144"/>
    <mergeCell ref="A5:C5"/>
    <mergeCell ref="A237:Z237"/>
    <mergeCell ref="P64:V64"/>
    <mergeCell ref="P51:V51"/>
    <mergeCell ref="A174:Z174"/>
    <mergeCell ref="A118:Z118"/>
    <mergeCell ref="A17:A18"/>
    <mergeCell ref="K17:K18"/>
    <mergeCell ref="C17:C18"/>
    <mergeCell ref="D168:E168"/>
    <mergeCell ref="P66:T66"/>
    <mergeCell ref="P137:T137"/>
    <mergeCell ref="D9:E9"/>
    <mergeCell ref="F9:G9"/>
    <mergeCell ref="P53:T53"/>
    <mergeCell ref="A47:Z47"/>
    <mergeCell ref="D232:E232"/>
    <mergeCell ref="A210:O211"/>
    <mergeCell ref="P68:T68"/>
    <mergeCell ref="D169:E169"/>
    <mergeCell ref="P82:V82"/>
    <mergeCell ref="A134:Z134"/>
    <mergeCell ref="P75:V75"/>
    <mergeCell ref="D96:E96"/>
    <mergeCell ref="A6:C6"/>
    <mergeCell ref="P142:T142"/>
    <mergeCell ref="A161:Z161"/>
    <mergeCell ref="D115:E115"/>
    <mergeCell ref="P102:V102"/>
    <mergeCell ref="Q12:R12"/>
    <mergeCell ref="A274:O275"/>
    <mergeCell ref="D261:E261"/>
    <mergeCell ref="P169:T169"/>
    <mergeCell ref="P196:V196"/>
    <mergeCell ref="P119:T119"/>
    <mergeCell ref="P183:V183"/>
    <mergeCell ref="P133:V133"/>
    <mergeCell ref="P127:V127"/>
    <mergeCell ref="A123:Z123"/>
    <mergeCell ref="A250:Z250"/>
    <mergeCell ref="P239:T239"/>
    <mergeCell ref="P253:V253"/>
    <mergeCell ref="A262:O263"/>
    <mergeCell ref="A265:Z265"/>
    <mergeCell ref="A162:Z162"/>
    <mergeCell ref="P208:T208"/>
    <mergeCell ref="A138:O139"/>
    <mergeCell ref="P15:T16"/>
    <mergeCell ref="U308:U309"/>
    <mergeCell ref="P201:V201"/>
    <mergeCell ref="P139:V139"/>
    <mergeCell ref="I17:I18"/>
    <mergeCell ref="A246:O247"/>
    <mergeCell ref="P287:T287"/>
    <mergeCell ref="P301:V301"/>
    <mergeCell ref="P178:V178"/>
    <mergeCell ref="P270:V270"/>
    <mergeCell ref="A32:Z32"/>
    <mergeCell ref="A37:O38"/>
    <mergeCell ref="P205:T205"/>
    <mergeCell ref="A195:O196"/>
    <mergeCell ref="P298:V298"/>
    <mergeCell ref="P289:T289"/>
    <mergeCell ref="R308:R309"/>
    <mergeCell ref="P304:V304"/>
    <mergeCell ref="A132:O133"/>
    <mergeCell ref="D91:E91"/>
    <mergeCell ref="F308:F309"/>
    <mergeCell ref="H308:H309"/>
    <mergeCell ref="A69:O70"/>
    <mergeCell ref="D106:E106"/>
    <mergeCell ref="P283:T283"/>
    <mergeCell ref="D1:F1"/>
    <mergeCell ref="A242:Z242"/>
    <mergeCell ref="T308:T309"/>
    <mergeCell ref="A71:Z71"/>
    <mergeCell ref="P46:V46"/>
    <mergeCell ref="J17:J18"/>
    <mergeCell ref="L17:L18"/>
    <mergeCell ref="A184:Z184"/>
    <mergeCell ref="A244:Z244"/>
    <mergeCell ref="A100:Z100"/>
    <mergeCell ref="P192:T192"/>
    <mergeCell ref="P112:V112"/>
    <mergeCell ref="A116:O117"/>
    <mergeCell ref="P284:T284"/>
    <mergeCell ref="A173:Z173"/>
    <mergeCell ref="P17:T18"/>
    <mergeCell ref="A77:Z77"/>
    <mergeCell ref="P194:T194"/>
    <mergeCell ref="P286:T286"/>
    <mergeCell ref="P131:T131"/>
    <mergeCell ref="P187:T187"/>
    <mergeCell ref="Q308:Q309"/>
    <mergeCell ref="D108:E108"/>
    <mergeCell ref="S308:S309"/>
    <mergeCell ref="H1:Q1"/>
    <mergeCell ref="P280:V280"/>
    <mergeCell ref="A243:Z243"/>
    <mergeCell ref="P274:V274"/>
    <mergeCell ref="A99:Z99"/>
    <mergeCell ref="D214:E214"/>
    <mergeCell ref="D284:E284"/>
    <mergeCell ref="Z308:Z309"/>
    <mergeCell ref="P246:V246"/>
    <mergeCell ref="D28:E28"/>
    <mergeCell ref="I308:I309"/>
    <mergeCell ref="K308:K309"/>
    <mergeCell ref="D92:E92"/>
    <mergeCell ref="D67:E67"/>
    <mergeCell ref="A140:Z140"/>
    <mergeCell ref="D5:E5"/>
    <mergeCell ref="P42:T42"/>
    <mergeCell ref="D290:E290"/>
    <mergeCell ref="D94:E94"/>
    <mergeCell ref="P98:V98"/>
    <mergeCell ref="A240:O241"/>
    <mergeCell ref="A281:Z281"/>
    <mergeCell ref="P273:T273"/>
    <mergeCell ref="D209:E209"/>
    <mergeCell ref="D8:M8"/>
    <mergeCell ref="P44:T44"/>
    <mergeCell ref="P279:V279"/>
    <mergeCell ref="A226:Z226"/>
    <mergeCell ref="A148:O149"/>
    <mergeCell ref="P45:V45"/>
    <mergeCell ref="P95:T95"/>
    <mergeCell ref="P182:V182"/>
    <mergeCell ref="P38:V38"/>
    <mergeCell ref="A89:Z89"/>
    <mergeCell ref="P188:V188"/>
    <mergeCell ref="D147:E147"/>
    <mergeCell ref="D245:E245"/>
    <mergeCell ref="A105:Z105"/>
    <mergeCell ref="A26:Z26"/>
    <mergeCell ref="P268:T268"/>
    <mergeCell ref="P59:V59"/>
    <mergeCell ref="P168:T168"/>
    <mergeCell ref="A182:O183"/>
    <mergeCell ref="Q9:R9"/>
    <mergeCell ref="Q11:R11"/>
    <mergeCell ref="D93:E93"/>
    <mergeCell ref="P277:T277"/>
    <mergeCell ref="A270:O271"/>
    <mergeCell ref="J308:J309"/>
    <mergeCell ref="L308:L309"/>
    <mergeCell ref="A202:Z202"/>
    <mergeCell ref="P37:V37"/>
    <mergeCell ref="W307:AC307"/>
    <mergeCell ref="A234:O235"/>
    <mergeCell ref="A63:O64"/>
    <mergeCell ref="B17:B18"/>
    <mergeCell ref="P143:V143"/>
    <mergeCell ref="A266:Z266"/>
    <mergeCell ref="D131:E131"/>
    <mergeCell ref="A260:Z260"/>
    <mergeCell ref="P235:V235"/>
    <mergeCell ref="A60:Z60"/>
    <mergeCell ref="D124:E124"/>
    <mergeCell ref="A197:Z197"/>
    <mergeCell ref="P299:V299"/>
    <mergeCell ref="D287:E287"/>
    <mergeCell ref="D66:E66"/>
    <mergeCell ref="P113:V113"/>
    <mergeCell ref="D53:E53"/>
    <mergeCell ref="A84:Z84"/>
    <mergeCell ref="D289:E289"/>
    <mergeCell ref="P159:V159"/>
    <mergeCell ref="R1:T1"/>
    <mergeCell ref="A158:O159"/>
    <mergeCell ref="P28:T28"/>
    <mergeCell ref="A218:O219"/>
    <mergeCell ref="P215:T215"/>
    <mergeCell ref="P229:V229"/>
    <mergeCell ref="P152:T152"/>
    <mergeCell ref="D73:E73"/>
    <mergeCell ref="P179:V179"/>
    <mergeCell ref="P166:V166"/>
    <mergeCell ref="V10:W10"/>
    <mergeCell ref="P209:T209"/>
    <mergeCell ref="P147:T147"/>
    <mergeCell ref="W17:W18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P29:T29"/>
    <mergeCell ref="D297:E297"/>
    <mergeCell ref="P259:V259"/>
    <mergeCell ref="P88:V88"/>
    <mergeCell ref="A78:Z78"/>
    <mergeCell ref="P153:V153"/>
    <mergeCell ref="A65:Z65"/>
    <mergeCell ref="D238:E238"/>
    <mergeCell ref="A45:O46"/>
    <mergeCell ref="P86:T86"/>
    <mergeCell ref="P157:T157"/>
    <mergeCell ref="D205:E205"/>
    <mergeCell ref="A87:O88"/>
    <mergeCell ref="P290:T290"/>
    <mergeCell ref="A97:O98"/>
    <mergeCell ref="P94:T94"/>
    <mergeCell ref="D208:E208"/>
    <mergeCell ref="D285:E285"/>
    <mergeCell ref="P170:V170"/>
    <mergeCell ref="A160:Z160"/>
    <mergeCell ref="P80:T80"/>
    <mergeCell ref="D194:E194"/>
    <mergeCell ref="D222:E222"/>
    <mergeCell ref="A81:O82"/>
    <mergeCell ref="P171:V171"/>
    <mergeCell ref="P79:T79"/>
    <mergeCell ref="P73:T73"/>
    <mergeCell ref="D187:E187"/>
    <mergeCell ref="P231:T231"/>
    <mergeCell ref="A165:O166"/>
    <mergeCell ref="P87:V87"/>
    <mergeCell ref="A83:Z83"/>
    <mergeCell ref="A276:Z276"/>
    <mergeCell ref="H9:I9"/>
    <mergeCell ref="P224:V224"/>
    <mergeCell ref="P24:V24"/>
    <mergeCell ref="P211:V211"/>
    <mergeCell ref="D36:E36"/>
    <mergeCell ref="J9:M9"/>
    <mergeCell ref="H17:H18"/>
    <mergeCell ref="V6:W9"/>
    <mergeCell ref="Z17:Z18"/>
    <mergeCell ref="P35:T35"/>
    <mergeCell ref="G17:G18"/>
    <mergeCell ref="A167:Z167"/>
    <mergeCell ref="P121:V121"/>
    <mergeCell ref="D80:E80"/>
    <mergeCell ref="A225:Z225"/>
    <mergeCell ref="P49:T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:X80 X85:X86 X91:X95 X106 X111 X115 X119 X130:X131 X136:X137 X142 X147 X152 X157 X163 X168:X169 X175:X177 X181 X187 X191:X194 X199 X206:X208 X222 X227 X231:X233 X238:X239 X245 X251 X257 X261 X267:X269 X278 X282 X284:X286 X288:X29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1 X107:X110 X164 X204:X205 X209 X214:X217 X273 X277 X283 X28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4:X125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446</v>
      </c>
      <c r="H1" s="52"/>
    </row>
    <row r="3" spans="2:8" x14ac:dyDescent="0.2">
      <c r="B3" s="47" t="s">
        <v>447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448</v>
      </c>
      <c r="D6" s="47" t="s">
        <v>449</v>
      </c>
      <c r="E6" s="47"/>
    </row>
    <row r="8" spans="2:8" x14ac:dyDescent="0.2">
      <c r="B8" s="47" t="s">
        <v>19</v>
      </c>
      <c r="C8" s="47" t="s">
        <v>448</v>
      </c>
      <c r="D8" s="47"/>
      <c r="E8" s="47"/>
    </row>
    <row r="10" spans="2:8" x14ac:dyDescent="0.2">
      <c r="B10" s="47" t="s">
        <v>450</v>
      </c>
      <c r="C10" s="47"/>
      <c r="D10" s="47"/>
      <c r="E10" s="47"/>
    </row>
    <row r="11" spans="2:8" x14ac:dyDescent="0.2">
      <c r="B11" s="47" t="s">
        <v>451</v>
      </c>
      <c r="C11" s="47"/>
      <c r="D11" s="47"/>
      <c r="E11" s="47"/>
    </row>
    <row r="12" spans="2:8" x14ac:dyDescent="0.2">
      <c r="B12" s="47" t="s">
        <v>452</v>
      </c>
      <c r="C12" s="47"/>
      <c r="D12" s="47"/>
      <c r="E12" s="47"/>
    </row>
    <row r="13" spans="2:8" x14ac:dyDescent="0.2">
      <c r="B13" s="47" t="s">
        <v>453</v>
      </c>
      <c r="C13" s="47"/>
      <c r="D13" s="47"/>
      <c r="E13" s="47"/>
    </row>
    <row r="14" spans="2:8" x14ac:dyDescent="0.2">
      <c r="B14" s="47" t="s">
        <v>454</v>
      </c>
      <c r="C14" s="47"/>
      <c r="D14" s="47"/>
      <c r="E14" s="47"/>
    </row>
    <row r="15" spans="2:8" x14ac:dyDescent="0.2">
      <c r="B15" s="47" t="s">
        <v>455</v>
      </c>
      <c r="C15" s="47"/>
      <c r="D15" s="47"/>
      <c r="E15" s="47"/>
    </row>
    <row r="16" spans="2:8" x14ac:dyDescent="0.2">
      <c r="B16" s="47" t="s">
        <v>456</v>
      </c>
      <c r="C16" s="47"/>
      <c r="D16" s="47"/>
      <c r="E16" s="47"/>
    </row>
    <row r="17" spans="2:5" x14ac:dyDescent="0.2">
      <c r="B17" s="47" t="s">
        <v>457</v>
      </c>
      <c r="C17" s="47"/>
      <c r="D17" s="47"/>
      <c r="E17" s="47"/>
    </row>
    <row r="18" spans="2:5" x14ac:dyDescent="0.2">
      <c r="B18" s="47" t="s">
        <v>458</v>
      </c>
      <c r="C18" s="47"/>
      <c r="D18" s="47"/>
      <c r="E18" s="47"/>
    </row>
    <row r="19" spans="2:5" x14ac:dyDescent="0.2">
      <c r="B19" s="47" t="s">
        <v>459</v>
      </c>
      <c r="C19" s="47"/>
      <c r="D19" s="47"/>
      <c r="E19" s="47"/>
    </row>
    <row r="20" spans="2:5" x14ac:dyDescent="0.2">
      <c r="B20" s="47" t="s">
        <v>460</v>
      </c>
      <c r="C20" s="47"/>
      <c r="D20" s="47"/>
      <c r="E20" s="47"/>
    </row>
  </sheetData>
  <sheetProtection algorithmName="SHA-512" hashValue="2Dcuq9dA2tAfiqYwEFejGNF/EjQQYBvm3ZvsfaPH4yxWuM3JEV+3+fVfJSmwDOl/iIlfgXwFcYAFXlMu1tUYEg==" saltValue="JdGC6QwyYoUeY2CJcNtH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465</vt:i4>
      </vt:variant>
    </vt:vector>
  </HeadingPairs>
  <TitlesOfParts>
    <vt:vector size="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2025-07-24T06:40:13Z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