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06587337-4D59-47D4-8A9F-0C29A7A0A6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1" l="1"/>
  <c r="X509" i="1"/>
  <c r="BO508" i="1"/>
  <c r="BM508" i="1"/>
  <c r="Y508" i="1"/>
  <c r="X505" i="1"/>
  <c r="Y504" i="1"/>
  <c r="X504" i="1"/>
  <c r="BP503" i="1"/>
  <c r="BO503" i="1"/>
  <c r="BN503" i="1"/>
  <c r="BM503" i="1"/>
  <c r="Z503" i="1"/>
  <c r="Y503" i="1"/>
  <c r="BP502" i="1"/>
  <c r="BO502" i="1"/>
  <c r="BN502" i="1"/>
  <c r="BM502" i="1"/>
  <c r="Z502" i="1"/>
  <c r="Z504" i="1" s="1"/>
  <c r="Y502" i="1"/>
  <c r="Y505" i="1" s="1"/>
  <c r="X500" i="1"/>
  <c r="X499" i="1"/>
  <c r="BO498" i="1"/>
  <c r="BM498" i="1"/>
  <c r="Y498" i="1"/>
  <c r="BO497" i="1"/>
  <c r="BM497" i="1"/>
  <c r="Y497" i="1"/>
  <c r="X495" i="1"/>
  <c r="Y494" i="1"/>
  <c r="X494" i="1"/>
  <c r="BP493" i="1"/>
  <c r="BO493" i="1"/>
  <c r="BN493" i="1"/>
  <c r="BM493" i="1"/>
  <c r="Z493" i="1"/>
  <c r="Y493" i="1"/>
  <c r="BP492" i="1"/>
  <c r="BO492" i="1"/>
  <c r="BN492" i="1"/>
  <c r="BM492" i="1"/>
  <c r="Z492" i="1"/>
  <c r="Z494" i="1" s="1"/>
  <c r="Y492" i="1"/>
  <c r="Y495" i="1" s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X483" i="1"/>
  <c r="Y482" i="1"/>
  <c r="X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Z482" i="1" s="1"/>
  <c r="Y478" i="1"/>
  <c r="Y483" i="1" s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X432" i="1"/>
  <c r="X431" i="1"/>
  <c r="BO430" i="1"/>
  <c r="BM430" i="1"/>
  <c r="Y430" i="1"/>
  <c r="P430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5" i="1"/>
  <c r="Y414" i="1"/>
  <c r="X414" i="1"/>
  <c r="BP413" i="1"/>
  <c r="BO413" i="1"/>
  <c r="BN413" i="1"/>
  <c r="BM413" i="1"/>
  <c r="Z413" i="1"/>
  <c r="Z414" i="1" s="1"/>
  <c r="Y413" i="1"/>
  <c r="Y415" i="1" s="1"/>
  <c r="P413" i="1"/>
  <c r="X410" i="1"/>
  <c r="Y409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0" i="1"/>
  <c r="Y389" i="1"/>
  <c r="X389" i="1"/>
  <c r="BP388" i="1"/>
  <c r="BO388" i="1"/>
  <c r="BN388" i="1"/>
  <c r="BM388" i="1"/>
  <c r="Z388" i="1"/>
  <c r="Z389" i="1" s="1"/>
  <c r="Y388" i="1"/>
  <c r="Y390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Y377" i="1" s="1"/>
  <c r="P373" i="1"/>
  <c r="BP372" i="1"/>
  <c r="BO372" i="1"/>
  <c r="BN372" i="1"/>
  <c r="BM372" i="1"/>
  <c r="Z372" i="1"/>
  <c r="Y372" i="1"/>
  <c r="P372" i="1"/>
  <c r="X369" i="1"/>
  <c r="Y368" i="1"/>
  <c r="X368" i="1"/>
  <c r="BP367" i="1"/>
  <c r="BO367" i="1"/>
  <c r="BN367" i="1"/>
  <c r="BM367" i="1"/>
  <c r="Z367" i="1"/>
  <c r="Z368" i="1" s="1"/>
  <c r="Y367" i="1"/>
  <c r="Y369" i="1" s="1"/>
  <c r="P367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Y354" i="1" s="1"/>
  <c r="P348" i="1"/>
  <c r="BP347" i="1"/>
  <c r="BO347" i="1"/>
  <c r="BN347" i="1"/>
  <c r="BM347" i="1"/>
  <c r="Z347" i="1"/>
  <c r="Y347" i="1"/>
  <c r="P347" i="1"/>
  <c r="X343" i="1"/>
  <c r="Y342" i="1"/>
  <c r="X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S521" i="1" s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Y335" i="1" s="1"/>
  <c r="P333" i="1"/>
  <c r="BP332" i="1"/>
  <c r="BO332" i="1"/>
  <c r="BN332" i="1"/>
  <c r="BM332" i="1"/>
  <c r="Z332" i="1"/>
  <c r="Y332" i="1"/>
  <c r="P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Y330" i="1" s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Y323" i="1" s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Y299" i="1" s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Y250" i="1" s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N226" i="1"/>
  <c r="BM226" i="1"/>
  <c r="Z226" i="1"/>
  <c r="Y226" i="1"/>
  <c r="BP226" i="1" s="1"/>
  <c r="P226" i="1"/>
  <c r="BO225" i="1"/>
  <c r="BM225" i="1"/>
  <c r="Y225" i="1"/>
  <c r="BP225" i="1" s="1"/>
  <c r="P225" i="1"/>
  <c r="X222" i="1"/>
  <c r="X221" i="1"/>
  <c r="BO220" i="1"/>
  <c r="BM220" i="1"/>
  <c r="Y220" i="1"/>
  <c r="Y222" i="1" s="1"/>
  <c r="P220" i="1"/>
  <c r="BP219" i="1"/>
  <c r="BO219" i="1"/>
  <c r="BN219" i="1"/>
  <c r="BM219" i="1"/>
  <c r="Z219" i="1"/>
  <c r="Y219" i="1"/>
  <c r="Y22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Y217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Y193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1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1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21" i="1"/>
  <c r="X512" i="1"/>
  <c r="X513" i="1"/>
  <c r="X515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Z91" i="1"/>
  <c r="BN91" i="1"/>
  <c r="Y101" i="1"/>
  <c r="BP98" i="1"/>
  <c r="BN98" i="1"/>
  <c r="Z98" i="1"/>
  <c r="BP107" i="1"/>
  <c r="BN107" i="1"/>
  <c r="Z107" i="1"/>
  <c r="Y116" i="1"/>
  <c r="BP119" i="1"/>
  <c r="BN119" i="1"/>
  <c r="Z119" i="1"/>
  <c r="BP132" i="1"/>
  <c r="BN132" i="1"/>
  <c r="Z132" i="1"/>
  <c r="Z133" i="1" s="1"/>
  <c r="Y134" i="1"/>
  <c r="Y139" i="1"/>
  <c r="BP136" i="1"/>
  <c r="BN136" i="1"/>
  <c r="Z136" i="1"/>
  <c r="Z138" i="1" s="1"/>
  <c r="Y143" i="1"/>
  <c r="BP153" i="1"/>
  <c r="BN153" i="1"/>
  <c r="Z153" i="1"/>
  <c r="I521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Y216" i="1"/>
  <c r="BP208" i="1"/>
  <c r="BN208" i="1"/>
  <c r="Z208" i="1"/>
  <c r="Z216" i="1" s="1"/>
  <c r="BP212" i="1"/>
  <c r="BN212" i="1"/>
  <c r="Z212" i="1"/>
  <c r="H9" i="1"/>
  <c r="Y45" i="1"/>
  <c r="Y58" i="1"/>
  <c r="Y515" i="1" s="1"/>
  <c r="E521" i="1"/>
  <c r="Y92" i="1"/>
  <c r="Y93" i="1"/>
  <c r="BP96" i="1"/>
  <c r="BN96" i="1"/>
  <c r="Y512" i="1" s="1"/>
  <c r="Z96" i="1"/>
  <c r="Z101" i="1" s="1"/>
  <c r="BP100" i="1"/>
  <c r="Y513" i="1" s="1"/>
  <c r="BN100" i="1"/>
  <c r="Z100" i="1"/>
  <c r="Y102" i="1"/>
  <c r="F521" i="1"/>
  <c r="Y110" i="1"/>
  <c r="BP105" i="1"/>
  <c r="BN105" i="1"/>
  <c r="Z105" i="1"/>
  <c r="Z109" i="1" s="1"/>
  <c r="Y109" i="1"/>
  <c r="Z115" i="1"/>
  <c r="BP113" i="1"/>
  <c r="BN113" i="1"/>
  <c r="Z113" i="1"/>
  <c r="BP121" i="1"/>
  <c r="BN121" i="1"/>
  <c r="Z121" i="1"/>
  <c r="Y123" i="1"/>
  <c r="Y128" i="1"/>
  <c r="BP125" i="1"/>
  <c r="BN125" i="1"/>
  <c r="Z125" i="1"/>
  <c r="Z127" i="1" s="1"/>
  <c r="BP142" i="1"/>
  <c r="BN142" i="1"/>
  <c r="Z142" i="1"/>
  <c r="Z143" i="1" s="1"/>
  <c r="Y144" i="1"/>
  <c r="H521" i="1"/>
  <c r="Y148" i="1"/>
  <c r="BP147" i="1"/>
  <c r="BN147" i="1"/>
  <c r="Z147" i="1"/>
  <c r="Z148" i="1" s="1"/>
  <c r="Y149" i="1"/>
  <c r="Y154" i="1"/>
  <c r="BP151" i="1"/>
  <c r="BN151" i="1"/>
  <c r="Z151" i="1"/>
  <c r="Z154" i="1" s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1" i="1"/>
  <c r="Y189" i="1"/>
  <c r="BP186" i="1"/>
  <c r="BN186" i="1"/>
  <c r="Z186" i="1"/>
  <c r="Z188" i="1" s="1"/>
  <c r="BP198" i="1"/>
  <c r="BN198" i="1"/>
  <c r="Z198" i="1"/>
  <c r="BP202" i="1"/>
  <c r="BN202" i="1"/>
  <c r="Z202" i="1"/>
  <c r="BP210" i="1"/>
  <c r="BN210" i="1"/>
  <c r="Z210" i="1"/>
  <c r="G521" i="1"/>
  <c r="Y133" i="1"/>
  <c r="Z214" i="1"/>
  <c r="BN214" i="1"/>
  <c r="Z220" i="1"/>
  <c r="Z221" i="1" s="1"/>
  <c r="BN220" i="1"/>
  <c r="BP220" i="1"/>
  <c r="Z225" i="1"/>
  <c r="BN225" i="1"/>
  <c r="BP230" i="1"/>
  <c r="BN230" i="1"/>
  <c r="Z230" i="1"/>
  <c r="Y237" i="1"/>
  <c r="Y249" i="1"/>
  <c r="BP248" i="1"/>
  <c r="BN248" i="1"/>
  <c r="Z248" i="1"/>
  <c r="L521" i="1"/>
  <c r="Y258" i="1"/>
  <c r="BP253" i="1"/>
  <c r="BN253" i="1"/>
  <c r="Z253" i="1"/>
  <c r="BP257" i="1"/>
  <c r="BN257" i="1"/>
  <c r="Z257" i="1"/>
  <c r="Y259" i="1"/>
  <c r="M521" i="1"/>
  <c r="Y266" i="1"/>
  <c r="BP262" i="1"/>
  <c r="BN262" i="1"/>
  <c r="Z262" i="1"/>
  <c r="BP265" i="1"/>
  <c r="BN265" i="1"/>
  <c r="Z265" i="1"/>
  <c r="Y267" i="1"/>
  <c r="Y273" i="1"/>
  <c r="BP270" i="1"/>
  <c r="BN270" i="1"/>
  <c r="Z270" i="1"/>
  <c r="BP293" i="1"/>
  <c r="BN293" i="1"/>
  <c r="Z293" i="1"/>
  <c r="BP297" i="1"/>
  <c r="BN297" i="1"/>
  <c r="Z297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BP327" i="1"/>
  <c r="BN327" i="1"/>
  <c r="Z327" i="1"/>
  <c r="Z329" i="1" s="1"/>
  <c r="Y336" i="1"/>
  <c r="Z342" i="1"/>
  <c r="BP340" i="1"/>
  <c r="BN340" i="1"/>
  <c r="Z340" i="1"/>
  <c r="BP350" i="1"/>
  <c r="BN350" i="1"/>
  <c r="Z350" i="1"/>
  <c r="BP358" i="1"/>
  <c r="BN358" i="1"/>
  <c r="Z358" i="1"/>
  <c r="Z359" i="1" s="1"/>
  <c r="Y360" i="1"/>
  <c r="Y365" i="1"/>
  <c r="BP362" i="1"/>
  <c r="BN362" i="1"/>
  <c r="Z362" i="1"/>
  <c r="Z364" i="1" s="1"/>
  <c r="BP375" i="1"/>
  <c r="BN375" i="1"/>
  <c r="Z375" i="1"/>
  <c r="Y380" i="1"/>
  <c r="BP379" i="1"/>
  <c r="BN379" i="1"/>
  <c r="Z379" i="1"/>
  <c r="Z380" i="1" s="1"/>
  <c r="Y381" i="1"/>
  <c r="Y386" i="1"/>
  <c r="BP383" i="1"/>
  <c r="BN383" i="1"/>
  <c r="Z383" i="1"/>
  <c r="Z385" i="1" s="1"/>
  <c r="Y385" i="1"/>
  <c r="O521" i="1"/>
  <c r="K521" i="1"/>
  <c r="Y23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Z249" i="1" s="1"/>
  <c r="BP255" i="1"/>
  <c r="BN255" i="1"/>
  <c r="Z255" i="1"/>
  <c r="BP264" i="1"/>
  <c r="BN264" i="1"/>
  <c r="Z264" i="1"/>
  <c r="BP272" i="1"/>
  <c r="BN272" i="1"/>
  <c r="Z272" i="1"/>
  <c r="Y274" i="1"/>
  <c r="P521" i="1"/>
  <c r="Y278" i="1"/>
  <c r="BP277" i="1"/>
  <c r="BN277" i="1"/>
  <c r="Z277" i="1"/>
  <c r="Z278" i="1" s="1"/>
  <c r="Y279" i="1"/>
  <c r="Y282" i="1"/>
  <c r="BP281" i="1"/>
  <c r="BN281" i="1"/>
  <c r="Z281" i="1"/>
  <c r="Z282" i="1" s="1"/>
  <c r="Y283" i="1"/>
  <c r="Q521" i="1"/>
  <c r="Y287" i="1"/>
  <c r="BP286" i="1"/>
  <c r="BN286" i="1"/>
  <c r="Z286" i="1"/>
  <c r="Z287" i="1" s="1"/>
  <c r="Y288" i="1"/>
  <c r="R521" i="1"/>
  <c r="Y298" i="1"/>
  <c r="BP291" i="1"/>
  <c r="BN291" i="1"/>
  <c r="Z291" i="1"/>
  <c r="Z298" i="1" s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Z316" i="1" s="1"/>
  <c r="BP315" i="1"/>
  <c r="BN315" i="1"/>
  <c r="Z315" i="1"/>
  <c r="Y317" i="1"/>
  <c r="Y322" i="1"/>
  <c r="BP319" i="1"/>
  <c r="BN319" i="1"/>
  <c r="Z319" i="1"/>
  <c r="Z322" i="1" s="1"/>
  <c r="BP333" i="1"/>
  <c r="BN333" i="1"/>
  <c r="Z333" i="1"/>
  <c r="Z335" i="1" s="1"/>
  <c r="BP348" i="1"/>
  <c r="BN348" i="1"/>
  <c r="Z348" i="1"/>
  <c r="Z354" i="1" s="1"/>
  <c r="BP352" i="1"/>
  <c r="BN352" i="1"/>
  <c r="Z352" i="1"/>
  <c r="BP373" i="1"/>
  <c r="BN373" i="1"/>
  <c r="Z373" i="1"/>
  <c r="Z376" i="1" s="1"/>
  <c r="BP397" i="1"/>
  <c r="BN397" i="1"/>
  <c r="Z397" i="1"/>
  <c r="BP401" i="1"/>
  <c r="BN401" i="1"/>
  <c r="Z401" i="1"/>
  <c r="BP418" i="1"/>
  <c r="BN418" i="1"/>
  <c r="Z418" i="1"/>
  <c r="Z421" i="1" s="1"/>
  <c r="Y422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6" i="1"/>
  <c r="BN456" i="1"/>
  <c r="Z456" i="1"/>
  <c r="Y458" i="1"/>
  <c r="Y467" i="1"/>
  <c r="BP460" i="1"/>
  <c r="BN460" i="1"/>
  <c r="Z460" i="1"/>
  <c r="Y468" i="1"/>
  <c r="BP464" i="1"/>
  <c r="BN464" i="1"/>
  <c r="Z464" i="1"/>
  <c r="BP472" i="1"/>
  <c r="BN472" i="1"/>
  <c r="Z472" i="1"/>
  <c r="Y474" i="1"/>
  <c r="Y489" i="1"/>
  <c r="BP485" i="1"/>
  <c r="BN485" i="1"/>
  <c r="Z485" i="1"/>
  <c r="Y490" i="1"/>
  <c r="AA521" i="1"/>
  <c r="BP487" i="1"/>
  <c r="BN487" i="1"/>
  <c r="Z487" i="1"/>
  <c r="BP498" i="1"/>
  <c r="BN498" i="1"/>
  <c r="Z498" i="1"/>
  <c r="Y500" i="1"/>
  <c r="AB521" i="1"/>
  <c r="Y509" i="1"/>
  <c r="BP508" i="1"/>
  <c r="BN508" i="1"/>
  <c r="Z508" i="1"/>
  <c r="Z509" i="1" s="1"/>
  <c r="Y510" i="1"/>
  <c r="W521" i="1"/>
  <c r="Y343" i="1"/>
  <c r="T521" i="1"/>
  <c r="Y355" i="1"/>
  <c r="U521" i="1"/>
  <c r="Y376" i="1"/>
  <c r="BP395" i="1"/>
  <c r="BN395" i="1"/>
  <c r="Z395" i="1"/>
  <c r="Z404" i="1" s="1"/>
  <c r="BP399" i="1"/>
  <c r="BN399" i="1"/>
  <c r="Z399" i="1"/>
  <c r="BP403" i="1"/>
  <c r="BN403" i="1"/>
  <c r="Z403" i="1"/>
  <c r="Y405" i="1"/>
  <c r="Y410" i="1"/>
  <c r="BP407" i="1"/>
  <c r="BN407" i="1"/>
  <c r="Z407" i="1"/>
  <c r="Z409" i="1" s="1"/>
  <c r="Y421" i="1"/>
  <c r="BP420" i="1"/>
  <c r="BN420" i="1"/>
  <c r="Z420" i="1"/>
  <c r="X521" i="1"/>
  <c r="Y426" i="1"/>
  <c r="BP425" i="1"/>
  <c r="BN425" i="1"/>
  <c r="Z425" i="1"/>
  <c r="Z426" i="1" s="1"/>
  <c r="Y427" i="1"/>
  <c r="Y521" i="1"/>
  <c r="Y431" i="1"/>
  <c r="BP430" i="1"/>
  <c r="BN430" i="1"/>
  <c r="Z430" i="1"/>
  <c r="Z431" i="1" s="1"/>
  <c r="Y432" i="1"/>
  <c r="Z521" i="1"/>
  <c r="Y451" i="1"/>
  <c r="Y452" i="1"/>
  <c r="BP436" i="1"/>
  <c r="BN436" i="1"/>
  <c r="Z436" i="1"/>
  <c r="BP439" i="1"/>
  <c r="BN439" i="1"/>
  <c r="Z439" i="1"/>
  <c r="BP443" i="1"/>
  <c r="BN443" i="1"/>
  <c r="Z443" i="1"/>
  <c r="BP446" i="1"/>
  <c r="BN446" i="1"/>
  <c r="Z446" i="1"/>
  <c r="V521" i="1"/>
  <c r="Y404" i="1"/>
  <c r="BP450" i="1"/>
  <c r="BN450" i="1"/>
  <c r="Z450" i="1"/>
  <c r="Y457" i="1"/>
  <c r="BP454" i="1"/>
  <c r="BN454" i="1"/>
  <c r="Z454" i="1"/>
  <c r="Z457" i="1" s="1"/>
  <c r="BP462" i="1"/>
  <c r="BN462" i="1"/>
  <c r="Z462" i="1"/>
  <c r="BP466" i="1"/>
  <c r="BN466" i="1"/>
  <c r="Z466" i="1"/>
  <c r="Y473" i="1"/>
  <c r="BP470" i="1"/>
  <c r="BN470" i="1"/>
  <c r="Z470" i="1"/>
  <c r="Z473" i="1" s="1"/>
  <c r="BP486" i="1"/>
  <c r="BN486" i="1"/>
  <c r="Z486" i="1"/>
  <c r="BP488" i="1"/>
  <c r="BN488" i="1"/>
  <c r="Z488" i="1"/>
  <c r="Y499" i="1"/>
  <c r="BP497" i="1"/>
  <c r="BN497" i="1"/>
  <c r="Z497" i="1"/>
  <c r="Z499" i="1" s="1"/>
  <c r="Y514" i="1" l="1"/>
  <c r="Z451" i="1"/>
  <c r="Z489" i="1"/>
  <c r="Z467" i="1"/>
  <c r="Z308" i="1"/>
  <c r="Z273" i="1"/>
  <c r="Z266" i="1"/>
  <c r="Z172" i="1"/>
  <c r="Z122" i="1"/>
  <c r="Z92" i="1"/>
  <c r="Z58" i="1"/>
  <c r="Z44" i="1"/>
  <c r="Z516" i="1" s="1"/>
  <c r="Y511" i="1"/>
  <c r="Z258" i="1"/>
  <c r="Z232" i="1"/>
  <c r="Z204" i="1"/>
  <c r="Z178" i="1"/>
  <c r="X514" i="1"/>
</calcChain>
</file>

<file path=xl/sharedStrings.xml><?xml version="1.0" encoding="utf-8"?>
<sst xmlns="http://schemas.openxmlformats.org/spreadsheetml/2006/main" count="2289" uniqueCount="817">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</sst>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1"/>
  <sheetViews>
    <sheetView showGridLines="0" tabSelected="1" topLeftCell="A495" zoomScaleNormal="100" zoomScaleSheetLayoutView="100" workbookViewId="0">
      <selection activeCell="AA517" sqref="AA517"/>
    </sheetView>
  </sheetViews>
  <sheetFormatPr defaultColWidth="9.140625" defaultRowHeight="12.75" x14ac:dyDescent="0.2"/>
  <cols>
    <col min="1" max="1" width="9.140625" style="5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7" customWidth="1"/>
    <col min="19" max="19" width="6.140625" style="5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7" customWidth="1"/>
    <col min="25" max="25" width="11" style="567" customWidth="1"/>
    <col min="26" max="26" width="10" style="567" customWidth="1"/>
    <col min="27" max="27" width="11.5703125" style="567" customWidth="1"/>
    <col min="28" max="28" width="10.42578125" style="567" customWidth="1"/>
    <col min="29" max="29" width="30" style="5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7" customWidth="1"/>
    <col min="34" max="34" width="9.140625" style="567" customWidth="1"/>
    <col min="35" max="16384" width="9.140625" style="567"/>
  </cols>
  <sheetData>
    <row r="1" spans="1:32" s="563" customFormat="1" ht="45" customHeight="1" x14ac:dyDescent="0.2">
      <c r="A1" s="41"/>
      <c r="B1" s="41"/>
      <c r="C1" s="41"/>
      <c r="D1" s="640" t="s">
        <v>0</v>
      </c>
      <c r="E1" s="605"/>
      <c r="F1" s="605"/>
      <c r="G1" s="12" t="s">
        <v>1</v>
      </c>
      <c r="H1" s="640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3" customFormat="1" ht="23.45" customHeight="1" x14ac:dyDescent="0.2">
      <c r="A5" s="695" t="s">
        <v>8</v>
      </c>
      <c r="B5" s="577"/>
      <c r="C5" s="578"/>
      <c r="D5" s="645"/>
      <c r="E5" s="646"/>
      <c r="F5" s="866" t="s">
        <v>9</v>
      </c>
      <c r="G5" s="578"/>
      <c r="H5" s="645"/>
      <c r="I5" s="805"/>
      <c r="J5" s="805"/>
      <c r="K5" s="805"/>
      <c r="L5" s="805"/>
      <c r="M5" s="646"/>
      <c r="N5" s="58"/>
      <c r="P5" s="24" t="s">
        <v>10</v>
      </c>
      <c r="Q5" s="879">
        <v>45869</v>
      </c>
      <c r="R5" s="694"/>
      <c r="T5" s="738" t="s">
        <v>11</v>
      </c>
      <c r="U5" s="739"/>
      <c r="V5" s="743" t="s">
        <v>12</v>
      </c>
      <c r="W5" s="694"/>
      <c r="AB5" s="51"/>
      <c r="AC5" s="51"/>
      <c r="AD5" s="51"/>
      <c r="AE5" s="51"/>
    </row>
    <row r="6" spans="1:32" s="563" customFormat="1" ht="24" customHeight="1" x14ac:dyDescent="0.2">
      <c r="A6" s="695" t="s">
        <v>13</v>
      </c>
      <c r="B6" s="577"/>
      <c r="C6" s="578"/>
      <c r="D6" s="809" t="s">
        <v>14</v>
      </c>
      <c r="E6" s="810"/>
      <c r="F6" s="810"/>
      <c r="G6" s="810"/>
      <c r="H6" s="810"/>
      <c r="I6" s="810"/>
      <c r="J6" s="810"/>
      <c r="K6" s="810"/>
      <c r="L6" s="810"/>
      <c r="M6" s="694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Четверг</v>
      </c>
      <c r="R6" s="583"/>
      <c r="T6" s="748" t="s">
        <v>16</v>
      </c>
      <c r="U6" s="739"/>
      <c r="V6" s="793" t="s">
        <v>17</v>
      </c>
      <c r="W6" s="616"/>
      <c r="AB6" s="51"/>
      <c r="AC6" s="51"/>
      <c r="AD6" s="51"/>
      <c r="AE6" s="51"/>
    </row>
    <row r="7" spans="1:32" s="563" customFormat="1" ht="21.75" hidden="1" customHeight="1" x14ac:dyDescent="0.2">
      <c r="A7" s="55"/>
      <c r="B7" s="55"/>
      <c r="C7" s="55"/>
      <c r="D7" s="624" t="str">
        <f>IFERROR(VLOOKUP(DeliveryAddress,Table,3,0),1)</f>
        <v>1</v>
      </c>
      <c r="E7" s="625"/>
      <c r="F7" s="625"/>
      <c r="G7" s="625"/>
      <c r="H7" s="625"/>
      <c r="I7" s="625"/>
      <c r="J7" s="625"/>
      <c r="K7" s="625"/>
      <c r="L7" s="625"/>
      <c r="M7" s="626"/>
      <c r="N7" s="60"/>
      <c r="P7" s="24"/>
      <c r="Q7" s="42"/>
      <c r="R7" s="42"/>
      <c r="T7" s="587"/>
      <c r="U7" s="739"/>
      <c r="V7" s="794"/>
      <c r="W7" s="795"/>
      <c r="AB7" s="51"/>
      <c r="AC7" s="51"/>
      <c r="AD7" s="51"/>
      <c r="AE7" s="51"/>
    </row>
    <row r="8" spans="1:32" s="563" customFormat="1" ht="25.5" customHeight="1" x14ac:dyDescent="0.2">
      <c r="A8" s="901" t="s">
        <v>18</v>
      </c>
      <c r="B8" s="589"/>
      <c r="C8" s="590"/>
      <c r="D8" s="634" t="s">
        <v>19</v>
      </c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20</v>
      </c>
      <c r="Q8" s="702">
        <v>0.41666666666666669</v>
      </c>
      <c r="R8" s="626"/>
      <c r="T8" s="587"/>
      <c r="U8" s="739"/>
      <c r="V8" s="794"/>
      <c r="W8" s="795"/>
      <c r="AB8" s="51"/>
      <c r="AC8" s="51"/>
      <c r="AD8" s="51"/>
      <c r="AE8" s="51"/>
    </row>
    <row r="9" spans="1:32" s="563" customFormat="1" ht="39.950000000000003" customHeight="1" x14ac:dyDescent="0.2">
      <c r="A9" s="7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2"/>
      <c r="E9" s="592"/>
      <c r="F9" s="7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61"/>
      <c r="P9" s="26" t="s">
        <v>21</v>
      </c>
      <c r="Q9" s="689"/>
      <c r="R9" s="690"/>
      <c r="T9" s="587"/>
      <c r="U9" s="739"/>
      <c r="V9" s="796"/>
      <c r="W9" s="797"/>
      <c r="X9" s="43"/>
      <c r="Y9" s="43"/>
      <c r="Z9" s="43"/>
      <c r="AA9" s="43"/>
      <c r="AB9" s="51"/>
      <c r="AC9" s="51"/>
      <c r="AD9" s="51"/>
      <c r="AE9" s="51"/>
    </row>
    <row r="10" spans="1:32" s="563" customFormat="1" ht="26.45" customHeight="1" x14ac:dyDescent="0.2">
      <c r="A10" s="7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2"/>
      <c r="E10" s="592"/>
      <c r="F10" s="7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83" t="str">
        <f>IFERROR(VLOOKUP($D$10,Proxy,2,FALSE),"")</f>
        <v/>
      </c>
      <c r="I10" s="587"/>
      <c r="J10" s="587"/>
      <c r="K10" s="587"/>
      <c r="L10" s="587"/>
      <c r="M10" s="587"/>
      <c r="N10" s="562"/>
      <c r="P10" s="26" t="s">
        <v>22</v>
      </c>
      <c r="Q10" s="749"/>
      <c r="R10" s="750"/>
      <c r="U10" s="24" t="s">
        <v>23</v>
      </c>
      <c r="V10" s="615" t="s">
        <v>24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3"/>
      <c r="R11" s="694"/>
      <c r="U11" s="24" t="s">
        <v>27</v>
      </c>
      <c r="V11" s="830" t="s">
        <v>28</v>
      </c>
      <c r="W11" s="690"/>
      <c r="X11" s="45"/>
      <c r="Y11" s="45"/>
      <c r="Z11" s="45"/>
      <c r="AA11" s="45"/>
      <c r="AB11" s="51"/>
      <c r="AC11" s="51"/>
      <c r="AD11" s="51"/>
      <c r="AE11" s="51"/>
    </row>
    <row r="12" spans="1:32" s="563" customFormat="1" ht="18.600000000000001" customHeight="1" x14ac:dyDescent="0.2">
      <c r="A12" s="733" t="s">
        <v>29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30</v>
      </c>
      <c r="Q12" s="702"/>
      <c r="R12" s="626"/>
      <c r="S12" s="23"/>
      <c r="U12" s="24"/>
      <c r="V12" s="605"/>
      <c r="W12" s="587"/>
      <c r="AB12" s="51"/>
      <c r="AC12" s="51"/>
      <c r="AD12" s="51"/>
      <c r="AE12" s="51"/>
    </row>
    <row r="13" spans="1:32" s="563" customFormat="1" ht="23.25" customHeight="1" x14ac:dyDescent="0.2">
      <c r="A13" s="733" t="s">
        <v>31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32</v>
      </c>
      <c r="Q13" s="830"/>
      <c r="R13" s="6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3" customFormat="1" ht="18.600000000000001" customHeight="1" x14ac:dyDescent="0.2">
      <c r="A14" s="733" t="s">
        <v>33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3" customFormat="1" ht="22.5" customHeight="1" x14ac:dyDescent="0.2">
      <c r="A15" s="757" t="s">
        <v>34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5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6"/>
      <c r="Q16" s="726"/>
      <c r="R16" s="726"/>
      <c r="S16" s="726"/>
      <c r="T16" s="72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09" t="s">
        <v>38</v>
      </c>
      <c r="D17" s="612" t="s">
        <v>39</v>
      </c>
      <c r="E17" s="670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69"/>
      <c r="R17" s="669"/>
      <c r="S17" s="669"/>
      <c r="T17" s="670"/>
      <c r="U17" s="900" t="s">
        <v>51</v>
      </c>
      <c r="V17" s="578"/>
      <c r="W17" s="612" t="s">
        <v>52</v>
      </c>
      <c r="X17" s="612" t="s">
        <v>53</v>
      </c>
      <c r="Y17" s="898" t="s">
        <v>54</v>
      </c>
      <c r="Z17" s="803" t="s">
        <v>55</v>
      </c>
      <c r="AA17" s="785" t="s">
        <v>56</v>
      </c>
      <c r="AB17" s="785" t="s">
        <v>57</v>
      </c>
      <c r="AC17" s="785" t="s">
        <v>58</v>
      </c>
      <c r="AD17" s="785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1"/>
      <c r="E18" s="673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1"/>
      <c r="Q18" s="672"/>
      <c r="R18" s="672"/>
      <c r="S18" s="672"/>
      <c r="T18" s="673"/>
      <c r="U18" s="67" t="s">
        <v>61</v>
      </c>
      <c r="V18" s="67" t="s">
        <v>62</v>
      </c>
      <c r="W18" s="613"/>
      <c r="X18" s="613"/>
      <c r="Y18" s="899"/>
      <c r="Z18" s="804"/>
      <c r="AA18" s="786"/>
      <c r="AB18" s="786"/>
      <c r="AC18" s="786"/>
      <c r="AD18" s="863"/>
      <c r="AE18" s="864"/>
      <c r="AF18" s="865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96" t="s">
        <v>63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64"/>
      <c r="AB20" s="564"/>
      <c r="AC20" s="564"/>
    </row>
    <row r="21" spans="1:68" ht="14.25" customHeight="1" x14ac:dyDescent="0.25">
      <c r="A21" s="586" t="s">
        <v>64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65"/>
      <c r="AB21" s="565"/>
      <c r="AC21" s="56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68">
        <v>0.19</v>
      </c>
      <c r="G22" s="32">
        <v>10</v>
      </c>
      <c r="H22" s="568">
        <v>1.9</v>
      </c>
      <c r="I22" s="56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9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9">
        <v>0</v>
      </c>
      <c r="Y22" s="5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8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99"/>
      <c r="P23" s="588" t="s">
        <v>72</v>
      </c>
      <c r="Q23" s="589"/>
      <c r="R23" s="589"/>
      <c r="S23" s="589"/>
      <c r="T23" s="589"/>
      <c r="U23" s="589"/>
      <c r="V23" s="590"/>
      <c r="W23" s="37" t="s">
        <v>73</v>
      </c>
      <c r="X23" s="571">
        <f>IFERROR(X22/H22,"0")</f>
        <v>0</v>
      </c>
      <c r="Y23" s="571">
        <f>IFERROR(Y22/H22,"0")</f>
        <v>0</v>
      </c>
      <c r="Z23" s="571">
        <f>IFERROR(IF(Z22="",0,Z22),"0")</f>
        <v>0</v>
      </c>
      <c r="AA23" s="572"/>
      <c r="AB23" s="572"/>
      <c r="AC23" s="572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99"/>
      <c r="P24" s="588" t="s">
        <v>72</v>
      </c>
      <c r="Q24" s="589"/>
      <c r="R24" s="589"/>
      <c r="S24" s="589"/>
      <c r="T24" s="589"/>
      <c r="U24" s="589"/>
      <c r="V24" s="590"/>
      <c r="W24" s="37" t="s">
        <v>70</v>
      </c>
      <c r="X24" s="571">
        <f>IFERROR(SUM(X22:X22),"0")</f>
        <v>0</v>
      </c>
      <c r="Y24" s="571">
        <f>IFERROR(SUM(Y22:Y22),"0")</f>
        <v>0</v>
      </c>
      <c r="Z24" s="37"/>
      <c r="AA24" s="572"/>
      <c r="AB24" s="572"/>
      <c r="AC24" s="572"/>
    </row>
    <row r="25" spans="1:68" ht="14.25" customHeight="1" x14ac:dyDescent="0.25">
      <c r="A25" s="586" t="s">
        <v>74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65"/>
      <c r="AB25" s="565"/>
      <c r="AC25" s="56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68">
        <v>0.3</v>
      </c>
      <c r="G26" s="32">
        <v>6</v>
      </c>
      <c r="H26" s="568">
        <v>1.8</v>
      </c>
      <c r="I26" s="56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9">
        <v>0</v>
      </c>
      <c r="Y26" s="57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68">
        <v>0.42</v>
      </c>
      <c r="G27" s="32">
        <v>6</v>
      </c>
      <c r="H27" s="568">
        <v>2.52</v>
      </c>
      <c r="I27" s="56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9">
        <v>0</v>
      </c>
      <c r="Y27" s="5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68">
        <v>0.3</v>
      </c>
      <c r="G28" s="32">
        <v>6</v>
      </c>
      <c r="H28" s="568">
        <v>1.8</v>
      </c>
      <c r="I28" s="56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9">
        <v>0</v>
      </c>
      <c r="Y28" s="5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68">
        <v>0.3</v>
      </c>
      <c r="G29" s="32">
        <v>6</v>
      </c>
      <c r="H29" s="568">
        <v>1.8</v>
      </c>
      <c r="I29" s="56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9">
        <v>0</v>
      </c>
      <c r="Y29" s="5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68">
        <v>0.3</v>
      </c>
      <c r="G30" s="32">
        <v>6</v>
      </c>
      <c r="H30" s="568">
        <v>1.8</v>
      </c>
      <c r="I30" s="56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9">
        <v>105</v>
      </c>
      <c r="Y30" s="570">
        <f t="shared" si="0"/>
        <v>106.2</v>
      </c>
      <c r="Z30" s="36">
        <f t="shared" si="1"/>
        <v>0.38408999999999999</v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185.50000000000003</v>
      </c>
      <c r="BN30" s="64">
        <f t="shared" si="3"/>
        <v>187.62</v>
      </c>
      <c r="BO30" s="64">
        <f t="shared" si="4"/>
        <v>0.32051282051282048</v>
      </c>
      <c r="BP30" s="64">
        <f t="shared" si="5"/>
        <v>0.32417582417582419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68">
        <v>0.42</v>
      </c>
      <c r="G31" s="32">
        <v>6</v>
      </c>
      <c r="H31" s="568">
        <v>2.52</v>
      </c>
      <c r="I31" s="56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9">
        <v>0</v>
      </c>
      <c r="Y31" s="5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8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99"/>
      <c r="P32" s="588" t="s">
        <v>72</v>
      </c>
      <c r="Q32" s="589"/>
      <c r="R32" s="589"/>
      <c r="S32" s="589"/>
      <c r="T32" s="589"/>
      <c r="U32" s="589"/>
      <c r="V32" s="590"/>
      <c r="W32" s="37" t="s">
        <v>73</v>
      </c>
      <c r="X32" s="571">
        <f>IFERROR(X26/H26,"0")+IFERROR(X27/H27,"0")+IFERROR(X28/H28,"0")+IFERROR(X29/H29,"0")+IFERROR(X30/H30,"0")+IFERROR(X31/H31,"0")</f>
        <v>58.333333333333329</v>
      </c>
      <c r="Y32" s="571">
        <f>IFERROR(Y26/H26,"0")+IFERROR(Y27/H27,"0")+IFERROR(Y28/H28,"0")+IFERROR(Y29/H29,"0")+IFERROR(Y30/H30,"0")+IFERROR(Y31/H31,"0")</f>
        <v>59</v>
      </c>
      <c r="Z32" s="571">
        <f>IFERROR(IF(Z26="",0,Z26),"0")+IFERROR(IF(Z27="",0,Z27),"0")+IFERROR(IF(Z28="",0,Z28),"0")+IFERROR(IF(Z29="",0,Z29),"0")+IFERROR(IF(Z30="",0,Z30),"0")+IFERROR(IF(Z31="",0,Z31),"0")</f>
        <v>0.38408999999999999</v>
      </c>
      <c r="AA32" s="572"/>
      <c r="AB32" s="572"/>
      <c r="AC32" s="572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99"/>
      <c r="P33" s="588" t="s">
        <v>72</v>
      </c>
      <c r="Q33" s="589"/>
      <c r="R33" s="589"/>
      <c r="S33" s="589"/>
      <c r="T33" s="589"/>
      <c r="U33" s="589"/>
      <c r="V33" s="590"/>
      <c r="W33" s="37" t="s">
        <v>70</v>
      </c>
      <c r="X33" s="571">
        <f>IFERROR(SUM(X26:X31),"0")</f>
        <v>105</v>
      </c>
      <c r="Y33" s="571">
        <f>IFERROR(SUM(Y26:Y31),"0")</f>
        <v>106.2</v>
      </c>
      <c r="Z33" s="37"/>
      <c r="AA33" s="572"/>
      <c r="AB33" s="572"/>
      <c r="AC33" s="572"/>
    </row>
    <row r="34" spans="1:68" ht="14.25" customHeight="1" x14ac:dyDescent="0.25">
      <c r="A34" s="586" t="s">
        <v>95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65"/>
      <c r="AB34" s="565"/>
      <c r="AC34" s="56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68">
        <v>0.05</v>
      </c>
      <c r="G35" s="32">
        <v>12</v>
      </c>
      <c r="H35" s="568">
        <v>0.6</v>
      </c>
      <c r="I35" s="56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9">
        <v>0</v>
      </c>
      <c r="Y35" s="57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8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99"/>
      <c r="P36" s="588" t="s">
        <v>72</v>
      </c>
      <c r="Q36" s="589"/>
      <c r="R36" s="589"/>
      <c r="S36" s="589"/>
      <c r="T36" s="589"/>
      <c r="U36" s="589"/>
      <c r="V36" s="590"/>
      <c r="W36" s="37" t="s">
        <v>73</v>
      </c>
      <c r="X36" s="571">
        <f>IFERROR(X35/H35,"0")</f>
        <v>0</v>
      </c>
      <c r="Y36" s="571">
        <f>IFERROR(Y35/H35,"0")</f>
        <v>0</v>
      </c>
      <c r="Z36" s="571">
        <f>IFERROR(IF(Z35="",0,Z35),"0")</f>
        <v>0</v>
      </c>
      <c r="AA36" s="572"/>
      <c r="AB36" s="572"/>
      <c r="AC36" s="572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99"/>
      <c r="P37" s="588" t="s">
        <v>72</v>
      </c>
      <c r="Q37" s="589"/>
      <c r="R37" s="589"/>
      <c r="S37" s="589"/>
      <c r="T37" s="589"/>
      <c r="U37" s="589"/>
      <c r="V37" s="590"/>
      <c r="W37" s="37" t="s">
        <v>70</v>
      </c>
      <c r="X37" s="571">
        <f>IFERROR(SUM(X35:X35),"0")</f>
        <v>0</v>
      </c>
      <c r="Y37" s="571">
        <f>IFERROR(SUM(Y35:Y35),"0")</f>
        <v>0</v>
      </c>
      <c r="Z37" s="37"/>
      <c r="AA37" s="572"/>
      <c r="AB37" s="572"/>
      <c r="AC37" s="57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96" t="s">
        <v>102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64"/>
      <c r="AB39" s="564"/>
      <c r="AC39" s="564"/>
    </row>
    <row r="40" spans="1:68" ht="14.25" customHeight="1" x14ac:dyDescent="0.25">
      <c r="A40" s="586" t="s">
        <v>103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65"/>
      <c r="AB40" s="565"/>
      <c r="AC40" s="56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68">
        <v>1.35</v>
      </c>
      <c r="G41" s="32">
        <v>8</v>
      </c>
      <c r="H41" s="568">
        <v>10.8</v>
      </c>
      <c r="I41" s="56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9">
        <v>0</v>
      </c>
      <c r="Y41" s="57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2">
        <v>4607091385687</v>
      </c>
      <c r="E42" s="583"/>
      <c r="F42" s="568">
        <v>0.4</v>
      </c>
      <c r="G42" s="32">
        <v>10</v>
      </c>
      <c r="H42" s="568">
        <v>4</v>
      </c>
      <c r="I42" s="56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9">
        <v>100</v>
      </c>
      <c r="Y42" s="570">
        <f>IFERROR(IF(X42="",0,CEILING((X42/$H42),1)*$H42),"")</f>
        <v>100</v>
      </c>
      <c r="Z42" s="36">
        <f>IFERROR(IF(Y42=0,"",ROUNDUP(Y42/H42,0)*0.00902),"")</f>
        <v>0.22550000000000001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105.25</v>
      </c>
      <c r="BN42" s="64">
        <f>IFERROR(Y42*I42/H42,"0")</f>
        <v>105.25</v>
      </c>
      <c r="BO42" s="64">
        <f>IFERROR(1/J42*(X42/H42),"0")</f>
        <v>0.18939393939393939</v>
      </c>
      <c r="BP42" s="64">
        <f>IFERROR(1/J42*(Y42/H42),"0")</f>
        <v>0.18939393939393939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2">
        <v>4680115882539</v>
      </c>
      <c r="E43" s="583"/>
      <c r="F43" s="568">
        <v>0.37</v>
      </c>
      <c r="G43" s="32">
        <v>10</v>
      </c>
      <c r="H43" s="568">
        <v>3.7</v>
      </c>
      <c r="I43" s="56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9">
        <v>0</v>
      </c>
      <c r="Y43" s="57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8"/>
      <c r="B44" s="587"/>
      <c r="C44" s="587"/>
      <c r="D44" s="587"/>
      <c r="E44" s="587"/>
      <c r="F44" s="587"/>
      <c r="G44" s="587"/>
      <c r="H44" s="587"/>
      <c r="I44" s="587"/>
      <c r="J44" s="587"/>
      <c r="K44" s="587"/>
      <c r="L44" s="587"/>
      <c r="M44" s="587"/>
      <c r="N44" s="587"/>
      <c r="O44" s="599"/>
      <c r="P44" s="588" t="s">
        <v>72</v>
      </c>
      <c r="Q44" s="589"/>
      <c r="R44" s="589"/>
      <c r="S44" s="589"/>
      <c r="T44" s="589"/>
      <c r="U44" s="589"/>
      <c r="V44" s="590"/>
      <c r="W44" s="37" t="s">
        <v>73</v>
      </c>
      <c r="X44" s="571">
        <f>IFERROR(X41/H41,"0")+IFERROR(X42/H42,"0")+IFERROR(X43/H43,"0")</f>
        <v>25</v>
      </c>
      <c r="Y44" s="571">
        <f>IFERROR(Y41/H41,"0")+IFERROR(Y42/H42,"0")+IFERROR(Y43/H43,"0")</f>
        <v>25</v>
      </c>
      <c r="Z44" s="571">
        <f>IFERROR(IF(Z41="",0,Z41),"0")+IFERROR(IF(Z42="",0,Z42),"0")+IFERROR(IF(Z43="",0,Z43),"0")</f>
        <v>0.22550000000000001</v>
      </c>
      <c r="AA44" s="572"/>
      <c r="AB44" s="572"/>
      <c r="AC44" s="572"/>
    </row>
    <row r="45" spans="1:68" x14ac:dyDescent="0.2">
      <c r="A45" s="587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99"/>
      <c r="P45" s="588" t="s">
        <v>72</v>
      </c>
      <c r="Q45" s="589"/>
      <c r="R45" s="589"/>
      <c r="S45" s="589"/>
      <c r="T45" s="589"/>
      <c r="U45" s="589"/>
      <c r="V45" s="590"/>
      <c r="W45" s="37" t="s">
        <v>70</v>
      </c>
      <c r="X45" s="571">
        <f>IFERROR(SUM(X41:X43),"0")</f>
        <v>100</v>
      </c>
      <c r="Y45" s="571">
        <f>IFERROR(SUM(Y41:Y43),"0")</f>
        <v>100</v>
      </c>
      <c r="Z45" s="37"/>
      <c r="AA45" s="572"/>
      <c r="AB45" s="572"/>
      <c r="AC45" s="572"/>
    </row>
    <row r="46" spans="1:68" ht="14.25" customHeight="1" x14ac:dyDescent="0.25">
      <c r="A46" s="586" t="s">
        <v>74</v>
      </c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7"/>
      <c r="P46" s="587"/>
      <c r="Q46" s="587"/>
      <c r="R46" s="587"/>
      <c r="S46" s="587"/>
      <c r="T46" s="587"/>
      <c r="U46" s="587"/>
      <c r="V46" s="587"/>
      <c r="W46" s="587"/>
      <c r="X46" s="587"/>
      <c r="Y46" s="587"/>
      <c r="Z46" s="587"/>
      <c r="AA46" s="565"/>
      <c r="AB46" s="565"/>
      <c r="AC46" s="56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2">
        <v>4680115884915</v>
      </c>
      <c r="E47" s="583"/>
      <c r="F47" s="568">
        <v>0.3</v>
      </c>
      <c r="G47" s="32">
        <v>6</v>
      </c>
      <c r="H47" s="568">
        <v>1.8</v>
      </c>
      <c r="I47" s="56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9">
        <v>60</v>
      </c>
      <c r="Y47" s="570">
        <f>IFERROR(IF(X47="",0,CEILING((X47/$H47),1)*$H47),"")</f>
        <v>61.2</v>
      </c>
      <c r="Z47" s="36">
        <f>IFERROR(IF(Y47=0,"",ROUNDUP(Y47/H47,0)*0.00651),"")</f>
        <v>0.22134000000000001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66</v>
      </c>
      <c r="BN47" s="64">
        <f>IFERROR(Y47*I47/H47,"0")</f>
        <v>67.319999999999993</v>
      </c>
      <c r="BO47" s="64">
        <f>IFERROR(1/J47*(X47/H47),"0")</f>
        <v>0.18315018315018317</v>
      </c>
      <c r="BP47" s="64">
        <f>IFERROR(1/J47*(Y47/H47),"0")</f>
        <v>0.18681318681318682</v>
      </c>
    </row>
    <row r="48" spans="1:68" x14ac:dyDescent="0.2">
      <c r="A48" s="598"/>
      <c r="B48" s="587"/>
      <c r="C48" s="587"/>
      <c r="D48" s="587"/>
      <c r="E48" s="587"/>
      <c r="F48" s="587"/>
      <c r="G48" s="587"/>
      <c r="H48" s="587"/>
      <c r="I48" s="587"/>
      <c r="J48" s="587"/>
      <c r="K48" s="587"/>
      <c r="L48" s="587"/>
      <c r="M48" s="587"/>
      <c r="N48" s="587"/>
      <c r="O48" s="599"/>
      <c r="P48" s="588" t="s">
        <v>72</v>
      </c>
      <c r="Q48" s="589"/>
      <c r="R48" s="589"/>
      <c r="S48" s="589"/>
      <c r="T48" s="589"/>
      <c r="U48" s="589"/>
      <c r="V48" s="590"/>
      <c r="W48" s="37" t="s">
        <v>73</v>
      </c>
      <c r="X48" s="571">
        <f>IFERROR(X47/H47,"0")</f>
        <v>33.333333333333336</v>
      </c>
      <c r="Y48" s="571">
        <f>IFERROR(Y47/H47,"0")</f>
        <v>34</v>
      </c>
      <c r="Z48" s="571">
        <f>IFERROR(IF(Z47="",0,Z47),"0")</f>
        <v>0.22134000000000001</v>
      </c>
      <c r="AA48" s="572"/>
      <c r="AB48" s="572"/>
      <c r="AC48" s="572"/>
    </row>
    <row r="49" spans="1:68" x14ac:dyDescent="0.2">
      <c r="A49" s="587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99"/>
      <c r="P49" s="588" t="s">
        <v>72</v>
      </c>
      <c r="Q49" s="589"/>
      <c r="R49" s="589"/>
      <c r="S49" s="589"/>
      <c r="T49" s="589"/>
      <c r="U49" s="589"/>
      <c r="V49" s="590"/>
      <c r="W49" s="37" t="s">
        <v>70</v>
      </c>
      <c r="X49" s="571">
        <f>IFERROR(SUM(X47:X47),"0")</f>
        <v>60</v>
      </c>
      <c r="Y49" s="571">
        <f>IFERROR(SUM(Y47:Y47),"0")</f>
        <v>61.2</v>
      </c>
      <c r="Z49" s="37"/>
      <c r="AA49" s="572"/>
      <c r="AB49" s="572"/>
      <c r="AC49" s="572"/>
    </row>
    <row r="50" spans="1:68" ht="16.5" customHeight="1" x14ac:dyDescent="0.25">
      <c r="A50" s="596" t="s">
        <v>119</v>
      </c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87"/>
      <c r="Y50" s="587"/>
      <c r="Z50" s="587"/>
      <c r="AA50" s="564"/>
      <c r="AB50" s="564"/>
      <c r="AC50" s="564"/>
    </row>
    <row r="51" spans="1:68" ht="14.25" customHeight="1" x14ac:dyDescent="0.25">
      <c r="A51" s="586" t="s">
        <v>103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65"/>
      <c r="AB51" s="565"/>
      <c r="AC51" s="56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2">
        <v>4680115885882</v>
      </c>
      <c r="E52" s="583"/>
      <c r="F52" s="568">
        <v>1.4</v>
      </c>
      <c r="G52" s="32">
        <v>8</v>
      </c>
      <c r="H52" s="568">
        <v>11.2</v>
      </c>
      <c r="I52" s="56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9">
        <v>0</v>
      </c>
      <c r="Y52" s="57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2">
        <v>4680115881426</v>
      </c>
      <c r="E53" s="583"/>
      <c r="F53" s="568">
        <v>1.35</v>
      </c>
      <c r="G53" s="32">
        <v>8</v>
      </c>
      <c r="H53" s="568">
        <v>10.8</v>
      </c>
      <c r="I53" s="56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9">
        <v>0</v>
      </c>
      <c r="Y53" s="57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2">
        <v>4680115880283</v>
      </c>
      <c r="E54" s="583"/>
      <c r="F54" s="568">
        <v>0.6</v>
      </c>
      <c r="G54" s="32">
        <v>8</v>
      </c>
      <c r="H54" s="568">
        <v>4.8</v>
      </c>
      <c r="I54" s="56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9">
        <v>0</v>
      </c>
      <c r="Y54" s="57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2">
        <v>4680115881525</v>
      </c>
      <c r="E55" s="583"/>
      <c r="F55" s="568">
        <v>0.4</v>
      </c>
      <c r="G55" s="32">
        <v>10</v>
      </c>
      <c r="H55" s="568">
        <v>4</v>
      </c>
      <c r="I55" s="56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9">
        <v>0</v>
      </c>
      <c r="Y55" s="57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2">
        <v>4680115885899</v>
      </c>
      <c r="E56" s="583"/>
      <c r="F56" s="568">
        <v>0.35</v>
      </c>
      <c r="G56" s="32">
        <v>6</v>
      </c>
      <c r="H56" s="568">
        <v>2.1</v>
      </c>
      <c r="I56" s="56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9">
        <v>0</v>
      </c>
      <c r="Y56" s="57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2">
        <v>4680115881419</v>
      </c>
      <c r="E57" s="583"/>
      <c r="F57" s="568">
        <v>0.45</v>
      </c>
      <c r="G57" s="32">
        <v>10</v>
      </c>
      <c r="H57" s="568">
        <v>4.5</v>
      </c>
      <c r="I57" s="56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9">
        <v>0</v>
      </c>
      <c r="Y57" s="57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8"/>
      <c r="B58" s="587"/>
      <c r="C58" s="587"/>
      <c r="D58" s="587"/>
      <c r="E58" s="587"/>
      <c r="F58" s="587"/>
      <c r="G58" s="587"/>
      <c r="H58" s="587"/>
      <c r="I58" s="587"/>
      <c r="J58" s="587"/>
      <c r="K58" s="587"/>
      <c r="L58" s="587"/>
      <c r="M58" s="587"/>
      <c r="N58" s="587"/>
      <c r="O58" s="599"/>
      <c r="P58" s="588" t="s">
        <v>72</v>
      </c>
      <c r="Q58" s="589"/>
      <c r="R58" s="589"/>
      <c r="S58" s="589"/>
      <c r="T58" s="589"/>
      <c r="U58" s="589"/>
      <c r="V58" s="590"/>
      <c r="W58" s="37" t="s">
        <v>73</v>
      </c>
      <c r="X58" s="571">
        <f>IFERROR(X52/H52,"0")+IFERROR(X53/H53,"0")+IFERROR(X54/H54,"0")+IFERROR(X55/H55,"0")+IFERROR(X56/H56,"0")+IFERROR(X57/H57,"0")</f>
        <v>0</v>
      </c>
      <c r="Y58" s="571">
        <f>IFERROR(Y52/H52,"0")+IFERROR(Y53/H53,"0")+IFERROR(Y54/H54,"0")+IFERROR(Y55/H55,"0")+IFERROR(Y56/H56,"0")+IFERROR(Y57/H57,"0")</f>
        <v>0</v>
      </c>
      <c r="Z58" s="571">
        <f>IFERROR(IF(Z52="",0,Z52),"0")+IFERROR(IF(Z53="",0,Z53),"0")+IFERROR(IF(Z54="",0,Z54),"0")+IFERROR(IF(Z55="",0,Z55),"0")+IFERROR(IF(Z56="",0,Z56),"0")+IFERROR(IF(Z57="",0,Z57),"0")</f>
        <v>0</v>
      </c>
      <c r="AA58" s="572"/>
      <c r="AB58" s="572"/>
      <c r="AC58" s="572"/>
    </row>
    <row r="59" spans="1:68" x14ac:dyDescent="0.2">
      <c r="A59" s="587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99"/>
      <c r="P59" s="588" t="s">
        <v>72</v>
      </c>
      <c r="Q59" s="589"/>
      <c r="R59" s="589"/>
      <c r="S59" s="589"/>
      <c r="T59" s="589"/>
      <c r="U59" s="589"/>
      <c r="V59" s="590"/>
      <c r="W59" s="37" t="s">
        <v>70</v>
      </c>
      <c r="X59" s="571">
        <f>IFERROR(SUM(X52:X57),"0")</f>
        <v>0</v>
      </c>
      <c r="Y59" s="571">
        <f>IFERROR(SUM(Y52:Y57),"0")</f>
        <v>0</v>
      </c>
      <c r="Z59" s="37"/>
      <c r="AA59" s="572"/>
      <c r="AB59" s="572"/>
      <c r="AC59" s="572"/>
    </row>
    <row r="60" spans="1:68" ht="14.25" customHeight="1" x14ac:dyDescent="0.25">
      <c r="A60" s="586" t="s">
        <v>139</v>
      </c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7"/>
      <c r="P60" s="587"/>
      <c r="Q60" s="587"/>
      <c r="R60" s="587"/>
      <c r="S60" s="587"/>
      <c r="T60" s="587"/>
      <c r="U60" s="587"/>
      <c r="V60" s="587"/>
      <c r="W60" s="587"/>
      <c r="X60" s="587"/>
      <c r="Y60" s="587"/>
      <c r="Z60" s="587"/>
      <c r="AA60" s="565"/>
      <c r="AB60" s="565"/>
      <c r="AC60" s="56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2">
        <v>4680115881440</v>
      </c>
      <c r="E61" s="583"/>
      <c r="F61" s="568">
        <v>1.35</v>
      </c>
      <c r="G61" s="32">
        <v>8</v>
      </c>
      <c r="H61" s="568">
        <v>10.8</v>
      </c>
      <c r="I61" s="56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9">
        <v>0</v>
      </c>
      <c r="Y61" s="57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2">
        <v>4680115882751</v>
      </c>
      <c r="E62" s="583"/>
      <c r="F62" s="568">
        <v>0.45</v>
      </c>
      <c r="G62" s="32">
        <v>10</v>
      </c>
      <c r="H62" s="568">
        <v>4.5</v>
      </c>
      <c r="I62" s="56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9">
        <v>0</v>
      </c>
      <c r="Y62" s="57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2">
        <v>4680115885950</v>
      </c>
      <c r="E63" s="583"/>
      <c r="F63" s="568">
        <v>0.37</v>
      </c>
      <c r="G63" s="32">
        <v>6</v>
      </c>
      <c r="H63" s="568">
        <v>2.2200000000000002</v>
      </c>
      <c r="I63" s="56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9">
        <v>0</v>
      </c>
      <c r="Y63" s="57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2">
        <v>4680115881433</v>
      </c>
      <c r="E64" s="583"/>
      <c r="F64" s="568">
        <v>0.45</v>
      </c>
      <c r="G64" s="32">
        <v>6</v>
      </c>
      <c r="H64" s="568">
        <v>2.7</v>
      </c>
      <c r="I64" s="56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9">
        <v>157.5</v>
      </c>
      <c r="Y64" s="570">
        <f>IFERROR(IF(X64="",0,CEILING((X64/$H64),1)*$H64),"")</f>
        <v>159.30000000000001</v>
      </c>
      <c r="Z64" s="36">
        <f>IFERROR(IF(Y64=0,"",ROUNDUP(Y64/H64,0)*0.00651),"")</f>
        <v>0.38408999999999999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167.99999999999997</v>
      </c>
      <c r="BN64" s="64">
        <f>IFERROR(Y64*I64/H64,"0")</f>
        <v>169.92</v>
      </c>
      <c r="BO64" s="64">
        <f>IFERROR(1/J64*(X64/H64),"0")</f>
        <v>0.32051282051282048</v>
      </c>
      <c r="BP64" s="64">
        <f>IFERROR(1/J64*(Y64/H64),"0")</f>
        <v>0.32417582417582419</v>
      </c>
    </row>
    <row r="65" spans="1:68" x14ac:dyDescent="0.2">
      <c r="A65" s="598"/>
      <c r="B65" s="587"/>
      <c r="C65" s="587"/>
      <c r="D65" s="587"/>
      <c r="E65" s="587"/>
      <c r="F65" s="587"/>
      <c r="G65" s="587"/>
      <c r="H65" s="587"/>
      <c r="I65" s="587"/>
      <c r="J65" s="587"/>
      <c r="K65" s="587"/>
      <c r="L65" s="587"/>
      <c r="M65" s="587"/>
      <c r="N65" s="587"/>
      <c r="O65" s="599"/>
      <c r="P65" s="588" t="s">
        <v>72</v>
      </c>
      <c r="Q65" s="589"/>
      <c r="R65" s="589"/>
      <c r="S65" s="589"/>
      <c r="T65" s="589"/>
      <c r="U65" s="589"/>
      <c r="V65" s="590"/>
      <c r="W65" s="37" t="s">
        <v>73</v>
      </c>
      <c r="X65" s="571">
        <f>IFERROR(X61/H61,"0")+IFERROR(X62/H62,"0")+IFERROR(X63/H63,"0")+IFERROR(X64/H64,"0")</f>
        <v>58.333333333333329</v>
      </c>
      <c r="Y65" s="571">
        <f>IFERROR(Y61/H61,"0")+IFERROR(Y62/H62,"0")+IFERROR(Y63/H63,"0")+IFERROR(Y64/H64,"0")</f>
        <v>59</v>
      </c>
      <c r="Z65" s="571">
        <f>IFERROR(IF(Z61="",0,Z61),"0")+IFERROR(IF(Z62="",0,Z62),"0")+IFERROR(IF(Z63="",0,Z63),"0")+IFERROR(IF(Z64="",0,Z64),"0")</f>
        <v>0.38408999999999999</v>
      </c>
      <c r="AA65" s="572"/>
      <c r="AB65" s="572"/>
      <c r="AC65" s="572"/>
    </row>
    <row r="66" spans="1:68" x14ac:dyDescent="0.2">
      <c r="A66" s="587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99"/>
      <c r="P66" s="588" t="s">
        <v>72</v>
      </c>
      <c r="Q66" s="589"/>
      <c r="R66" s="589"/>
      <c r="S66" s="589"/>
      <c r="T66" s="589"/>
      <c r="U66" s="589"/>
      <c r="V66" s="590"/>
      <c r="W66" s="37" t="s">
        <v>70</v>
      </c>
      <c r="X66" s="571">
        <f>IFERROR(SUM(X61:X64),"0")</f>
        <v>157.5</v>
      </c>
      <c r="Y66" s="571">
        <f>IFERROR(SUM(Y61:Y64),"0")</f>
        <v>159.30000000000001</v>
      </c>
      <c r="Z66" s="37"/>
      <c r="AA66" s="572"/>
      <c r="AB66" s="572"/>
      <c r="AC66" s="572"/>
    </row>
    <row r="67" spans="1:68" ht="14.25" customHeight="1" x14ac:dyDescent="0.25">
      <c r="A67" s="586" t="s">
        <v>64</v>
      </c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7"/>
      <c r="P67" s="587"/>
      <c r="Q67" s="587"/>
      <c r="R67" s="587"/>
      <c r="S67" s="587"/>
      <c r="T67" s="587"/>
      <c r="U67" s="587"/>
      <c r="V67" s="587"/>
      <c r="W67" s="587"/>
      <c r="X67" s="587"/>
      <c r="Y67" s="587"/>
      <c r="Z67" s="587"/>
      <c r="AA67" s="565"/>
      <c r="AB67" s="565"/>
      <c r="AC67" s="56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2">
        <v>4680115885073</v>
      </c>
      <c r="E68" s="583"/>
      <c r="F68" s="568">
        <v>0.3</v>
      </c>
      <c r="G68" s="32">
        <v>6</v>
      </c>
      <c r="H68" s="568">
        <v>1.8</v>
      </c>
      <c r="I68" s="56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9">
        <v>0</v>
      </c>
      <c r="Y68" s="57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2">
        <v>4680115885059</v>
      </c>
      <c r="E69" s="583"/>
      <c r="F69" s="568">
        <v>0.3</v>
      </c>
      <c r="G69" s="32">
        <v>6</v>
      </c>
      <c r="H69" s="568">
        <v>1.8</v>
      </c>
      <c r="I69" s="56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9">
        <v>0</v>
      </c>
      <c r="Y69" s="57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2">
        <v>4680115885097</v>
      </c>
      <c r="E70" s="583"/>
      <c r="F70" s="568">
        <v>0.3</v>
      </c>
      <c r="G70" s="32">
        <v>6</v>
      </c>
      <c r="H70" s="568">
        <v>1.8</v>
      </c>
      <c r="I70" s="56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9">
        <v>0</v>
      </c>
      <c r="Y70" s="57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8"/>
      <c r="B71" s="587"/>
      <c r="C71" s="587"/>
      <c r="D71" s="587"/>
      <c r="E71" s="587"/>
      <c r="F71" s="587"/>
      <c r="G71" s="587"/>
      <c r="H71" s="587"/>
      <c r="I71" s="587"/>
      <c r="J71" s="587"/>
      <c r="K71" s="587"/>
      <c r="L71" s="587"/>
      <c r="M71" s="587"/>
      <c r="N71" s="587"/>
      <c r="O71" s="599"/>
      <c r="P71" s="588" t="s">
        <v>72</v>
      </c>
      <c r="Q71" s="589"/>
      <c r="R71" s="589"/>
      <c r="S71" s="589"/>
      <c r="T71" s="589"/>
      <c r="U71" s="589"/>
      <c r="V71" s="590"/>
      <c r="W71" s="37" t="s">
        <v>73</v>
      </c>
      <c r="X71" s="571">
        <f>IFERROR(X68/H68,"0")+IFERROR(X69/H69,"0")+IFERROR(X70/H70,"0")</f>
        <v>0</v>
      </c>
      <c r="Y71" s="571">
        <f>IFERROR(Y68/H68,"0")+IFERROR(Y69/H69,"0")+IFERROR(Y70/H70,"0")</f>
        <v>0</v>
      </c>
      <c r="Z71" s="571">
        <f>IFERROR(IF(Z68="",0,Z68),"0")+IFERROR(IF(Z69="",0,Z69),"0")+IFERROR(IF(Z70="",0,Z70),"0")</f>
        <v>0</v>
      </c>
      <c r="AA71" s="572"/>
      <c r="AB71" s="572"/>
      <c r="AC71" s="572"/>
    </row>
    <row r="72" spans="1:68" x14ac:dyDescent="0.2">
      <c r="A72" s="587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99"/>
      <c r="P72" s="588" t="s">
        <v>72</v>
      </c>
      <c r="Q72" s="589"/>
      <c r="R72" s="589"/>
      <c r="S72" s="589"/>
      <c r="T72" s="589"/>
      <c r="U72" s="589"/>
      <c r="V72" s="590"/>
      <c r="W72" s="37" t="s">
        <v>70</v>
      </c>
      <c r="X72" s="571">
        <f>IFERROR(SUM(X68:X70),"0")</f>
        <v>0</v>
      </c>
      <c r="Y72" s="571">
        <f>IFERROR(SUM(Y68:Y70),"0")</f>
        <v>0</v>
      </c>
      <c r="Z72" s="37"/>
      <c r="AA72" s="572"/>
      <c r="AB72" s="572"/>
      <c r="AC72" s="572"/>
    </row>
    <row r="73" spans="1:68" ht="14.25" customHeight="1" x14ac:dyDescent="0.25">
      <c r="A73" s="586" t="s">
        <v>74</v>
      </c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7"/>
      <c r="P73" s="587"/>
      <c r="Q73" s="587"/>
      <c r="R73" s="587"/>
      <c r="S73" s="587"/>
      <c r="T73" s="587"/>
      <c r="U73" s="587"/>
      <c r="V73" s="587"/>
      <c r="W73" s="587"/>
      <c r="X73" s="587"/>
      <c r="Y73" s="587"/>
      <c r="Z73" s="587"/>
      <c r="AA73" s="565"/>
      <c r="AB73" s="565"/>
      <c r="AC73" s="56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2">
        <v>4680115881891</v>
      </c>
      <c r="E74" s="583"/>
      <c r="F74" s="568">
        <v>1.4</v>
      </c>
      <c r="G74" s="32">
        <v>6</v>
      </c>
      <c r="H74" s="568">
        <v>8.4</v>
      </c>
      <c r="I74" s="56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9">
        <v>0</v>
      </c>
      <c r="Y74" s="57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2">
        <v>4680115885769</v>
      </c>
      <c r="E75" s="583"/>
      <c r="F75" s="568">
        <v>1.4</v>
      </c>
      <c r="G75" s="32">
        <v>6</v>
      </c>
      <c r="H75" s="568">
        <v>8.4</v>
      </c>
      <c r="I75" s="56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9">
        <v>0</v>
      </c>
      <c r="Y75" s="57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2">
        <v>4680115884410</v>
      </c>
      <c r="E76" s="583"/>
      <c r="F76" s="568">
        <v>1.4</v>
      </c>
      <c r="G76" s="32">
        <v>6</v>
      </c>
      <c r="H76" s="568">
        <v>8.4</v>
      </c>
      <c r="I76" s="56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9">
        <v>0</v>
      </c>
      <c r="Y76" s="57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2">
        <v>4680115884311</v>
      </c>
      <c r="E77" s="583"/>
      <c r="F77" s="568">
        <v>0.3</v>
      </c>
      <c r="G77" s="32">
        <v>6</v>
      </c>
      <c r="H77" s="568">
        <v>1.8</v>
      </c>
      <c r="I77" s="56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9">
        <v>45</v>
      </c>
      <c r="Y77" s="570">
        <f t="shared" si="11"/>
        <v>45</v>
      </c>
      <c r="Z77" s="36">
        <f>IFERROR(IF(Y77=0,"",ROUNDUP(Y77/H77,0)*0.00651),"")</f>
        <v>0.16275000000000001</v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51.149999999999991</v>
      </c>
      <c r="BN77" s="64">
        <f t="shared" si="13"/>
        <v>51.149999999999991</v>
      </c>
      <c r="BO77" s="64">
        <f t="shared" si="14"/>
        <v>0.13736263736263737</v>
      </c>
      <c r="BP77" s="64">
        <f t="shared" si="15"/>
        <v>0.13736263736263737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2">
        <v>4680115885929</v>
      </c>
      <c r="E78" s="583"/>
      <c r="F78" s="568">
        <v>0.42</v>
      </c>
      <c r="G78" s="32">
        <v>6</v>
      </c>
      <c r="H78" s="568">
        <v>2.52</v>
      </c>
      <c r="I78" s="56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9">
        <v>0</v>
      </c>
      <c r="Y78" s="57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2">
        <v>4680115884403</v>
      </c>
      <c r="E79" s="583"/>
      <c r="F79" s="568">
        <v>0.3</v>
      </c>
      <c r="G79" s="32">
        <v>6</v>
      </c>
      <c r="H79" s="568">
        <v>1.8</v>
      </c>
      <c r="I79" s="56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9">
        <v>75</v>
      </c>
      <c r="Y79" s="570">
        <f t="shared" si="11"/>
        <v>75.600000000000009</v>
      </c>
      <c r="Z79" s="36">
        <f>IFERROR(IF(Y79=0,"",ROUNDUP(Y79/H79,0)*0.00651),"")</f>
        <v>0.27342</v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82.5</v>
      </c>
      <c r="BN79" s="64">
        <f t="shared" si="13"/>
        <v>83.160000000000011</v>
      </c>
      <c r="BO79" s="64">
        <f t="shared" si="14"/>
        <v>0.22893772893772893</v>
      </c>
      <c r="BP79" s="64">
        <f t="shared" si="15"/>
        <v>0.23076923076923084</v>
      </c>
    </row>
    <row r="80" spans="1:68" x14ac:dyDescent="0.2">
      <c r="A80" s="598"/>
      <c r="B80" s="587"/>
      <c r="C80" s="587"/>
      <c r="D80" s="587"/>
      <c r="E80" s="587"/>
      <c r="F80" s="587"/>
      <c r="G80" s="587"/>
      <c r="H80" s="587"/>
      <c r="I80" s="587"/>
      <c r="J80" s="587"/>
      <c r="K80" s="587"/>
      <c r="L80" s="587"/>
      <c r="M80" s="587"/>
      <c r="N80" s="587"/>
      <c r="O80" s="599"/>
      <c r="P80" s="588" t="s">
        <v>72</v>
      </c>
      <c r="Q80" s="589"/>
      <c r="R80" s="589"/>
      <c r="S80" s="589"/>
      <c r="T80" s="589"/>
      <c r="U80" s="589"/>
      <c r="V80" s="590"/>
      <c r="W80" s="37" t="s">
        <v>73</v>
      </c>
      <c r="X80" s="571">
        <f>IFERROR(X74/H74,"0")+IFERROR(X75/H75,"0")+IFERROR(X76/H76,"0")+IFERROR(X77/H77,"0")+IFERROR(X78/H78,"0")+IFERROR(X79/H79,"0")</f>
        <v>66.666666666666657</v>
      </c>
      <c r="Y80" s="571">
        <f>IFERROR(Y74/H74,"0")+IFERROR(Y75/H75,"0")+IFERROR(Y76/H76,"0")+IFERROR(Y77/H77,"0")+IFERROR(Y78/H78,"0")+IFERROR(Y79/H79,"0")</f>
        <v>67</v>
      </c>
      <c r="Z80" s="571">
        <f>IFERROR(IF(Z74="",0,Z74),"0")+IFERROR(IF(Z75="",0,Z75),"0")+IFERROR(IF(Z76="",0,Z76),"0")+IFERROR(IF(Z77="",0,Z77),"0")+IFERROR(IF(Z78="",0,Z78),"0")+IFERROR(IF(Z79="",0,Z79),"0")</f>
        <v>0.43617</v>
      </c>
      <c r="AA80" s="572"/>
      <c r="AB80" s="572"/>
      <c r="AC80" s="572"/>
    </row>
    <row r="81" spans="1:68" x14ac:dyDescent="0.2">
      <c r="A81" s="587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99"/>
      <c r="P81" s="588" t="s">
        <v>72</v>
      </c>
      <c r="Q81" s="589"/>
      <c r="R81" s="589"/>
      <c r="S81" s="589"/>
      <c r="T81" s="589"/>
      <c r="U81" s="589"/>
      <c r="V81" s="590"/>
      <c r="W81" s="37" t="s">
        <v>70</v>
      </c>
      <c r="X81" s="571">
        <f>IFERROR(SUM(X74:X79),"0")</f>
        <v>120</v>
      </c>
      <c r="Y81" s="571">
        <f>IFERROR(SUM(Y74:Y79),"0")</f>
        <v>120.60000000000001</v>
      </c>
      <c r="Z81" s="37"/>
      <c r="AA81" s="572"/>
      <c r="AB81" s="572"/>
      <c r="AC81" s="572"/>
    </row>
    <row r="82" spans="1:68" ht="14.25" customHeight="1" x14ac:dyDescent="0.25">
      <c r="A82" s="586" t="s">
        <v>174</v>
      </c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7"/>
      <c r="P82" s="587"/>
      <c r="Q82" s="587"/>
      <c r="R82" s="587"/>
      <c r="S82" s="587"/>
      <c r="T82" s="587"/>
      <c r="U82" s="587"/>
      <c r="V82" s="587"/>
      <c r="W82" s="587"/>
      <c r="X82" s="587"/>
      <c r="Y82" s="587"/>
      <c r="Z82" s="587"/>
      <c r="AA82" s="565"/>
      <c r="AB82" s="565"/>
      <c r="AC82" s="56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2">
        <v>4680115881532</v>
      </c>
      <c r="E83" s="583"/>
      <c r="F83" s="568">
        <v>1.3</v>
      </c>
      <c r="G83" s="32">
        <v>6</v>
      </c>
      <c r="H83" s="568">
        <v>7.8</v>
      </c>
      <c r="I83" s="56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9">
        <v>0</v>
      </c>
      <c r="Y83" s="57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2">
        <v>4680115881464</v>
      </c>
      <c r="E84" s="583"/>
      <c r="F84" s="568">
        <v>0.4</v>
      </c>
      <c r="G84" s="32">
        <v>6</v>
      </c>
      <c r="H84" s="568">
        <v>2.4</v>
      </c>
      <c r="I84" s="56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9">
        <v>80</v>
      </c>
      <c r="Y84" s="570">
        <f>IFERROR(IF(X84="",0,CEILING((X84/$H84),1)*$H84),"")</f>
        <v>81.599999999999994</v>
      </c>
      <c r="Z84" s="36">
        <f>IFERROR(IF(Y84=0,"",ROUNDUP(Y84/H84,0)*0.00902),"")</f>
        <v>0.30668000000000001</v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87</v>
      </c>
      <c r="BN84" s="64">
        <f>IFERROR(Y84*I84/H84,"0")</f>
        <v>88.74</v>
      </c>
      <c r="BO84" s="64">
        <f>IFERROR(1/J84*(X84/H84),"0")</f>
        <v>0.25252525252525254</v>
      </c>
      <c r="BP84" s="64">
        <f>IFERROR(1/J84*(Y84/H84),"0")</f>
        <v>0.25757575757575757</v>
      </c>
    </row>
    <row r="85" spans="1:68" x14ac:dyDescent="0.2">
      <c r="A85" s="598"/>
      <c r="B85" s="587"/>
      <c r="C85" s="587"/>
      <c r="D85" s="587"/>
      <c r="E85" s="587"/>
      <c r="F85" s="587"/>
      <c r="G85" s="587"/>
      <c r="H85" s="587"/>
      <c r="I85" s="587"/>
      <c r="J85" s="587"/>
      <c r="K85" s="587"/>
      <c r="L85" s="587"/>
      <c r="M85" s="587"/>
      <c r="N85" s="587"/>
      <c r="O85" s="599"/>
      <c r="P85" s="588" t="s">
        <v>72</v>
      </c>
      <c r="Q85" s="589"/>
      <c r="R85" s="589"/>
      <c r="S85" s="589"/>
      <c r="T85" s="589"/>
      <c r="U85" s="589"/>
      <c r="V85" s="590"/>
      <c r="W85" s="37" t="s">
        <v>73</v>
      </c>
      <c r="X85" s="571">
        <f>IFERROR(X83/H83,"0")+IFERROR(X84/H84,"0")</f>
        <v>33.333333333333336</v>
      </c>
      <c r="Y85" s="571">
        <f>IFERROR(Y83/H83,"0")+IFERROR(Y84/H84,"0")</f>
        <v>34</v>
      </c>
      <c r="Z85" s="571">
        <f>IFERROR(IF(Z83="",0,Z83),"0")+IFERROR(IF(Z84="",0,Z84),"0")</f>
        <v>0.30668000000000001</v>
      </c>
      <c r="AA85" s="572"/>
      <c r="AB85" s="572"/>
      <c r="AC85" s="572"/>
    </row>
    <row r="86" spans="1:68" x14ac:dyDescent="0.2">
      <c r="A86" s="587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99"/>
      <c r="P86" s="588" t="s">
        <v>72</v>
      </c>
      <c r="Q86" s="589"/>
      <c r="R86" s="589"/>
      <c r="S86" s="589"/>
      <c r="T86" s="589"/>
      <c r="U86" s="589"/>
      <c r="V86" s="590"/>
      <c r="W86" s="37" t="s">
        <v>70</v>
      </c>
      <c r="X86" s="571">
        <f>IFERROR(SUM(X83:X84),"0")</f>
        <v>80</v>
      </c>
      <c r="Y86" s="571">
        <f>IFERROR(SUM(Y83:Y84),"0")</f>
        <v>81.599999999999994</v>
      </c>
      <c r="Z86" s="37"/>
      <c r="AA86" s="572"/>
      <c r="AB86" s="572"/>
      <c r="AC86" s="572"/>
    </row>
    <row r="87" spans="1:68" ht="16.5" customHeight="1" x14ac:dyDescent="0.25">
      <c r="A87" s="596" t="s">
        <v>181</v>
      </c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7"/>
      <c r="P87" s="587"/>
      <c r="Q87" s="587"/>
      <c r="R87" s="587"/>
      <c r="S87" s="587"/>
      <c r="T87" s="587"/>
      <c r="U87" s="587"/>
      <c r="V87" s="587"/>
      <c r="W87" s="587"/>
      <c r="X87" s="587"/>
      <c r="Y87" s="587"/>
      <c r="Z87" s="587"/>
      <c r="AA87" s="564"/>
      <c r="AB87" s="564"/>
      <c r="AC87" s="564"/>
    </row>
    <row r="88" spans="1:68" ht="14.25" customHeight="1" x14ac:dyDescent="0.25">
      <c r="A88" s="586" t="s">
        <v>103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65"/>
      <c r="AB88" s="565"/>
      <c r="AC88" s="56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2">
        <v>4680115881327</v>
      </c>
      <c r="E89" s="583"/>
      <c r="F89" s="568">
        <v>1.35</v>
      </c>
      <c r="G89" s="32">
        <v>8</v>
      </c>
      <c r="H89" s="568">
        <v>10.8</v>
      </c>
      <c r="I89" s="56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9">
        <v>0</v>
      </c>
      <c r="Y89" s="57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82">
        <v>4680115881518</v>
      </c>
      <c r="E90" s="583"/>
      <c r="F90" s="568">
        <v>0.4</v>
      </c>
      <c r="G90" s="32">
        <v>10</v>
      </c>
      <c r="H90" s="568">
        <v>4</v>
      </c>
      <c r="I90" s="56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9">
        <v>0</v>
      </c>
      <c r="Y90" s="57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2">
        <v>4680115881303</v>
      </c>
      <c r="E91" s="583"/>
      <c r="F91" s="568">
        <v>0.45</v>
      </c>
      <c r="G91" s="32">
        <v>10</v>
      </c>
      <c r="H91" s="568">
        <v>4.5</v>
      </c>
      <c r="I91" s="56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9">
        <v>0</v>
      </c>
      <c r="Y91" s="57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8"/>
      <c r="B92" s="587"/>
      <c r="C92" s="587"/>
      <c r="D92" s="587"/>
      <c r="E92" s="587"/>
      <c r="F92" s="587"/>
      <c r="G92" s="587"/>
      <c r="H92" s="587"/>
      <c r="I92" s="587"/>
      <c r="J92" s="587"/>
      <c r="K92" s="587"/>
      <c r="L92" s="587"/>
      <c r="M92" s="587"/>
      <c r="N92" s="587"/>
      <c r="O92" s="599"/>
      <c r="P92" s="588" t="s">
        <v>72</v>
      </c>
      <c r="Q92" s="589"/>
      <c r="R92" s="589"/>
      <c r="S92" s="589"/>
      <c r="T92" s="589"/>
      <c r="U92" s="589"/>
      <c r="V92" s="590"/>
      <c r="W92" s="37" t="s">
        <v>73</v>
      </c>
      <c r="X92" s="571">
        <f>IFERROR(X89/H89,"0")+IFERROR(X90/H90,"0")+IFERROR(X91/H91,"0")</f>
        <v>0</v>
      </c>
      <c r="Y92" s="571">
        <f>IFERROR(Y89/H89,"0")+IFERROR(Y90/H90,"0")+IFERROR(Y91/H91,"0")</f>
        <v>0</v>
      </c>
      <c r="Z92" s="571">
        <f>IFERROR(IF(Z89="",0,Z89),"0")+IFERROR(IF(Z90="",0,Z90),"0")+IFERROR(IF(Z91="",0,Z91),"0")</f>
        <v>0</v>
      </c>
      <c r="AA92" s="572"/>
      <c r="AB92" s="572"/>
      <c r="AC92" s="572"/>
    </row>
    <row r="93" spans="1:68" x14ac:dyDescent="0.2">
      <c r="A93" s="587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99"/>
      <c r="P93" s="588" t="s">
        <v>72</v>
      </c>
      <c r="Q93" s="589"/>
      <c r="R93" s="589"/>
      <c r="S93" s="589"/>
      <c r="T93" s="589"/>
      <c r="U93" s="589"/>
      <c r="V93" s="590"/>
      <c r="W93" s="37" t="s">
        <v>70</v>
      </c>
      <c r="X93" s="571">
        <f>IFERROR(SUM(X89:X91),"0")</f>
        <v>0</v>
      </c>
      <c r="Y93" s="571">
        <f>IFERROR(SUM(Y89:Y91),"0")</f>
        <v>0</v>
      </c>
      <c r="Z93" s="37"/>
      <c r="AA93" s="572"/>
      <c r="AB93" s="572"/>
      <c r="AC93" s="572"/>
    </row>
    <row r="94" spans="1:68" ht="14.25" customHeight="1" x14ac:dyDescent="0.25">
      <c r="A94" s="586" t="s">
        <v>74</v>
      </c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7"/>
      <c r="P94" s="587"/>
      <c r="Q94" s="587"/>
      <c r="R94" s="587"/>
      <c r="S94" s="587"/>
      <c r="T94" s="587"/>
      <c r="U94" s="587"/>
      <c r="V94" s="587"/>
      <c r="W94" s="587"/>
      <c r="X94" s="587"/>
      <c r="Y94" s="587"/>
      <c r="Z94" s="587"/>
      <c r="AA94" s="565"/>
      <c r="AB94" s="565"/>
      <c r="AC94" s="56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2">
        <v>4607091386967</v>
      </c>
      <c r="E95" s="583"/>
      <c r="F95" s="568">
        <v>1.35</v>
      </c>
      <c r="G95" s="32">
        <v>6</v>
      </c>
      <c r="H95" s="568">
        <v>8.1</v>
      </c>
      <c r="I95" s="56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8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9">
        <v>0</v>
      </c>
      <c r="Y95" s="570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2">
        <v>4607091386967</v>
      </c>
      <c r="E96" s="583"/>
      <c r="F96" s="568">
        <v>1.35</v>
      </c>
      <c r="G96" s="32">
        <v>6</v>
      </c>
      <c r="H96" s="568">
        <v>8.1</v>
      </c>
      <c r="I96" s="568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9">
        <v>0</v>
      </c>
      <c r="Y96" s="570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2">
        <v>4680115884953</v>
      </c>
      <c r="E97" s="583"/>
      <c r="F97" s="568">
        <v>0.37</v>
      </c>
      <c r="G97" s="32">
        <v>6</v>
      </c>
      <c r="H97" s="568">
        <v>2.2200000000000002</v>
      </c>
      <c r="I97" s="568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9">
        <v>0</v>
      </c>
      <c r="Y97" s="570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2">
        <v>4607091385731</v>
      </c>
      <c r="E98" s="583"/>
      <c r="F98" s="568">
        <v>0.45</v>
      </c>
      <c r="G98" s="32">
        <v>6</v>
      </c>
      <c r="H98" s="568">
        <v>2.7</v>
      </c>
      <c r="I98" s="568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9">
        <v>0</v>
      </c>
      <c r="Y98" s="570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2">
        <v>4607091385731</v>
      </c>
      <c r="E99" s="583"/>
      <c r="F99" s="568">
        <v>0.45</v>
      </c>
      <c r="G99" s="32">
        <v>6</v>
      </c>
      <c r="H99" s="568">
        <v>2.7</v>
      </c>
      <c r="I99" s="568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9">
        <v>0</v>
      </c>
      <c r="Y99" s="570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2">
        <v>4680115880894</v>
      </c>
      <c r="E100" s="583"/>
      <c r="F100" s="568">
        <v>0.33</v>
      </c>
      <c r="G100" s="32">
        <v>6</v>
      </c>
      <c r="H100" s="568">
        <v>1.98</v>
      </c>
      <c r="I100" s="568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9">
        <v>0</v>
      </c>
      <c r="Y100" s="570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8"/>
      <c r="B101" s="587"/>
      <c r="C101" s="587"/>
      <c r="D101" s="587"/>
      <c r="E101" s="587"/>
      <c r="F101" s="587"/>
      <c r="G101" s="587"/>
      <c r="H101" s="587"/>
      <c r="I101" s="587"/>
      <c r="J101" s="587"/>
      <c r="K101" s="587"/>
      <c r="L101" s="587"/>
      <c r="M101" s="587"/>
      <c r="N101" s="587"/>
      <c r="O101" s="599"/>
      <c r="P101" s="588" t="s">
        <v>72</v>
      </c>
      <c r="Q101" s="589"/>
      <c r="R101" s="589"/>
      <c r="S101" s="589"/>
      <c r="T101" s="589"/>
      <c r="U101" s="589"/>
      <c r="V101" s="590"/>
      <c r="W101" s="37" t="s">
        <v>73</v>
      </c>
      <c r="X101" s="571">
        <f>IFERROR(X95/H95,"0")+IFERROR(X96/H96,"0")+IFERROR(X97/H97,"0")+IFERROR(X98/H98,"0")+IFERROR(X99/H99,"0")+IFERROR(X100/H100,"0")</f>
        <v>0</v>
      </c>
      <c r="Y101" s="571">
        <f>IFERROR(Y95/H95,"0")+IFERROR(Y96/H96,"0")+IFERROR(Y97/H97,"0")+IFERROR(Y98/H98,"0")+IFERROR(Y99/H99,"0")+IFERROR(Y100/H100,"0")</f>
        <v>0</v>
      </c>
      <c r="Z101" s="571">
        <f>IFERROR(IF(Z95="",0,Z95),"0")+IFERROR(IF(Z96="",0,Z96),"0")+IFERROR(IF(Z97="",0,Z97),"0")+IFERROR(IF(Z98="",0,Z98),"0")+IFERROR(IF(Z99="",0,Z99),"0")+IFERROR(IF(Z100="",0,Z100),"0")</f>
        <v>0</v>
      </c>
      <c r="AA101" s="572"/>
      <c r="AB101" s="572"/>
      <c r="AC101" s="572"/>
    </row>
    <row r="102" spans="1:68" x14ac:dyDescent="0.2">
      <c r="A102" s="587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99"/>
      <c r="P102" s="588" t="s">
        <v>72</v>
      </c>
      <c r="Q102" s="589"/>
      <c r="R102" s="589"/>
      <c r="S102" s="589"/>
      <c r="T102" s="589"/>
      <c r="U102" s="589"/>
      <c r="V102" s="590"/>
      <c r="W102" s="37" t="s">
        <v>70</v>
      </c>
      <c r="X102" s="571">
        <f>IFERROR(SUM(X95:X100),"0")</f>
        <v>0</v>
      </c>
      <c r="Y102" s="571">
        <f>IFERROR(SUM(Y95:Y100),"0")</f>
        <v>0</v>
      </c>
      <c r="Z102" s="37"/>
      <c r="AA102" s="572"/>
      <c r="AB102" s="572"/>
      <c r="AC102" s="572"/>
    </row>
    <row r="103" spans="1:68" ht="16.5" customHeight="1" x14ac:dyDescent="0.25">
      <c r="A103" s="596" t="s">
        <v>204</v>
      </c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7"/>
      <c r="P103" s="587"/>
      <c r="Q103" s="587"/>
      <c r="R103" s="587"/>
      <c r="S103" s="587"/>
      <c r="T103" s="587"/>
      <c r="U103" s="587"/>
      <c r="V103" s="587"/>
      <c r="W103" s="587"/>
      <c r="X103" s="587"/>
      <c r="Y103" s="587"/>
      <c r="Z103" s="587"/>
      <c r="AA103" s="564"/>
      <c r="AB103" s="564"/>
      <c r="AC103" s="564"/>
    </row>
    <row r="104" spans="1:68" ht="14.25" customHeight="1" x14ac:dyDescent="0.25">
      <c r="A104" s="586" t="s">
        <v>103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65"/>
      <c r="AB104" s="565"/>
      <c r="AC104" s="565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2">
        <v>4680115882133</v>
      </c>
      <c r="E105" s="583"/>
      <c r="F105" s="568">
        <v>1.35</v>
      </c>
      <c r="G105" s="32">
        <v>8</v>
      </c>
      <c r="H105" s="568">
        <v>10.8</v>
      </c>
      <c r="I105" s="568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9">
        <v>0</v>
      </c>
      <c r="Y105" s="57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2">
        <v>4680115880269</v>
      </c>
      <c r="E106" s="583"/>
      <c r="F106" s="568">
        <v>0.375</v>
      </c>
      <c r="G106" s="32">
        <v>10</v>
      </c>
      <c r="H106" s="568">
        <v>3.75</v>
      </c>
      <c r="I106" s="568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9">
        <v>0</v>
      </c>
      <c r="Y106" s="57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2">
        <v>4680115880429</v>
      </c>
      <c r="E107" s="583"/>
      <c r="F107" s="568">
        <v>0.45</v>
      </c>
      <c r="G107" s="32">
        <v>10</v>
      </c>
      <c r="H107" s="568">
        <v>4.5</v>
      </c>
      <c r="I107" s="56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9">
        <v>0</v>
      </c>
      <c r="Y107" s="5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2">
        <v>4680115881457</v>
      </c>
      <c r="E108" s="583"/>
      <c r="F108" s="568">
        <v>0.75</v>
      </c>
      <c r="G108" s="32">
        <v>6</v>
      </c>
      <c r="H108" s="568">
        <v>4.5</v>
      </c>
      <c r="I108" s="568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9">
        <v>0</v>
      </c>
      <c r="Y108" s="5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8"/>
      <c r="B109" s="587"/>
      <c r="C109" s="587"/>
      <c r="D109" s="587"/>
      <c r="E109" s="587"/>
      <c r="F109" s="587"/>
      <c r="G109" s="587"/>
      <c r="H109" s="587"/>
      <c r="I109" s="587"/>
      <c r="J109" s="587"/>
      <c r="K109" s="587"/>
      <c r="L109" s="587"/>
      <c r="M109" s="587"/>
      <c r="N109" s="587"/>
      <c r="O109" s="599"/>
      <c r="P109" s="588" t="s">
        <v>72</v>
      </c>
      <c r="Q109" s="589"/>
      <c r="R109" s="589"/>
      <c r="S109" s="589"/>
      <c r="T109" s="589"/>
      <c r="U109" s="589"/>
      <c r="V109" s="590"/>
      <c r="W109" s="37" t="s">
        <v>73</v>
      </c>
      <c r="X109" s="571">
        <f>IFERROR(X105/H105,"0")+IFERROR(X106/H106,"0")+IFERROR(X107/H107,"0")+IFERROR(X108/H108,"0")</f>
        <v>0</v>
      </c>
      <c r="Y109" s="571">
        <f>IFERROR(Y105/H105,"0")+IFERROR(Y106/H106,"0")+IFERROR(Y107/H107,"0")+IFERROR(Y108/H108,"0")</f>
        <v>0</v>
      </c>
      <c r="Z109" s="571">
        <f>IFERROR(IF(Z105="",0,Z105),"0")+IFERROR(IF(Z106="",0,Z106),"0")+IFERROR(IF(Z107="",0,Z107),"0")+IFERROR(IF(Z108="",0,Z108),"0")</f>
        <v>0</v>
      </c>
      <c r="AA109" s="572"/>
      <c r="AB109" s="572"/>
      <c r="AC109" s="572"/>
    </row>
    <row r="110" spans="1:68" x14ac:dyDescent="0.2">
      <c r="A110" s="587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99"/>
      <c r="P110" s="588" t="s">
        <v>72</v>
      </c>
      <c r="Q110" s="589"/>
      <c r="R110" s="589"/>
      <c r="S110" s="589"/>
      <c r="T110" s="589"/>
      <c r="U110" s="589"/>
      <c r="V110" s="590"/>
      <c r="W110" s="37" t="s">
        <v>70</v>
      </c>
      <c r="X110" s="571">
        <f>IFERROR(SUM(X105:X108),"0")</f>
        <v>0</v>
      </c>
      <c r="Y110" s="571">
        <f>IFERROR(SUM(Y105:Y108),"0")</f>
        <v>0</v>
      </c>
      <c r="Z110" s="37"/>
      <c r="AA110" s="572"/>
      <c r="AB110" s="572"/>
      <c r="AC110" s="572"/>
    </row>
    <row r="111" spans="1:68" ht="14.25" customHeight="1" x14ac:dyDescent="0.25">
      <c r="A111" s="586" t="s">
        <v>139</v>
      </c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7"/>
      <c r="P111" s="587"/>
      <c r="Q111" s="587"/>
      <c r="R111" s="587"/>
      <c r="S111" s="587"/>
      <c r="T111" s="587"/>
      <c r="U111" s="587"/>
      <c r="V111" s="587"/>
      <c r="W111" s="587"/>
      <c r="X111" s="587"/>
      <c r="Y111" s="587"/>
      <c r="Z111" s="587"/>
      <c r="AA111" s="565"/>
      <c r="AB111" s="565"/>
      <c r="AC111" s="565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2">
        <v>4680115881488</v>
      </c>
      <c r="E112" s="583"/>
      <c r="F112" s="568">
        <v>1.35</v>
      </c>
      <c r="G112" s="32">
        <v>8</v>
      </c>
      <c r="H112" s="568">
        <v>10.8</v>
      </c>
      <c r="I112" s="568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9">
        <v>0</v>
      </c>
      <c r="Y112" s="570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2">
        <v>4680115882775</v>
      </c>
      <c r="E113" s="583"/>
      <c r="F113" s="568">
        <v>0.3</v>
      </c>
      <c r="G113" s="32">
        <v>8</v>
      </c>
      <c r="H113" s="568">
        <v>2.4</v>
      </c>
      <c r="I113" s="568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9">
        <v>0</v>
      </c>
      <c r="Y113" s="570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2">
        <v>4680115880658</v>
      </c>
      <c r="E114" s="583"/>
      <c r="F114" s="568">
        <v>0.4</v>
      </c>
      <c r="G114" s="32">
        <v>6</v>
      </c>
      <c r="H114" s="568">
        <v>2.4</v>
      </c>
      <c r="I114" s="568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9">
        <v>0</v>
      </c>
      <c r="Y114" s="570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8"/>
      <c r="B115" s="587"/>
      <c r="C115" s="587"/>
      <c r="D115" s="587"/>
      <c r="E115" s="587"/>
      <c r="F115" s="587"/>
      <c r="G115" s="587"/>
      <c r="H115" s="587"/>
      <c r="I115" s="587"/>
      <c r="J115" s="587"/>
      <c r="K115" s="587"/>
      <c r="L115" s="587"/>
      <c r="M115" s="587"/>
      <c r="N115" s="587"/>
      <c r="O115" s="599"/>
      <c r="P115" s="588" t="s">
        <v>72</v>
      </c>
      <c r="Q115" s="589"/>
      <c r="R115" s="589"/>
      <c r="S115" s="589"/>
      <c r="T115" s="589"/>
      <c r="U115" s="589"/>
      <c r="V115" s="590"/>
      <c r="W115" s="37" t="s">
        <v>73</v>
      </c>
      <c r="X115" s="571">
        <f>IFERROR(X112/H112,"0")+IFERROR(X113/H113,"0")+IFERROR(X114/H114,"0")</f>
        <v>0</v>
      </c>
      <c r="Y115" s="571">
        <f>IFERROR(Y112/H112,"0")+IFERROR(Y113/H113,"0")+IFERROR(Y114/H114,"0")</f>
        <v>0</v>
      </c>
      <c r="Z115" s="571">
        <f>IFERROR(IF(Z112="",0,Z112),"0")+IFERROR(IF(Z113="",0,Z113),"0")+IFERROR(IF(Z114="",0,Z114),"0")</f>
        <v>0</v>
      </c>
      <c r="AA115" s="572"/>
      <c r="AB115" s="572"/>
      <c r="AC115" s="572"/>
    </row>
    <row r="116" spans="1:68" x14ac:dyDescent="0.2">
      <c r="A116" s="587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99"/>
      <c r="P116" s="588" t="s">
        <v>72</v>
      </c>
      <c r="Q116" s="589"/>
      <c r="R116" s="589"/>
      <c r="S116" s="589"/>
      <c r="T116" s="589"/>
      <c r="U116" s="589"/>
      <c r="V116" s="590"/>
      <c r="W116" s="37" t="s">
        <v>70</v>
      </c>
      <c r="X116" s="571">
        <f>IFERROR(SUM(X112:X114),"0")</f>
        <v>0</v>
      </c>
      <c r="Y116" s="571">
        <f>IFERROR(SUM(Y112:Y114),"0")</f>
        <v>0</v>
      </c>
      <c r="Z116" s="37"/>
      <c r="AA116" s="572"/>
      <c r="AB116" s="572"/>
      <c r="AC116" s="572"/>
    </row>
    <row r="117" spans="1:68" ht="14.25" customHeight="1" x14ac:dyDescent="0.25">
      <c r="A117" s="586" t="s">
        <v>74</v>
      </c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7"/>
      <c r="P117" s="587"/>
      <c r="Q117" s="587"/>
      <c r="R117" s="587"/>
      <c r="S117" s="587"/>
      <c r="T117" s="587"/>
      <c r="U117" s="587"/>
      <c r="V117" s="587"/>
      <c r="W117" s="587"/>
      <c r="X117" s="587"/>
      <c r="Y117" s="587"/>
      <c r="Z117" s="587"/>
      <c r="AA117" s="565"/>
      <c r="AB117" s="565"/>
      <c r="AC117" s="565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2">
        <v>4607091385168</v>
      </c>
      <c r="E118" s="583"/>
      <c r="F118" s="568">
        <v>1.35</v>
      </c>
      <c r="G118" s="32">
        <v>6</v>
      </c>
      <c r="H118" s="568">
        <v>8.1</v>
      </c>
      <c r="I118" s="568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9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9">
        <v>0</v>
      </c>
      <c r="Y118" s="570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82">
        <v>4607091383256</v>
      </c>
      <c r="E119" s="583"/>
      <c r="F119" s="568">
        <v>0.33</v>
      </c>
      <c r="G119" s="32">
        <v>6</v>
      </c>
      <c r="H119" s="568">
        <v>1.98</v>
      </c>
      <c r="I119" s="568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9">
        <v>0</v>
      </c>
      <c r="Y119" s="57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2">
        <v>4607091385748</v>
      </c>
      <c r="E120" s="583"/>
      <c r="F120" s="568">
        <v>0.45</v>
      </c>
      <c r="G120" s="32">
        <v>6</v>
      </c>
      <c r="H120" s="568">
        <v>2.7</v>
      </c>
      <c r="I120" s="568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9">
        <v>0</v>
      </c>
      <c r="Y120" s="57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82">
        <v>4680115884533</v>
      </c>
      <c r="E121" s="583"/>
      <c r="F121" s="568">
        <v>0.3</v>
      </c>
      <c r="G121" s="32">
        <v>6</v>
      </c>
      <c r="H121" s="568">
        <v>1.8</v>
      </c>
      <c r="I121" s="568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9">
        <v>105</v>
      </c>
      <c r="Y121" s="570">
        <f>IFERROR(IF(X121="",0,CEILING((X121/$H121),1)*$H121),"")</f>
        <v>106.2</v>
      </c>
      <c r="Z121" s="36">
        <f>IFERROR(IF(Y121=0,"",ROUNDUP(Y121/H121,0)*0.00651),"")</f>
        <v>0.38408999999999999</v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115.5</v>
      </c>
      <c r="BN121" s="64">
        <f>IFERROR(Y121*I121/H121,"0")</f>
        <v>116.82000000000001</v>
      </c>
      <c r="BO121" s="64">
        <f>IFERROR(1/J121*(X121/H121),"0")</f>
        <v>0.32051282051282048</v>
      </c>
      <c r="BP121" s="64">
        <f>IFERROR(1/J121*(Y121/H121),"0")</f>
        <v>0.32417582417582419</v>
      </c>
    </row>
    <row r="122" spans="1:68" x14ac:dyDescent="0.2">
      <c r="A122" s="598"/>
      <c r="B122" s="587"/>
      <c r="C122" s="587"/>
      <c r="D122" s="587"/>
      <c r="E122" s="587"/>
      <c r="F122" s="587"/>
      <c r="G122" s="587"/>
      <c r="H122" s="587"/>
      <c r="I122" s="587"/>
      <c r="J122" s="587"/>
      <c r="K122" s="587"/>
      <c r="L122" s="587"/>
      <c r="M122" s="587"/>
      <c r="N122" s="587"/>
      <c r="O122" s="599"/>
      <c r="P122" s="588" t="s">
        <v>72</v>
      </c>
      <c r="Q122" s="589"/>
      <c r="R122" s="589"/>
      <c r="S122" s="589"/>
      <c r="T122" s="589"/>
      <c r="U122" s="589"/>
      <c r="V122" s="590"/>
      <c r="W122" s="37" t="s">
        <v>73</v>
      </c>
      <c r="X122" s="571">
        <f>IFERROR(X118/H118,"0")+IFERROR(X119/H119,"0")+IFERROR(X120/H120,"0")+IFERROR(X121/H121,"0")</f>
        <v>58.333333333333329</v>
      </c>
      <c r="Y122" s="571">
        <f>IFERROR(Y118/H118,"0")+IFERROR(Y119/H119,"0")+IFERROR(Y120/H120,"0")+IFERROR(Y121/H121,"0")</f>
        <v>59</v>
      </c>
      <c r="Z122" s="571">
        <f>IFERROR(IF(Z118="",0,Z118),"0")+IFERROR(IF(Z119="",0,Z119),"0")+IFERROR(IF(Z120="",0,Z120),"0")+IFERROR(IF(Z121="",0,Z121),"0")</f>
        <v>0.38408999999999999</v>
      </c>
      <c r="AA122" s="572"/>
      <c r="AB122" s="572"/>
      <c r="AC122" s="572"/>
    </row>
    <row r="123" spans="1:68" x14ac:dyDescent="0.2">
      <c r="A123" s="587"/>
      <c r="B123" s="587"/>
      <c r="C123" s="587"/>
      <c r="D123" s="587"/>
      <c r="E123" s="587"/>
      <c r="F123" s="587"/>
      <c r="G123" s="587"/>
      <c r="H123" s="587"/>
      <c r="I123" s="587"/>
      <c r="J123" s="587"/>
      <c r="K123" s="587"/>
      <c r="L123" s="587"/>
      <c r="M123" s="587"/>
      <c r="N123" s="587"/>
      <c r="O123" s="599"/>
      <c r="P123" s="588" t="s">
        <v>72</v>
      </c>
      <c r="Q123" s="589"/>
      <c r="R123" s="589"/>
      <c r="S123" s="589"/>
      <c r="T123" s="589"/>
      <c r="U123" s="589"/>
      <c r="V123" s="590"/>
      <c r="W123" s="37" t="s">
        <v>70</v>
      </c>
      <c r="X123" s="571">
        <f>IFERROR(SUM(X118:X121),"0")</f>
        <v>105</v>
      </c>
      <c r="Y123" s="571">
        <f>IFERROR(SUM(Y118:Y121),"0")</f>
        <v>106.2</v>
      </c>
      <c r="Z123" s="37"/>
      <c r="AA123" s="572"/>
      <c r="AB123" s="572"/>
      <c r="AC123" s="572"/>
    </row>
    <row r="124" spans="1:68" ht="14.25" customHeight="1" x14ac:dyDescent="0.25">
      <c r="A124" s="586" t="s">
        <v>174</v>
      </c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7"/>
      <c r="P124" s="587"/>
      <c r="Q124" s="587"/>
      <c r="R124" s="587"/>
      <c r="S124" s="587"/>
      <c r="T124" s="587"/>
      <c r="U124" s="587"/>
      <c r="V124" s="587"/>
      <c r="W124" s="587"/>
      <c r="X124" s="587"/>
      <c r="Y124" s="587"/>
      <c r="Z124" s="587"/>
      <c r="AA124" s="565"/>
      <c r="AB124" s="565"/>
      <c r="AC124" s="565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82">
        <v>4680115882652</v>
      </c>
      <c r="E125" s="583"/>
      <c r="F125" s="568">
        <v>0.33</v>
      </c>
      <c r="G125" s="32">
        <v>6</v>
      </c>
      <c r="H125" s="568">
        <v>1.98</v>
      </c>
      <c r="I125" s="568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9">
        <v>0</v>
      </c>
      <c r="Y125" s="5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82">
        <v>4680115880238</v>
      </c>
      <c r="E126" s="583"/>
      <c r="F126" s="568">
        <v>0.33</v>
      </c>
      <c r="G126" s="32">
        <v>6</v>
      </c>
      <c r="H126" s="568">
        <v>1.98</v>
      </c>
      <c r="I126" s="568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9">
        <v>125.4</v>
      </c>
      <c r="Y126" s="570">
        <f>IFERROR(IF(X126="",0,CEILING((X126/$H126),1)*$H126),"")</f>
        <v>126.72</v>
      </c>
      <c r="Z126" s="36">
        <f>IFERROR(IF(Y126=0,"",ROUNDUP(Y126/H126,0)*0.00651),"")</f>
        <v>0.41664000000000001</v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141.74</v>
      </c>
      <c r="BN126" s="64">
        <f>IFERROR(Y126*I126/H126,"0")</f>
        <v>143.232</v>
      </c>
      <c r="BO126" s="64">
        <f>IFERROR(1/J126*(X126/H126),"0")</f>
        <v>0.34798534798534803</v>
      </c>
      <c r="BP126" s="64">
        <f>IFERROR(1/J126*(Y126/H126),"0")</f>
        <v>0.35164835164835168</v>
      </c>
    </row>
    <row r="127" spans="1:68" x14ac:dyDescent="0.2">
      <c r="A127" s="598"/>
      <c r="B127" s="587"/>
      <c r="C127" s="587"/>
      <c r="D127" s="587"/>
      <c r="E127" s="587"/>
      <c r="F127" s="587"/>
      <c r="G127" s="587"/>
      <c r="H127" s="587"/>
      <c r="I127" s="587"/>
      <c r="J127" s="587"/>
      <c r="K127" s="587"/>
      <c r="L127" s="587"/>
      <c r="M127" s="587"/>
      <c r="N127" s="587"/>
      <c r="O127" s="599"/>
      <c r="P127" s="588" t="s">
        <v>72</v>
      </c>
      <c r="Q127" s="589"/>
      <c r="R127" s="589"/>
      <c r="S127" s="589"/>
      <c r="T127" s="589"/>
      <c r="U127" s="589"/>
      <c r="V127" s="590"/>
      <c r="W127" s="37" t="s">
        <v>73</v>
      </c>
      <c r="X127" s="571">
        <f>IFERROR(X125/H125,"0")+IFERROR(X126/H126,"0")</f>
        <v>63.333333333333336</v>
      </c>
      <c r="Y127" s="571">
        <f>IFERROR(Y125/H125,"0")+IFERROR(Y126/H126,"0")</f>
        <v>64</v>
      </c>
      <c r="Z127" s="571">
        <f>IFERROR(IF(Z125="",0,Z125),"0")+IFERROR(IF(Z126="",0,Z126),"0")</f>
        <v>0.41664000000000001</v>
      </c>
      <c r="AA127" s="572"/>
      <c r="AB127" s="572"/>
      <c r="AC127" s="572"/>
    </row>
    <row r="128" spans="1:68" x14ac:dyDescent="0.2">
      <c r="A128" s="587"/>
      <c r="B128" s="587"/>
      <c r="C128" s="587"/>
      <c r="D128" s="587"/>
      <c r="E128" s="587"/>
      <c r="F128" s="587"/>
      <c r="G128" s="587"/>
      <c r="H128" s="587"/>
      <c r="I128" s="587"/>
      <c r="J128" s="587"/>
      <c r="K128" s="587"/>
      <c r="L128" s="587"/>
      <c r="M128" s="587"/>
      <c r="N128" s="587"/>
      <c r="O128" s="599"/>
      <c r="P128" s="588" t="s">
        <v>72</v>
      </c>
      <c r="Q128" s="589"/>
      <c r="R128" s="589"/>
      <c r="S128" s="589"/>
      <c r="T128" s="589"/>
      <c r="U128" s="589"/>
      <c r="V128" s="590"/>
      <c r="W128" s="37" t="s">
        <v>70</v>
      </c>
      <c r="X128" s="571">
        <f>IFERROR(SUM(X125:X126),"0")</f>
        <v>125.4</v>
      </c>
      <c r="Y128" s="571">
        <f>IFERROR(SUM(Y125:Y126),"0")</f>
        <v>126.72</v>
      </c>
      <c r="Z128" s="37"/>
      <c r="AA128" s="572"/>
      <c r="AB128" s="572"/>
      <c r="AC128" s="572"/>
    </row>
    <row r="129" spans="1:68" ht="16.5" customHeight="1" x14ac:dyDescent="0.25">
      <c r="A129" s="596" t="s">
        <v>237</v>
      </c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7"/>
      <c r="P129" s="587"/>
      <c r="Q129" s="587"/>
      <c r="R129" s="587"/>
      <c r="S129" s="587"/>
      <c r="T129" s="587"/>
      <c r="U129" s="587"/>
      <c r="V129" s="587"/>
      <c r="W129" s="587"/>
      <c r="X129" s="587"/>
      <c r="Y129" s="587"/>
      <c r="Z129" s="587"/>
      <c r="AA129" s="564"/>
      <c r="AB129" s="564"/>
      <c r="AC129" s="564"/>
    </row>
    <row r="130" spans="1:68" ht="14.25" customHeight="1" x14ac:dyDescent="0.25">
      <c r="A130" s="586" t="s">
        <v>103</v>
      </c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7"/>
      <c r="P130" s="587"/>
      <c r="Q130" s="587"/>
      <c r="R130" s="587"/>
      <c r="S130" s="587"/>
      <c r="T130" s="587"/>
      <c r="U130" s="587"/>
      <c r="V130" s="587"/>
      <c r="W130" s="587"/>
      <c r="X130" s="587"/>
      <c r="Y130" s="587"/>
      <c r="Z130" s="587"/>
      <c r="AA130" s="565"/>
      <c r="AB130" s="565"/>
      <c r="AC130" s="565"/>
    </row>
    <row r="131" spans="1:68" ht="27" customHeight="1" x14ac:dyDescent="0.25">
      <c r="A131" s="54" t="s">
        <v>238</v>
      </c>
      <c r="B131" s="54" t="s">
        <v>239</v>
      </c>
      <c r="C131" s="31">
        <v>4301011564</v>
      </c>
      <c r="D131" s="582">
        <v>4680115882577</v>
      </c>
      <c r="E131" s="583"/>
      <c r="F131" s="568">
        <v>0.4</v>
      </c>
      <c r="G131" s="32">
        <v>8</v>
      </c>
      <c r="H131" s="568">
        <v>3.2</v>
      </c>
      <c r="I131" s="56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9">
        <v>0</v>
      </c>
      <c r="Y131" s="5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82">
        <v>4680115882577</v>
      </c>
      <c r="E132" s="583"/>
      <c r="F132" s="568">
        <v>0.4</v>
      </c>
      <c r="G132" s="32">
        <v>8</v>
      </c>
      <c r="H132" s="568">
        <v>3.2</v>
      </c>
      <c r="I132" s="568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9">
        <v>0</v>
      </c>
      <c r="Y132" s="5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8"/>
      <c r="B133" s="587"/>
      <c r="C133" s="587"/>
      <c r="D133" s="587"/>
      <c r="E133" s="587"/>
      <c r="F133" s="587"/>
      <c r="G133" s="587"/>
      <c r="H133" s="587"/>
      <c r="I133" s="587"/>
      <c r="J133" s="587"/>
      <c r="K133" s="587"/>
      <c r="L133" s="587"/>
      <c r="M133" s="587"/>
      <c r="N133" s="587"/>
      <c r="O133" s="599"/>
      <c r="P133" s="588" t="s">
        <v>72</v>
      </c>
      <c r="Q133" s="589"/>
      <c r="R133" s="589"/>
      <c r="S133" s="589"/>
      <c r="T133" s="589"/>
      <c r="U133" s="589"/>
      <c r="V133" s="590"/>
      <c r="W133" s="37" t="s">
        <v>73</v>
      </c>
      <c r="X133" s="571">
        <f>IFERROR(X131/H131,"0")+IFERROR(X132/H132,"0")</f>
        <v>0</v>
      </c>
      <c r="Y133" s="571">
        <f>IFERROR(Y131/H131,"0")+IFERROR(Y132/H132,"0")</f>
        <v>0</v>
      </c>
      <c r="Z133" s="571">
        <f>IFERROR(IF(Z131="",0,Z131),"0")+IFERROR(IF(Z132="",0,Z132),"0")</f>
        <v>0</v>
      </c>
      <c r="AA133" s="572"/>
      <c r="AB133" s="572"/>
      <c r="AC133" s="572"/>
    </row>
    <row r="134" spans="1:68" x14ac:dyDescent="0.2">
      <c r="A134" s="587"/>
      <c r="B134" s="587"/>
      <c r="C134" s="587"/>
      <c r="D134" s="587"/>
      <c r="E134" s="587"/>
      <c r="F134" s="587"/>
      <c r="G134" s="587"/>
      <c r="H134" s="587"/>
      <c r="I134" s="587"/>
      <c r="J134" s="587"/>
      <c r="K134" s="587"/>
      <c r="L134" s="587"/>
      <c r="M134" s="587"/>
      <c r="N134" s="587"/>
      <c r="O134" s="599"/>
      <c r="P134" s="588" t="s">
        <v>72</v>
      </c>
      <c r="Q134" s="589"/>
      <c r="R134" s="589"/>
      <c r="S134" s="589"/>
      <c r="T134" s="589"/>
      <c r="U134" s="589"/>
      <c r="V134" s="590"/>
      <c r="W134" s="37" t="s">
        <v>70</v>
      </c>
      <c r="X134" s="571">
        <f>IFERROR(SUM(X131:X132),"0")</f>
        <v>0</v>
      </c>
      <c r="Y134" s="571">
        <f>IFERROR(SUM(Y131:Y132),"0")</f>
        <v>0</v>
      </c>
      <c r="Z134" s="37"/>
      <c r="AA134" s="572"/>
      <c r="AB134" s="572"/>
      <c r="AC134" s="572"/>
    </row>
    <row r="135" spans="1:68" ht="14.25" customHeight="1" x14ac:dyDescent="0.25">
      <c r="A135" s="586" t="s">
        <v>64</v>
      </c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7"/>
      <c r="P135" s="587"/>
      <c r="Q135" s="587"/>
      <c r="R135" s="587"/>
      <c r="S135" s="587"/>
      <c r="T135" s="587"/>
      <c r="U135" s="587"/>
      <c r="V135" s="587"/>
      <c r="W135" s="587"/>
      <c r="X135" s="587"/>
      <c r="Y135" s="587"/>
      <c r="Z135" s="587"/>
      <c r="AA135" s="565"/>
      <c r="AB135" s="565"/>
      <c r="AC135" s="565"/>
    </row>
    <row r="136" spans="1:68" ht="27" customHeight="1" x14ac:dyDescent="0.25">
      <c r="A136" s="54" t="s">
        <v>242</v>
      </c>
      <c r="B136" s="54" t="s">
        <v>243</v>
      </c>
      <c r="C136" s="31">
        <v>4301031234</v>
      </c>
      <c r="D136" s="582">
        <v>4680115883444</v>
      </c>
      <c r="E136" s="583"/>
      <c r="F136" s="568">
        <v>0.35</v>
      </c>
      <c r="G136" s="32">
        <v>8</v>
      </c>
      <c r="H136" s="568">
        <v>2.8</v>
      </c>
      <c r="I136" s="56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9">
        <v>0</v>
      </c>
      <c r="Y136" s="57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242</v>
      </c>
      <c r="B137" s="54" t="s">
        <v>245</v>
      </c>
      <c r="C137" s="31">
        <v>4301031235</v>
      </c>
      <c r="D137" s="582">
        <v>4680115883444</v>
      </c>
      <c r="E137" s="583"/>
      <c r="F137" s="568">
        <v>0.35</v>
      </c>
      <c r="G137" s="32">
        <v>8</v>
      </c>
      <c r="H137" s="568">
        <v>2.8</v>
      </c>
      <c r="I137" s="568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9">
        <v>0</v>
      </c>
      <c r="Y137" s="5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8"/>
      <c r="B138" s="587"/>
      <c r="C138" s="587"/>
      <c r="D138" s="587"/>
      <c r="E138" s="587"/>
      <c r="F138" s="587"/>
      <c r="G138" s="587"/>
      <c r="H138" s="587"/>
      <c r="I138" s="587"/>
      <c r="J138" s="587"/>
      <c r="K138" s="587"/>
      <c r="L138" s="587"/>
      <c r="M138" s="587"/>
      <c r="N138" s="587"/>
      <c r="O138" s="599"/>
      <c r="P138" s="588" t="s">
        <v>72</v>
      </c>
      <c r="Q138" s="589"/>
      <c r="R138" s="589"/>
      <c r="S138" s="589"/>
      <c r="T138" s="589"/>
      <c r="U138" s="589"/>
      <c r="V138" s="590"/>
      <c r="W138" s="37" t="s">
        <v>73</v>
      </c>
      <c r="X138" s="571">
        <f>IFERROR(X136/H136,"0")+IFERROR(X137/H137,"0")</f>
        <v>0</v>
      </c>
      <c r="Y138" s="571">
        <f>IFERROR(Y136/H136,"0")+IFERROR(Y137/H137,"0")</f>
        <v>0</v>
      </c>
      <c r="Z138" s="571">
        <f>IFERROR(IF(Z136="",0,Z136),"0")+IFERROR(IF(Z137="",0,Z137),"0")</f>
        <v>0</v>
      </c>
      <c r="AA138" s="572"/>
      <c r="AB138" s="572"/>
      <c r="AC138" s="572"/>
    </row>
    <row r="139" spans="1:68" x14ac:dyDescent="0.2">
      <c r="A139" s="587"/>
      <c r="B139" s="587"/>
      <c r="C139" s="587"/>
      <c r="D139" s="587"/>
      <c r="E139" s="587"/>
      <c r="F139" s="587"/>
      <c r="G139" s="587"/>
      <c r="H139" s="587"/>
      <c r="I139" s="587"/>
      <c r="J139" s="587"/>
      <c r="K139" s="587"/>
      <c r="L139" s="587"/>
      <c r="M139" s="587"/>
      <c r="N139" s="587"/>
      <c r="O139" s="599"/>
      <c r="P139" s="588" t="s">
        <v>72</v>
      </c>
      <c r="Q139" s="589"/>
      <c r="R139" s="589"/>
      <c r="S139" s="589"/>
      <c r="T139" s="589"/>
      <c r="U139" s="589"/>
      <c r="V139" s="590"/>
      <c r="W139" s="37" t="s">
        <v>70</v>
      </c>
      <c r="X139" s="571">
        <f>IFERROR(SUM(X136:X137),"0")</f>
        <v>0</v>
      </c>
      <c r="Y139" s="571">
        <f>IFERROR(SUM(Y136:Y137),"0")</f>
        <v>0</v>
      </c>
      <c r="Z139" s="37"/>
      <c r="AA139" s="572"/>
      <c r="AB139" s="572"/>
      <c r="AC139" s="572"/>
    </row>
    <row r="140" spans="1:68" ht="14.25" customHeight="1" x14ac:dyDescent="0.25">
      <c r="A140" s="586" t="s">
        <v>74</v>
      </c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7"/>
      <c r="P140" s="587"/>
      <c r="Q140" s="587"/>
      <c r="R140" s="587"/>
      <c r="S140" s="587"/>
      <c r="T140" s="587"/>
      <c r="U140" s="587"/>
      <c r="V140" s="587"/>
      <c r="W140" s="587"/>
      <c r="X140" s="587"/>
      <c r="Y140" s="587"/>
      <c r="Z140" s="587"/>
      <c r="AA140" s="565"/>
      <c r="AB140" s="565"/>
      <c r="AC140" s="565"/>
    </row>
    <row r="141" spans="1:68" ht="16.5" customHeight="1" x14ac:dyDescent="0.25">
      <c r="A141" s="54" t="s">
        <v>246</v>
      </c>
      <c r="B141" s="54" t="s">
        <v>247</v>
      </c>
      <c r="C141" s="31">
        <v>4301051477</v>
      </c>
      <c r="D141" s="582">
        <v>4680115882584</v>
      </c>
      <c r="E141" s="583"/>
      <c r="F141" s="568">
        <v>0.33</v>
      </c>
      <c r="G141" s="32">
        <v>8</v>
      </c>
      <c r="H141" s="568">
        <v>2.64</v>
      </c>
      <c r="I141" s="56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9">
        <v>0</v>
      </c>
      <c r="Y141" s="57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246</v>
      </c>
      <c r="B142" s="54" t="s">
        <v>248</v>
      </c>
      <c r="C142" s="31">
        <v>4301051476</v>
      </c>
      <c r="D142" s="582">
        <v>4680115882584</v>
      </c>
      <c r="E142" s="583"/>
      <c r="F142" s="568">
        <v>0.33</v>
      </c>
      <c r="G142" s="32">
        <v>8</v>
      </c>
      <c r="H142" s="568">
        <v>2.64</v>
      </c>
      <c r="I142" s="568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6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9">
        <v>0</v>
      </c>
      <c r="Y142" s="5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8"/>
      <c r="B143" s="587"/>
      <c r="C143" s="587"/>
      <c r="D143" s="587"/>
      <c r="E143" s="587"/>
      <c r="F143" s="587"/>
      <c r="G143" s="587"/>
      <c r="H143" s="587"/>
      <c r="I143" s="587"/>
      <c r="J143" s="587"/>
      <c r="K143" s="587"/>
      <c r="L143" s="587"/>
      <c r="M143" s="587"/>
      <c r="N143" s="587"/>
      <c r="O143" s="599"/>
      <c r="P143" s="588" t="s">
        <v>72</v>
      </c>
      <c r="Q143" s="589"/>
      <c r="R143" s="589"/>
      <c r="S143" s="589"/>
      <c r="T143" s="589"/>
      <c r="U143" s="589"/>
      <c r="V143" s="590"/>
      <c r="W143" s="37" t="s">
        <v>73</v>
      </c>
      <c r="X143" s="571">
        <f>IFERROR(X141/H141,"0")+IFERROR(X142/H142,"0")</f>
        <v>0</v>
      </c>
      <c r="Y143" s="571">
        <f>IFERROR(Y141/H141,"0")+IFERROR(Y142/H142,"0")</f>
        <v>0</v>
      </c>
      <c r="Z143" s="571">
        <f>IFERROR(IF(Z141="",0,Z141),"0")+IFERROR(IF(Z142="",0,Z142),"0")</f>
        <v>0</v>
      </c>
      <c r="AA143" s="572"/>
      <c r="AB143" s="572"/>
      <c r="AC143" s="572"/>
    </row>
    <row r="144" spans="1:68" x14ac:dyDescent="0.2">
      <c r="A144" s="587"/>
      <c r="B144" s="587"/>
      <c r="C144" s="587"/>
      <c r="D144" s="587"/>
      <c r="E144" s="587"/>
      <c r="F144" s="587"/>
      <c r="G144" s="587"/>
      <c r="H144" s="587"/>
      <c r="I144" s="587"/>
      <c r="J144" s="587"/>
      <c r="K144" s="587"/>
      <c r="L144" s="587"/>
      <c r="M144" s="587"/>
      <c r="N144" s="587"/>
      <c r="O144" s="599"/>
      <c r="P144" s="588" t="s">
        <v>72</v>
      </c>
      <c r="Q144" s="589"/>
      <c r="R144" s="589"/>
      <c r="S144" s="589"/>
      <c r="T144" s="589"/>
      <c r="U144" s="589"/>
      <c r="V144" s="590"/>
      <c r="W144" s="37" t="s">
        <v>70</v>
      </c>
      <c r="X144" s="571">
        <f>IFERROR(SUM(X141:X142),"0")</f>
        <v>0</v>
      </c>
      <c r="Y144" s="571">
        <f>IFERROR(SUM(Y141:Y142),"0")</f>
        <v>0</v>
      </c>
      <c r="Z144" s="37"/>
      <c r="AA144" s="572"/>
      <c r="AB144" s="572"/>
      <c r="AC144" s="572"/>
    </row>
    <row r="145" spans="1:68" ht="16.5" customHeight="1" x14ac:dyDescent="0.25">
      <c r="A145" s="596" t="s">
        <v>101</v>
      </c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7"/>
      <c r="P145" s="587"/>
      <c r="Q145" s="587"/>
      <c r="R145" s="587"/>
      <c r="S145" s="587"/>
      <c r="T145" s="587"/>
      <c r="U145" s="587"/>
      <c r="V145" s="587"/>
      <c r="W145" s="587"/>
      <c r="X145" s="587"/>
      <c r="Y145" s="587"/>
      <c r="Z145" s="587"/>
      <c r="AA145" s="564"/>
      <c r="AB145" s="564"/>
      <c r="AC145" s="564"/>
    </row>
    <row r="146" spans="1:68" ht="14.25" customHeight="1" x14ac:dyDescent="0.25">
      <c r="A146" s="586" t="s">
        <v>103</v>
      </c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7"/>
      <c r="P146" s="587"/>
      <c r="Q146" s="587"/>
      <c r="R146" s="587"/>
      <c r="S146" s="587"/>
      <c r="T146" s="587"/>
      <c r="U146" s="587"/>
      <c r="V146" s="587"/>
      <c r="W146" s="587"/>
      <c r="X146" s="587"/>
      <c r="Y146" s="587"/>
      <c r="Z146" s="587"/>
      <c r="AA146" s="565"/>
      <c r="AB146" s="565"/>
      <c r="AC146" s="565"/>
    </row>
    <row r="147" spans="1:68" ht="27" customHeight="1" x14ac:dyDescent="0.25">
      <c r="A147" s="54" t="s">
        <v>249</v>
      </c>
      <c r="B147" s="54" t="s">
        <v>250</v>
      </c>
      <c r="C147" s="31">
        <v>4301011705</v>
      </c>
      <c r="D147" s="582">
        <v>4607091384604</v>
      </c>
      <c r="E147" s="583"/>
      <c r="F147" s="568">
        <v>0.4</v>
      </c>
      <c r="G147" s="32">
        <v>10</v>
      </c>
      <c r="H147" s="568">
        <v>4</v>
      </c>
      <c r="I147" s="568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9">
        <v>0</v>
      </c>
      <c r="Y147" s="570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251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8"/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99"/>
      <c r="P148" s="588" t="s">
        <v>72</v>
      </c>
      <c r="Q148" s="589"/>
      <c r="R148" s="589"/>
      <c r="S148" s="589"/>
      <c r="T148" s="589"/>
      <c r="U148" s="589"/>
      <c r="V148" s="590"/>
      <c r="W148" s="37" t="s">
        <v>73</v>
      </c>
      <c r="X148" s="571">
        <f>IFERROR(X147/H147,"0")</f>
        <v>0</v>
      </c>
      <c r="Y148" s="571">
        <f>IFERROR(Y147/H147,"0")</f>
        <v>0</v>
      </c>
      <c r="Z148" s="571">
        <f>IFERROR(IF(Z147="",0,Z147),"0")</f>
        <v>0</v>
      </c>
      <c r="AA148" s="572"/>
      <c r="AB148" s="572"/>
      <c r="AC148" s="572"/>
    </row>
    <row r="149" spans="1:68" x14ac:dyDescent="0.2">
      <c r="A149" s="587"/>
      <c r="B149" s="587"/>
      <c r="C149" s="587"/>
      <c r="D149" s="587"/>
      <c r="E149" s="587"/>
      <c r="F149" s="587"/>
      <c r="G149" s="587"/>
      <c r="H149" s="587"/>
      <c r="I149" s="587"/>
      <c r="J149" s="587"/>
      <c r="K149" s="587"/>
      <c r="L149" s="587"/>
      <c r="M149" s="587"/>
      <c r="N149" s="587"/>
      <c r="O149" s="599"/>
      <c r="P149" s="588" t="s">
        <v>72</v>
      </c>
      <c r="Q149" s="589"/>
      <c r="R149" s="589"/>
      <c r="S149" s="589"/>
      <c r="T149" s="589"/>
      <c r="U149" s="589"/>
      <c r="V149" s="590"/>
      <c r="W149" s="37" t="s">
        <v>70</v>
      </c>
      <c r="X149" s="571">
        <f>IFERROR(SUM(X147:X147),"0")</f>
        <v>0</v>
      </c>
      <c r="Y149" s="571">
        <f>IFERROR(SUM(Y147:Y147),"0")</f>
        <v>0</v>
      </c>
      <c r="Z149" s="37"/>
      <c r="AA149" s="572"/>
      <c r="AB149" s="572"/>
      <c r="AC149" s="572"/>
    </row>
    <row r="150" spans="1:68" ht="14.25" customHeight="1" x14ac:dyDescent="0.25">
      <c r="A150" s="586" t="s">
        <v>64</v>
      </c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7"/>
      <c r="P150" s="587"/>
      <c r="Q150" s="587"/>
      <c r="R150" s="587"/>
      <c r="S150" s="587"/>
      <c r="T150" s="587"/>
      <c r="U150" s="587"/>
      <c r="V150" s="587"/>
      <c r="W150" s="587"/>
      <c r="X150" s="587"/>
      <c r="Y150" s="587"/>
      <c r="Z150" s="587"/>
      <c r="AA150" s="565"/>
      <c r="AB150" s="565"/>
      <c r="AC150" s="565"/>
    </row>
    <row r="151" spans="1:68" ht="16.5" customHeight="1" x14ac:dyDescent="0.25">
      <c r="A151" s="54" t="s">
        <v>252</v>
      </c>
      <c r="B151" s="54" t="s">
        <v>253</v>
      </c>
      <c r="C151" s="31">
        <v>4301030895</v>
      </c>
      <c r="D151" s="582">
        <v>4607091387667</v>
      </c>
      <c r="E151" s="583"/>
      <c r="F151" s="568">
        <v>0.9</v>
      </c>
      <c r="G151" s="32">
        <v>10</v>
      </c>
      <c r="H151" s="568">
        <v>9</v>
      </c>
      <c r="I151" s="568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9">
        <v>0</v>
      </c>
      <c r="Y151" s="570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255</v>
      </c>
      <c r="B152" s="54" t="s">
        <v>256</v>
      </c>
      <c r="C152" s="31">
        <v>4301030961</v>
      </c>
      <c r="D152" s="582">
        <v>4607091387636</v>
      </c>
      <c r="E152" s="583"/>
      <c r="F152" s="568">
        <v>0.7</v>
      </c>
      <c r="G152" s="32">
        <v>6</v>
      </c>
      <c r="H152" s="568">
        <v>4.2</v>
      </c>
      <c r="I152" s="568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9">
        <v>0</v>
      </c>
      <c r="Y152" s="5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4301030963</v>
      </c>
      <c r="D153" s="582">
        <v>4607091382426</v>
      </c>
      <c r="E153" s="583"/>
      <c r="F153" s="568">
        <v>0.9</v>
      </c>
      <c r="G153" s="32">
        <v>10</v>
      </c>
      <c r="H153" s="568">
        <v>9</v>
      </c>
      <c r="I153" s="568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9">
        <v>0</v>
      </c>
      <c r="Y153" s="570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260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8"/>
      <c r="B154" s="587"/>
      <c r="C154" s="587"/>
      <c r="D154" s="587"/>
      <c r="E154" s="587"/>
      <c r="F154" s="587"/>
      <c r="G154" s="587"/>
      <c r="H154" s="587"/>
      <c r="I154" s="587"/>
      <c r="J154" s="587"/>
      <c r="K154" s="587"/>
      <c r="L154" s="587"/>
      <c r="M154" s="587"/>
      <c r="N154" s="587"/>
      <c r="O154" s="599"/>
      <c r="P154" s="588" t="s">
        <v>72</v>
      </c>
      <c r="Q154" s="589"/>
      <c r="R154" s="589"/>
      <c r="S154" s="589"/>
      <c r="T154" s="589"/>
      <c r="U154" s="589"/>
      <c r="V154" s="590"/>
      <c r="W154" s="37" t="s">
        <v>73</v>
      </c>
      <c r="X154" s="571">
        <f>IFERROR(X151/H151,"0")+IFERROR(X152/H152,"0")+IFERROR(X153/H153,"0")</f>
        <v>0</v>
      </c>
      <c r="Y154" s="571">
        <f>IFERROR(Y151/H151,"0")+IFERROR(Y152/H152,"0")+IFERROR(Y153/H153,"0")</f>
        <v>0</v>
      </c>
      <c r="Z154" s="571">
        <f>IFERROR(IF(Z151="",0,Z151),"0")+IFERROR(IF(Z152="",0,Z152),"0")+IFERROR(IF(Z153="",0,Z153),"0")</f>
        <v>0</v>
      </c>
      <c r="AA154" s="572"/>
      <c r="AB154" s="572"/>
      <c r="AC154" s="572"/>
    </row>
    <row r="155" spans="1:68" x14ac:dyDescent="0.2">
      <c r="A155" s="587"/>
      <c r="B155" s="587"/>
      <c r="C155" s="587"/>
      <c r="D155" s="587"/>
      <c r="E155" s="587"/>
      <c r="F155" s="587"/>
      <c r="G155" s="587"/>
      <c r="H155" s="587"/>
      <c r="I155" s="587"/>
      <c r="J155" s="587"/>
      <c r="K155" s="587"/>
      <c r="L155" s="587"/>
      <c r="M155" s="587"/>
      <c r="N155" s="587"/>
      <c r="O155" s="599"/>
      <c r="P155" s="588" t="s">
        <v>72</v>
      </c>
      <c r="Q155" s="589"/>
      <c r="R155" s="589"/>
      <c r="S155" s="589"/>
      <c r="T155" s="589"/>
      <c r="U155" s="589"/>
      <c r="V155" s="590"/>
      <c r="W155" s="37" t="s">
        <v>70</v>
      </c>
      <c r="X155" s="571">
        <f>IFERROR(SUM(X151:X153),"0")</f>
        <v>0</v>
      </c>
      <c r="Y155" s="571">
        <f>IFERROR(SUM(Y151:Y153),"0")</f>
        <v>0</v>
      </c>
      <c r="Z155" s="37"/>
      <c r="AA155" s="572"/>
      <c r="AB155" s="572"/>
      <c r="AC155" s="572"/>
    </row>
    <row r="156" spans="1:68" ht="27.75" customHeight="1" x14ac:dyDescent="0.2">
      <c r="A156" s="650" t="s">
        <v>261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596" t="s">
        <v>262</v>
      </c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7"/>
      <c r="P157" s="587"/>
      <c r="Q157" s="587"/>
      <c r="R157" s="587"/>
      <c r="S157" s="587"/>
      <c r="T157" s="587"/>
      <c r="U157" s="587"/>
      <c r="V157" s="587"/>
      <c r="W157" s="587"/>
      <c r="X157" s="587"/>
      <c r="Y157" s="587"/>
      <c r="Z157" s="587"/>
      <c r="AA157" s="564"/>
      <c r="AB157" s="564"/>
      <c r="AC157" s="564"/>
    </row>
    <row r="158" spans="1:68" ht="14.25" customHeight="1" x14ac:dyDescent="0.25">
      <c r="A158" s="586" t="s">
        <v>139</v>
      </c>
      <c r="B158" s="587"/>
      <c r="C158" s="587"/>
      <c r="D158" s="587"/>
      <c r="E158" s="587"/>
      <c r="F158" s="587"/>
      <c r="G158" s="587"/>
      <c r="H158" s="587"/>
      <c r="I158" s="587"/>
      <c r="J158" s="587"/>
      <c r="K158" s="587"/>
      <c r="L158" s="587"/>
      <c r="M158" s="587"/>
      <c r="N158" s="587"/>
      <c r="O158" s="587"/>
      <c r="P158" s="587"/>
      <c r="Q158" s="587"/>
      <c r="R158" s="587"/>
      <c r="S158" s="587"/>
      <c r="T158" s="587"/>
      <c r="U158" s="587"/>
      <c r="V158" s="587"/>
      <c r="W158" s="587"/>
      <c r="X158" s="587"/>
      <c r="Y158" s="587"/>
      <c r="Z158" s="587"/>
      <c r="AA158" s="565"/>
      <c r="AB158" s="565"/>
      <c r="AC158" s="565"/>
    </row>
    <row r="159" spans="1:68" ht="27" customHeight="1" x14ac:dyDescent="0.25">
      <c r="A159" s="54" t="s">
        <v>263</v>
      </c>
      <c r="B159" s="54" t="s">
        <v>264</v>
      </c>
      <c r="C159" s="31">
        <v>4301020323</v>
      </c>
      <c r="D159" s="582">
        <v>4680115886223</v>
      </c>
      <c r="E159" s="583"/>
      <c r="F159" s="568">
        <v>0.33</v>
      </c>
      <c r="G159" s="32">
        <v>6</v>
      </c>
      <c r="H159" s="568">
        <v>1.98</v>
      </c>
      <c r="I159" s="568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9">
        <v>0</v>
      </c>
      <c r="Y159" s="570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265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8"/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99"/>
      <c r="P160" s="588" t="s">
        <v>72</v>
      </c>
      <c r="Q160" s="589"/>
      <c r="R160" s="589"/>
      <c r="S160" s="589"/>
      <c r="T160" s="589"/>
      <c r="U160" s="589"/>
      <c r="V160" s="590"/>
      <c r="W160" s="37" t="s">
        <v>73</v>
      </c>
      <c r="X160" s="571">
        <f>IFERROR(X159/H159,"0")</f>
        <v>0</v>
      </c>
      <c r="Y160" s="571">
        <f>IFERROR(Y159/H159,"0")</f>
        <v>0</v>
      </c>
      <c r="Z160" s="571">
        <f>IFERROR(IF(Z159="",0,Z159),"0")</f>
        <v>0</v>
      </c>
      <c r="AA160" s="572"/>
      <c r="AB160" s="572"/>
      <c r="AC160" s="572"/>
    </row>
    <row r="161" spans="1:68" x14ac:dyDescent="0.2">
      <c r="A161" s="587"/>
      <c r="B161" s="587"/>
      <c r="C161" s="587"/>
      <c r="D161" s="587"/>
      <c r="E161" s="587"/>
      <c r="F161" s="587"/>
      <c r="G161" s="587"/>
      <c r="H161" s="587"/>
      <c r="I161" s="587"/>
      <c r="J161" s="587"/>
      <c r="K161" s="587"/>
      <c r="L161" s="587"/>
      <c r="M161" s="587"/>
      <c r="N161" s="587"/>
      <c r="O161" s="599"/>
      <c r="P161" s="588" t="s">
        <v>72</v>
      </c>
      <c r="Q161" s="589"/>
      <c r="R161" s="589"/>
      <c r="S161" s="589"/>
      <c r="T161" s="589"/>
      <c r="U161" s="589"/>
      <c r="V161" s="590"/>
      <c r="W161" s="37" t="s">
        <v>70</v>
      </c>
      <c r="X161" s="571">
        <f>IFERROR(SUM(X159:X159),"0")</f>
        <v>0</v>
      </c>
      <c r="Y161" s="571">
        <f>IFERROR(SUM(Y159:Y159),"0")</f>
        <v>0</v>
      </c>
      <c r="Z161" s="37"/>
      <c r="AA161" s="572"/>
      <c r="AB161" s="572"/>
      <c r="AC161" s="572"/>
    </row>
    <row r="162" spans="1:68" ht="14.25" customHeight="1" x14ac:dyDescent="0.25">
      <c r="A162" s="586" t="s">
        <v>64</v>
      </c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7"/>
      <c r="P162" s="587"/>
      <c r="Q162" s="587"/>
      <c r="R162" s="587"/>
      <c r="S162" s="587"/>
      <c r="T162" s="587"/>
      <c r="U162" s="587"/>
      <c r="V162" s="587"/>
      <c r="W162" s="587"/>
      <c r="X162" s="587"/>
      <c r="Y162" s="587"/>
      <c r="Z162" s="587"/>
      <c r="AA162" s="565"/>
      <c r="AB162" s="565"/>
      <c r="AC162" s="565"/>
    </row>
    <row r="163" spans="1:68" ht="27" customHeight="1" x14ac:dyDescent="0.25">
      <c r="A163" s="54" t="s">
        <v>266</v>
      </c>
      <c r="B163" s="54" t="s">
        <v>267</v>
      </c>
      <c r="C163" s="31">
        <v>4301031191</v>
      </c>
      <c r="D163" s="582">
        <v>4680115880993</v>
      </c>
      <c r="E163" s="583"/>
      <c r="F163" s="568">
        <v>0.7</v>
      </c>
      <c r="G163" s="32">
        <v>6</v>
      </c>
      <c r="H163" s="568">
        <v>4.2</v>
      </c>
      <c r="I163" s="56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9">
        <v>0</v>
      </c>
      <c r="Y163" s="570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4301031204</v>
      </c>
      <c r="D164" s="582">
        <v>4680115881761</v>
      </c>
      <c r="E164" s="583"/>
      <c r="F164" s="568">
        <v>0.7</v>
      </c>
      <c r="G164" s="32">
        <v>6</v>
      </c>
      <c r="H164" s="568">
        <v>4.2</v>
      </c>
      <c r="I164" s="568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9">
        <v>0</v>
      </c>
      <c r="Y164" s="570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4301031201</v>
      </c>
      <c r="D165" s="582">
        <v>4680115881563</v>
      </c>
      <c r="E165" s="583"/>
      <c r="F165" s="568">
        <v>0.7</v>
      </c>
      <c r="G165" s="32">
        <v>6</v>
      </c>
      <c r="H165" s="568">
        <v>4.2</v>
      </c>
      <c r="I165" s="568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9">
        <v>0</v>
      </c>
      <c r="Y165" s="570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274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4301031199</v>
      </c>
      <c r="D166" s="582">
        <v>4680115880986</v>
      </c>
      <c r="E166" s="583"/>
      <c r="F166" s="568">
        <v>0.35</v>
      </c>
      <c r="G166" s="32">
        <v>6</v>
      </c>
      <c r="H166" s="568">
        <v>2.1</v>
      </c>
      <c r="I166" s="56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9">
        <v>0</v>
      </c>
      <c r="Y166" s="570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4301031205</v>
      </c>
      <c r="D167" s="582">
        <v>4680115881785</v>
      </c>
      <c r="E167" s="583"/>
      <c r="F167" s="568">
        <v>0.35</v>
      </c>
      <c r="G167" s="32">
        <v>6</v>
      </c>
      <c r="H167" s="568">
        <v>2.1</v>
      </c>
      <c r="I167" s="568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9">
        <v>0</v>
      </c>
      <c r="Y167" s="570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271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4301031399</v>
      </c>
      <c r="D168" s="582">
        <v>4680115886537</v>
      </c>
      <c r="E168" s="583"/>
      <c r="F168" s="568">
        <v>0.3</v>
      </c>
      <c r="G168" s="32">
        <v>6</v>
      </c>
      <c r="H168" s="568">
        <v>1.8</v>
      </c>
      <c r="I168" s="568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9">
        <v>0</v>
      </c>
      <c r="Y168" s="570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282</v>
      </c>
      <c r="B169" s="54" t="s">
        <v>283</v>
      </c>
      <c r="C169" s="31">
        <v>4301031202</v>
      </c>
      <c r="D169" s="582">
        <v>4680115881679</v>
      </c>
      <c r="E169" s="583"/>
      <c r="F169" s="568">
        <v>0.35</v>
      </c>
      <c r="G169" s="32">
        <v>6</v>
      </c>
      <c r="H169" s="568">
        <v>2.1</v>
      </c>
      <c r="I169" s="568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9">
        <v>0</v>
      </c>
      <c r="Y169" s="570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4301031158</v>
      </c>
      <c r="D170" s="582">
        <v>4680115880191</v>
      </c>
      <c r="E170" s="583"/>
      <c r="F170" s="568">
        <v>0.4</v>
      </c>
      <c r="G170" s="32">
        <v>6</v>
      </c>
      <c r="H170" s="568">
        <v>2.4</v>
      </c>
      <c r="I170" s="568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9">
        <v>0</v>
      </c>
      <c r="Y170" s="570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4301031245</v>
      </c>
      <c r="D171" s="582">
        <v>4680115883963</v>
      </c>
      <c r="E171" s="583"/>
      <c r="F171" s="568">
        <v>0.28000000000000003</v>
      </c>
      <c r="G171" s="32">
        <v>6</v>
      </c>
      <c r="H171" s="568">
        <v>1.68</v>
      </c>
      <c r="I171" s="568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9">
        <v>0</v>
      </c>
      <c r="Y171" s="570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8"/>
      <c r="B172" s="587"/>
      <c r="C172" s="587"/>
      <c r="D172" s="587"/>
      <c r="E172" s="587"/>
      <c r="F172" s="587"/>
      <c r="G172" s="587"/>
      <c r="H172" s="587"/>
      <c r="I172" s="587"/>
      <c r="J172" s="587"/>
      <c r="K172" s="587"/>
      <c r="L172" s="587"/>
      <c r="M172" s="587"/>
      <c r="N172" s="587"/>
      <c r="O172" s="599"/>
      <c r="P172" s="588" t="s">
        <v>72</v>
      </c>
      <c r="Q172" s="589"/>
      <c r="R172" s="589"/>
      <c r="S172" s="589"/>
      <c r="T172" s="589"/>
      <c r="U172" s="589"/>
      <c r="V172" s="590"/>
      <c r="W172" s="37" t="s">
        <v>73</v>
      </c>
      <c r="X172" s="571">
        <f>IFERROR(X163/H163,"0")+IFERROR(X164/H164,"0")+IFERROR(X165/H165,"0")+IFERROR(X166/H166,"0")+IFERROR(X167/H167,"0")+IFERROR(X168/H168,"0")+IFERROR(X169/H169,"0")+IFERROR(X170/H170,"0")+IFERROR(X171/H171,"0")</f>
        <v>0</v>
      </c>
      <c r="Y172" s="571">
        <f>IFERROR(Y163/H163,"0")+IFERROR(Y164/H164,"0")+IFERROR(Y165/H165,"0")+IFERROR(Y166/H166,"0")+IFERROR(Y167/H167,"0")+IFERROR(Y168/H168,"0")+IFERROR(Y169/H169,"0")+IFERROR(Y170/H170,"0")+IFERROR(Y171/H171,"0")</f>
        <v>0</v>
      </c>
      <c r="Z172" s="57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2"/>
      <c r="AB172" s="572"/>
      <c r="AC172" s="572"/>
    </row>
    <row r="173" spans="1:68" x14ac:dyDescent="0.2">
      <c r="A173" s="587"/>
      <c r="B173" s="587"/>
      <c r="C173" s="587"/>
      <c r="D173" s="587"/>
      <c r="E173" s="587"/>
      <c r="F173" s="587"/>
      <c r="G173" s="587"/>
      <c r="H173" s="587"/>
      <c r="I173" s="587"/>
      <c r="J173" s="587"/>
      <c r="K173" s="587"/>
      <c r="L173" s="587"/>
      <c r="M173" s="587"/>
      <c r="N173" s="587"/>
      <c r="O173" s="599"/>
      <c r="P173" s="588" t="s">
        <v>72</v>
      </c>
      <c r="Q173" s="589"/>
      <c r="R173" s="589"/>
      <c r="S173" s="589"/>
      <c r="T173" s="589"/>
      <c r="U173" s="589"/>
      <c r="V173" s="590"/>
      <c r="W173" s="37" t="s">
        <v>70</v>
      </c>
      <c r="X173" s="571">
        <f>IFERROR(SUM(X163:X171),"0")</f>
        <v>0</v>
      </c>
      <c r="Y173" s="571">
        <f>IFERROR(SUM(Y163:Y171),"0")</f>
        <v>0</v>
      </c>
      <c r="Z173" s="37"/>
      <c r="AA173" s="572"/>
      <c r="AB173" s="572"/>
      <c r="AC173" s="572"/>
    </row>
    <row r="174" spans="1:68" ht="14.25" customHeight="1" x14ac:dyDescent="0.25">
      <c r="A174" s="586" t="s">
        <v>95</v>
      </c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7"/>
      <c r="P174" s="587"/>
      <c r="Q174" s="587"/>
      <c r="R174" s="587"/>
      <c r="S174" s="587"/>
      <c r="T174" s="587"/>
      <c r="U174" s="587"/>
      <c r="V174" s="587"/>
      <c r="W174" s="587"/>
      <c r="X174" s="587"/>
      <c r="Y174" s="587"/>
      <c r="Z174" s="587"/>
      <c r="AA174" s="565"/>
      <c r="AB174" s="565"/>
      <c r="AC174" s="565"/>
    </row>
    <row r="175" spans="1:68" ht="27" customHeight="1" x14ac:dyDescent="0.25">
      <c r="A175" s="54" t="s">
        <v>289</v>
      </c>
      <c r="B175" s="54" t="s">
        <v>290</v>
      </c>
      <c r="C175" s="31">
        <v>4301032053</v>
      </c>
      <c r="D175" s="582">
        <v>4680115886780</v>
      </c>
      <c r="E175" s="583"/>
      <c r="F175" s="568">
        <v>7.0000000000000007E-2</v>
      </c>
      <c r="G175" s="32">
        <v>18</v>
      </c>
      <c r="H175" s="568">
        <v>1.26</v>
      </c>
      <c r="I175" s="568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8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9">
        <v>0</v>
      </c>
      <c r="Y175" s="57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294</v>
      </c>
      <c r="B176" s="54" t="s">
        <v>295</v>
      </c>
      <c r="C176" s="31">
        <v>4301032051</v>
      </c>
      <c r="D176" s="582">
        <v>4680115886742</v>
      </c>
      <c r="E176" s="583"/>
      <c r="F176" s="568">
        <v>7.0000000000000007E-2</v>
      </c>
      <c r="G176" s="32">
        <v>18</v>
      </c>
      <c r="H176" s="568">
        <v>1.26</v>
      </c>
      <c r="I176" s="568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9">
        <v>0</v>
      </c>
      <c r="Y176" s="57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296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297</v>
      </c>
      <c r="B177" s="54" t="s">
        <v>298</v>
      </c>
      <c r="C177" s="31">
        <v>4301032052</v>
      </c>
      <c r="D177" s="582">
        <v>4680115886766</v>
      </c>
      <c r="E177" s="583"/>
      <c r="F177" s="568">
        <v>7.0000000000000007E-2</v>
      </c>
      <c r="G177" s="32">
        <v>18</v>
      </c>
      <c r="H177" s="568">
        <v>1.26</v>
      </c>
      <c r="I177" s="568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1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9">
        <v>0</v>
      </c>
      <c r="Y177" s="57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8"/>
      <c r="B178" s="587"/>
      <c r="C178" s="587"/>
      <c r="D178" s="587"/>
      <c r="E178" s="587"/>
      <c r="F178" s="587"/>
      <c r="G178" s="587"/>
      <c r="H178" s="587"/>
      <c r="I178" s="587"/>
      <c r="J178" s="587"/>
      <c r="K178" s="587"/>
      <c r="L178" s="587"/>
      <c r="M178" s="587"/>
      <c r="N178" s="587"/>
      <c r="O178" s="599"/>
      <c r="P178" s="588" t="s">
        <v>72</v>
      </c>
      <c r="Q178" s="589"/>
      <c r="R178" s="589"/>
      <c r="S178" s="589"/>
      <c r="T178" s="589"/>
      <c r="U178" s="589"/>
      <c r="V178" s="590"/>
      <c r="W178" s="37" t="s">
        <v>73</v>
      </c>
      <c r="X178" s="571">
        <f>IFERROR(X175/H175,"0")+IFERROR(X176/H176,"0")+IFERROR(X177/H177,"0")</f>
        <v>0</v>
      </c>
      <c r="Y178" s="571">
        <f>IFERROR(Y175/H175,"0")+IFERROR(Y176/H176,"0")+IFERROR(Y177/H177,"0")</f>
        <v>0</v>
      </c>
      <c r="Z178" s="571">
        <f>IFERROR(IF(Z175="",0,Z175),"0")+IFERROR(IF(Z176="",0,Z176),"0")+IFERROR(IF(Z177="",0,Z177),"0")</f>
        <v>0</v>
      </c>
      <c r="AA178" s="572"/>
      <c r="AB178" s="572"/>
      <c r="AC178" s="572"/>
    </row>
    <row r="179" spans="1:68" x14ac:dyDescent="0.2">
      <c r="A179" s="587"/>
      <c r="B179" s="587"/>
      <c r="C179" s="587"/>
      <c r="D179" s="587"/>
      <c r="E179" s="587"/>
      <c r="F179" s="587"/>
      <c r="G179" s="587"/>
      <c r="H179" s="587"/>
      <c r="I179" s="587"/>
      <c r="J179" s="587"/>
      <c r="K179" s="587"/>
      <c r="L179" s="587"/>
      <c r="M179" s="587"/>
      <c r="N179" s="587"/>
      <c r="O179" s="599"/>
      <c r="P179" s="588" t="s">
        <v>72</v>
      </c>
      <c r="Q179" s="589"/>
      <c r="R179" s="589"/>
      <c r="S179" s="589"/>
      <c r="T179" s="589"/>
      <c r="U179" s="589"/>
      <c r="V179" s="590"/>
      <c r="W179" s="37" t="s">
        <v>70</v>
      </c>
      <c r="X179" s="571">
        <f>IFERROR(SUM(X175:X177),"0")</f>
        <v>0</v>
      </c>
      <c r="Y179" s="571">
        <f>IFERROR(SUM(Y175:Y177),"0")</f>
        <v>0</v>
      </c>
      <c r="Z179" s="37"/>
      <c r="AA179" s="572"/>
      <c r="AB179" s="572"/>
      <c r="AC179" s="572"/>
    </row>
    <row r="180" spans="1:68" ht="14.25" customHeight="1" x14ac:dyDescent="0.25">
      <c r="A180" s="586" t="s">
        <v>299</v>
      </c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7"/>
      <c r="P180" s="587"/>
      <c r="Q180" s="587"/>
      <c r="R180" s="587"/>
      <c r="S180" s="587"/>
      <c r="T180" s="587"/>
      <c r="U180" s="587"/>
      <c r="V180" s="587"/>
      <c r="W180" s="587"/>
      <c r="X180" s="587"/>
      <c r="Y180" s="587"/>
      <c r="Z180" s="587"/>
      <c r="AA180" s="565"/>
      <c r="AB180" s="565"/>
      <c r="AC180" s="565"/>
    </row>
    <row r="181" spans="1:68" ht="27" customHeight="1" x14ac:dyDescent="0.25">
      <c r="A181" s="54" t="s">
        <v>300</v>
      </c>
      <c r="B181" s="54" t="s">
        <v>301</v>
      </c>
      <c r="C181" s="31">
        <v>4301170013</v>
      </c>
      <c r="D181" s="582">
        <v>4680115886797</v>
      </c>
      <c r="E181" s="583"/>
      <c r="F181" s="568">
        <v>7.0000000000000007E-2</v>
      </c>
      <c r="G181" s="32">
        <v>18</v>
      </c>
      <c r="H181" s="568">
        <v>1.26</v>
      </c>
      <c r="I181" s="568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87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9">
        <v>0</v>
      </c>
      <c r="Y181" s="570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296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8"/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99"/>
      <c r="P182" s="588" t="s">
        <v>72</v>
      </c>
      <c r="Q182" s="589"/>
      <c r="R182" s="589"/>
      <c r="S182" s="589"/>
      <c r="T182" s="589"/>
      <c r="U182" s="589"/>
      <c r="V182" s="590"/>
      <c r="W182" s="37" t="s">
        <v>73</v>
      </c>
      <c r="X182" s="571">
        <f>IFERROR(X181/H181,"0")</f>
        <v>0</v>
      </c>
      <c r="Y182" s="571">
        <f>IFERROR(Y181/H181,"0")</f>
        <v>0</v>
      </c>
      <c r="Z182" s="571">
        <f>IFERROR(IF(Z181="",0,Z181),"0")</f>
        <v>0</v>
      </c>
      <c r="AA182" s="572"/>
      <c r="AB182" s="572"/>
      <c r="AC182" s="572"/>
    </row>
    <row r="183" spans="1:68" x14ac:dyDescent="0.2">
      <c r="A183" s="587"/>
      <c r="B183" s="587"/>
      <c r="C183" s="587"/>
      <c r="D183" s="587"/>
      <c r="E183" s="587"/>
      <c r="F183" s="587"/>
      <c r="G183" s="587"/>
      <c r="H183" s="587"/>
      <c r="I183" s="587"/>
      <c r="J183" s="587"/>
      <c r="K183" s="587"/>
      <c r="L183" s="587"/>
      <c r="M183" s="587"/>
      <c r="N183" s="587"/>
      <c r="O183" s="599"/>
      <c r="P183" s="588" t="s">
        <v>72</v>
      </c>
      <c r="Q183" s="589"/>
      <c r="R183" s="589"/>
      <c r="S183" s="589"/>
      <c r="T183" s="589"/>
      <c r="U183" s="589"/>
      <c r="V183" s="590"/>
      <c r="W183" s="37" t="s">
        <v>70</v>
      </c>
      <c r="X183" s="571">
        <f>IFERROR(SUM(X181:X181),"0")</f>
        <v>0</v>
      </c>
      <c r="Y183" s="571">
        <f>IFERROR(SUM(Y181:Y181),"0")</f>
        <v>0</v>
      </c>
      <c r="Z183" s="37"/>
      <c r="AA183" s="572"/>
      <c r="AB183" s="572"/>
      <c r="AC183" s="572"/>
    </row>
    <row r="184" spans="1:68" ht="16.5" customHeight="1" x14ac:dyDescent="0.25">
      <c r="A184" s="596" t="s">
        <v>302</v>
      </c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7"/>
      <c r="P184" s="587"/>
      <c r="Q184" s="587"/>
      <c r="R184" s="587"/>
      <c r="S184" s="587"/>
      <c r="T184" s="587"/>
      <c r="U184" s="587"/>
      <c r="V184" s="587"/>
      <c r="W184" s="587"/>
      <c r="X184" s="587"/>
      <c r="Y184" s="587"/>
      <c r="Z184" s="587"/>
      <c r="AA184" s="564"/>
      <c r="AB184" s="564"/>
      <c r="AC184" s="564"/>
    </row>
    <row r="185" spans="1:68" ht="14.25" customHeight="1" x14ac:dyDescent="0.25">
      <c r="A185" s="586" t="s">
        <v>103</v>
      </c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7"/>
      <c r="P185" s="587"/>
      <c r="Q185" s="587"/>
      <c r="R185" s="587"/>
      <c r="S185" s="587"/>
      <c r="T185" s="587"/>
      <c r="U185" s="587"/>
      <c r="V185" s="587"/>
      <c r="W185" s="587"/>
      <c r="X185" s="587"/>
      <c r="Y185" s="587"/>
      <c r="Z185" s="587"/>
      <c r="AA185" s="565"/>
      <c r="AB185" s="565"/>
      <c r="AC185" s="565"/>
    </row>
    <row r="186" spans="1:68" ht="16.5" customHeight="1" x14ac:dyDescent="0.25">
      <c r="A186" s="54" t="s">
        <v>303</v>
      </c>
      <c r="B186" s="54" t="s">
        <v>304</v>
      </c>
      <c r="C186" s="31">
        <v>4301011450</v>
      </c>
      <c r="D186" s="582">
        <v>4680115881402</v>
      </c>
      <c r="E186" s="583"/>
      <c r="F186" s="568">
        <v>1.35</v>
      </c>
      <c r="G186" s="32">
        <v>8</v>
      </c>
      <c r="H186" s="568">
        <v>10.8</v>
      </c>
      <c r="I186" s="568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9">
        <v>0</v>
      </c>
      <c r="Y186" s="570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306</v>
      </c>
      <c r="B187" s="54" t="s">
        <v>307</v>
      </c>
      <c r="C187" s="31">
        <v>4301011768</v>
      </c>
      <c r="D187" s="582">
        <v>4680115881396</v>
      </c>
      <c r="E187" s="583"/>
      <c r="F187" s="568">
        <v>0.45</v>
      </c>
      <c r="G187" s="32">
        <v>6</v>
      </c>
      <c r="H187" s="568">
        <v>2.7</v>
      </c>
      <c r="I187" s="568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9">
        <v>0</v>
      </c>
      <c r="Y187" s="570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8"/>
      <c r="B188" s="587"/>
      <c r="C188" s="587"/>
      <c r="D188" s="587"/>
      <c r="E188" s="587"/>
      <c r="F188" s="587"/>
      <c r="G188" s="587"/>
      <c r="H188" s="587"/>
      <c r="I188" s="587"/>
      <c r="J188" s="587"/>
      <c r="K188" s="587"/>
      <c r="L188" s="587"/>
      <c r="M188" s="587"/>
      <c r="N188" s="587"/>
      <c r="O188" s="599"/>
      <c r="P188" s="588" t="s">
        <v>72</v>
      </c>
      <c r="Q188" s="589"/>
      <c r="R188" s="589"/>
      <c r="S188" s="589"/>
      <c r="T188" s="589"/>
      <c r="U188" s="589"/>
      <c r="V188" s="590"/>
      <c r="W188" s="37" t="s">
        <v>73</v>
      </c>
      <c r="X188" s="571">
        <f>IFERROR(X186/H186,"0")+IFERROR(X187/H187,"0")</f>
        <v>0</v>
      </c>
      <c r="Y188" s="571">
        <f>IFERROR(Y186/H186,"0")+IFERROR(Y187/H187,"0")</f>
        <v>0</v>
      </c>
      <c r="Z188" s="571">
        <f>IFERROR(IF(Z186="",0,Z186),"0")+IFERROR(IF(Z187="",0,Z187),"0")</f>
        <v>0</v>
      </c>
      <c r="AA188" s="572"/>
      <c r="AB188" s="572"/>
      <c r="AC188" s="572"/>
    </row>
    <row r="189" spans="1:68" x14ac:dyDescent="0.2">
      <c r="A189" s="587"/>
      <c r="B189" s="587"/>
      <c r="C189" s="587"/>
      <c r="D189" s="587"/>
      <c r="E189" s="587"/>
      <c r="F189" s="587"/>
      <c r="G189" s="587"/>
      <c r="H189" s="587"/>
      <c r="I189" s="587"/>
      <c r="J189" s="587"/>
      <c r="K189" s="587"/>
      <c r="L189" s="587"/>
      <c r="M189" s="587"/>
      <c r="N189" s="587"/>
      <c r="O189" s="599"/>
      <c r="P189" s="588" t="s">
        <v>72</v>
      </c>
      <c r="Q189" s="589"/>
      <c r="R189" s="589"/>
      <c r="S189" s="589"/>
      <c r="T189" s="589"/>
      <c r="U189" s="589"/>
      <c r="V189" s="590"/>
      <c r="W189" s="37" t="s">
        <v>70</v>
      </c>
      <c r="X189" s="571">
        <f>IFERROR(SUM(X186:X187),"0")</f>
        <v>0</v>
      </c>
      <c r="Y189" s="571">
        <f>IFERROR(SUM(Y186:Y187),"0")</f>
        <v>0</v>
      </c>
      <c r="Z189" s="37"/>
      <c r="AA189" s="572"/>
      <c r="AB189" s="572"/>
      <c r="AC189" s="572"/>
    </row>
    <row r="190" spans="1:68" ht="14.25" customHeight="1" x14ac:dyDescent="0.25">
      <c r="A190" s="586" t="s">
        <v>139</v>
      </c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7"/>
      <c r="P190" s="587"/>
      <c r="Q190" s="587"/>
      <c r="R190" s="587"/>
      <c r="S190" s="587"/>
      <c r="T190" s="587"/>
      <c r="U190" s="587"/>
      <c r="V190" s="587"/>
      <c r="W190" s="587"/>
      <c r="X190" s="587"/>
      <c r="Y190" s="587"/>
      <c r="Z190" s="587"/>
      <c r="AA190" s="565"/>
      <c r="AB190" s="565"/>
      <c r="AC190" s="565"/>
    </row>
    <row r="191" spans="1:68" ht="16.5" customHeight="1" x14ac:dyDescent="0.25">
      <c r="A191" s="54" t="s">
        <v>308</v>
      </c>
      <c r="B191" s="54" t="s">
        <v>309</v>
      </c>
      <c r="C191" s="31">
        <v>4301020262</v>
      </c>
      <c r="D191" s="582">
        <v>4680115882935</v>
      </c>
      <c r="E191" s="583"/>
      <c r="F191" s="568">
        <v>1.35</v>
      </c>
      <c r="G191" s="32">
        <v>8</v>
      </c>
      <c r="H191" s="568">
        <v>10.8</v>
      </c>
      <c r="I191" s="568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9">
        <v>0</v>
      </c>
      <c r="Y191" s="570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311</v>
      </c>
      <c r="B192" s="54" t="s">
        <v>312</v>
      </c>
      <c r="C192" s="31">
        <v>4301020220</v>
      </c>
      <c r="D192" s="582">
        <v>4680115880764</v>
      </c>
      <c r="E192" s="583"/>
      <c r="F192" s="568">
        <v>0.35</v>
      </c>
      <c r="G192" s="32">
        <v>6</v>
      </c>
      <c r="H192" s="568">
        <v>2.1</v>
      </c>
      <c r="I192" s="568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9">
        <v>0</v>
      </c>
      <c r="Y192" s="570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8"/>
      <c r="B193" s="587"/>
      <c r="C193" s="587"/>
      <c r="D193" s="587"/>
      <c r="E193" s="587"/>
      <c r="F193" s="587"/>
      <c r="G193" s="587"/>
      <c r="H193" s="587"/>
      <c r="I193" s="587"/>
      <c r="J193" s="587"/>
      <c r="K193" s="587"/>
      <c r="L193" s="587"/>
      <c r="M193" s="587"/>
      <c r="N193" s="587"/>
      <c r="O193" s="599"/>
      <c r="P193" s="588" t="s">
        <v>72</v>
      </c>
      <c r="Q193" s="589"/>
      <c r="R193" s="589"/>
      <c r="S193" s="589"/>
      <c r="T193" s="589"/>
      <c r="U193" s="589"/>
      <c r="V193" s="590"/>
      <c r="W193" s="37" t="s">
        <v>73</v>
      </c>
      <c r="X193" s="571">
        <f>IFERROR(X191/H191,"0")+IFERROR(X192/H192,"0")</f>
        <v>0</v>
      </c>
      <c r="Y193" s="571">
        <f>IFERROR(Y191/H191,"0")+IFERROR(Y192/H192,"0")</f>
        <v>0</v>
      </c>
      <c r="Z193" s="571">
        <f>IFERROR(IF(Z191="",0,Z191),"0")+IFERROR(IF(Z192="",0,Z192),"0")</f>
        <v>0</v>
      </c>
      <c r="AA193" s="572"/>
      <c r="AB193" s="572"/>
      <c r="AC193" s="572"/>
    </row>
    <row r="194" spans="1:68" x14ac:dyDescent="0.2">
      <c r="A194" s="587"/>
      <c r="B194" s="587"/>
      <c r="C194" s="587"/>
      <c r="D194" s="587"/>
      <c r="E194" s="587"/>
      <c r="F194" s="587"/>
      <c r="G194" s="587"/>
      <c r="H194" s="587"/>
      <c r="I194" s="587"/>
      <c r="J194" s="587"/>
      <c r="K194" s="587"/>
      <c r="L194" s="587"/>
      <c r="M194" s="587"/>
      <c r="N194" s="587"/>
      <c r="O194" s="599"/>
      <c r="P194" s="588" t="s">
        <v>72</v>
      </c>
      <c r="Q194" s="589"/>
      <c r="R194" s="589"/>
      <c r="S194" s="589"/>
      <c r="T194" s="589"/>
      <c r="U194" s="589"/>
      <c r="V194" s="590"/>
      <c r="W194" s="37" t="s">
        <v>70</v>
      </c>
      <c r="X194" s="571">
        <f>IFERROR(SUM(X191:X192),"0")</f>
        <v>0</v>
      </c>
      <c r="Y194" s="571">
        <f>IFERROR(SUM(Y191:Y192),"0")</f>
        <v>0</v>
      </c>
      <c r="Z194" s="37"/>
      <c r="AA194" s="572"/>
      <c r="AB194" s="572"/>
      <c r="AC194" s="572"/>
    </row>
    <row r="195" spans="1:68" ht="14.25" customHeight="1" x14ac:dyDescent="0.25">
      <c r="A195" s="586" t="s">
        <v>64</v>
      </c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7"/>
      <c r="P195" s="587"/>
      <c r="Q195" s="587"/>
      <c r="R195" s="587"/>
      <c r="S195" s="587"/>
      <c r="T195" s="587"/>
      <c r="U195" s="587"/>
      <c r="V195" s="587"/>
      <c r="W195" s="587"/>
      <c r="X195" s="587"/>
      <c r="Y195" s="587"/>
      <c r="Z195" s="587"/>
      <c r="AA195" s="565"/>
      <c r="AB195" s="565"/>
      <c r="AC195" s="565"/>
    </row>
    <row r="196" spans="1:68" ht="27" customHeight="1" x14ac:dyDescent="0.25">
      <c r="A196" s="54" t="s">
        <v>313</v>
      </c>
      <c r="B196" s="54" t="s">
        <v>314</v>
      </c>
      <c r="C196" s="31">
        <v>4301031224</v>
      </c>
      <c r="D196" s="582">
        <v>4680115882683</v>
      </c>
      <c r="E196" s="583"/>
      <c r="F196" s="568">
        <v>0.9</v>
      </c>
      <c r="G196" s="32">
        <v>6</v>
      </c>
      <c r="H196" s="568">
        <v>5.4</v>
      </c>
      <c r="I196" s="56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9">
        <v>0</v>
      </c>
      <c r="Y196" s="570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4301031230</v>
      </c>
      <c r="D197" s="582">
        <v>4680115882690</v>
      </c>
      <c r="E197" s="583"/>
      <c r="F197" s="568">
        <v>0.9</v>
      </c>
      <c r="G197" s="32">
        <v>6</v>
      </c>
      <c r="H197" s="568">
        <v>5.4</v>
      </c>
      <c r="I197" s="56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9">
        <v>0</v>
      </c>
      <c r="Y197" s="570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4301031220</v>
      </c>
      <c r="D198" s="582">
        <v>4680115882669</v>
      </c>
      <c r="E198" s="583"/>
      <c r="F198" s="568">
        <v>0.9</v>
      </c>
      <c r="G198" s="32">
        <v>6</v>
      </c>
      <c r="H198" s="568">
        <v>5.4</v>
      </c>
      <c r="I198" s="56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9">
        <v>0</v>
      </c>
      <c r="Y198" s="570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322</v>
      </c>
      <c r="B199" s="54" t="s">
        <v>323</v>
      </c>
      <c r="C199" s="31">
        <v>4301031221</v>
      </c>
      <c r="D199" s="582">
        <v>4680115882676</v>
      </c>
      <c r="E199" s="583"/>
      <c r="F199" s="568">
        <v>0.9</v>
      </c>
      <c r="G199" s="32">
        <v>6</v>
      </c>
      <c r="H199" s="568">
        <v>5.4</v>
      </c>
      <c r="I199" s="568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9">
        <v>0</v>
      </c>
      <c r="Y199" s="570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324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4301031223</v>
      </c>
      <c r="D200" s="582">
        <v>4680115884014</v>
      </c>
      <c r="E200" s="583"/>
      <c r="F200" s="568">
        <v>0.3</v>
      </c>
      <c r="G200" s="32">
        <v>6</v>
      </c>
      <c r="H200" s="568">
        <v>1.8</v>
      </c>
      <c r="I200" s="568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9">
        <v>0</v>
      </c>
      <c r="Y200" s="570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4301031222</v>
      </c>
      <c r="D201" s="582">
        <v>4680115884007</v>
      </c>
      <c r="E201" s="583"/>
      <c r="F201" s="568">
        <v>0.3</v>
      </c>
      <c r="G201" s="32">
        <v>6</v>
      </c>
      <c r="H201" s="568">
        <v>1.8</v>
      </c>
      <c r="I201" s="56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9">
        <v>0</v>
      </c>
      <c r="Y201" s="570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4301031229</v>
      </c>
      <c r="D202" s="582">
        <v>4680115884038</v>
      </c>
      <c r="E202" s="583"/>
      <c r="F202" s="568">
        <v>0.3</v>
      </c>
      <c r="G202" s="32">
        <v>6</v>
      </c>
      <c r="H202" s="568">
        <v>1.8</v>
      </c>
      <c r="I202" s="56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9">
        <v>0</v>
      </c>
      <c r="Y202" s="570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4301031225</v>
      </c>
      <c r="D203" s="582">
        <v>4680115884021</v>
      </c>
      <c r="E203" s="583"/>
      <c r="F203" s="568">
        <v>0.3</v>
      </c>
      <c r="G203" s="32">
        <v>6</v>
      </c>
      <c r="H203" s="568">
        <v>1.8</v>
      </c>
      <c r="I203" s="568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9">
        <v>0</v>
      </c>
      <c r="Y203" s="570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324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8"/>
      <c r="B204" s="587"/>
      <c r="C204" s="587"/>
      <c r="D204" s="587"/>
      <c r="E204" s="587"/>
      <c r="F204" s="587"/>
      <c r="G204" s="587"/>
      <c r="H204" s="587"/>
      <c r="I204" s="587"/>
      <c r="J204" s="587"/>
      <c r="K204" s="587"/>
      <c r="L204" s="587"/>
      <c r="M204" s="587"/>
      <c r="N204" s="587"/>
      <c r="O204" s="599"/>
      <c r="P204" s="588" t="s">
        <v>72</v>
      </c>
      <c r="Q204" s="589"/>
      <c r="R204" s="589"/>
      <c r="S204" s="589"/>
      <c r="T204" s="589"/>
      <c r="U204" s="589"/>
      <c r="V204" s="590"/>
      <c r="W204" s="37" t="s">
        <v>73</v>
      </c>
      <c r="X204" s="571">
        <f>IFERROR(X196/H196,"0")+IFERROR(X197/H197,"0")+IFERROR(X198/H198,"0")+IFERROR(X199/H199,"0")+IFERROR(X200/H200,"0")+IFERROR(X201/H201,"0")+IFERROR(X202/H202,"0")+IFERROR(X203/H203,"0")</f>
        <v>0</v>
      </c>
      <c r="Y204" s="571">
        <f>IFERROR(Y196/H196,"0")+IFERROR(Y197/H197,"0")+IFERROR(Y198/H198,"0")+IFERROR(Y199/H199,"0")+IFERROR(Y200/H200,"0")+IFERROR(Y201/H201,"0")+IFERROR(Y202/H202,"0")+IFERROR(Y203/H203,"0")</f>
        <v>0</v>
      </c>
      <c r="Z204" s="57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2"/>
      <c r="AB204" s="572"/>
      <c r="AC204" s="572"/>
    </row>
    <row r="205" spans="1:68" x14ac:dyDescent="0.2">
      <c r="A205" s="587"/>
      <c r="B205" s="587"/>
      <c r="C205" s="587"/>
      <c r="D205" s="587"/>
      <c r="E205" s="587"/>
      <c r="F205" s="587"/>
      <c r="G205" s="587"/>
      <c r="H205" s="587"/>
      <c r="I205" s="587"/>
      <c r="J205" s="587"/>
      <c r="K205" s="587"/>
      <c r="L205" s="587"/>
      <c r="M205" s="587"/>
      <c r="N205" s="587"/>
      <c r="O205" s="599"/>
      <c r="P205" s="588" t="s">
        <v>72</v>
      </c>
      <c r="Q205" s="589"/>
      <c r="R205" s="589"/>
      <c r="S205" s="589"/>
      <c r="T205" s="589"/>
      <c r="U205" s="589"/>
      <c r="V205" s="590"/>
      <c r="W205" s="37" t="s">
        <v>70</v>
      </c>
      <c r="X205" s="571">
        <f>IFERROR(SUM(X196:X203),"0")</f>
        <v>0</v>
      </c>
      <c r="Y205" s="571">
        <f>IFERROR(SUM(Y196:Y203),"0")</f>
        <v>0</v>
      </c>
      <c r="Z205" s="37"/>
      <c r="AA205" s="572"/>
      <c r="AB205" s="572"/>
      <c r="AC205" s="572"/>
    </row>
    <row r="206" spans="1:68" ht="14.25" customHeight="1" x14ac:dyDescent="0.25">
      <c r="A206" s="586" t="s">
        <v>74</v>
      </c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7"/>
      <c r="P206" s="587"/>
      <c r="Q206" s="587"/>
      <c r="R206" s="587"/>
      <c r="S206" s="587"/>
      <c r="T206" s="587"/>
      <c r="U206" s="587"/>
      <c r="V206" s="587"/>
      <c r="W206" s="587"/>
      <c r="X206" s="587"/>
      <c r="Y206" s="587"/>
      <c r="Z206" s="587"/>
      <c r="AA206" s="565"/>
      <c r="AB206" s="565"/>
      <c r="AC206" s="565"/>
    </row>
    <row r="207" spans="1:68" ht="27" customHeight="1" x14ac:dyDescent="0.25">
      <c r="A207" s="54" t="s">
        <v>333</v>
      </c>
      <c r="B207" s="54" t="s">
        <v>334</v>
      </c>
      <c r="C207" s="31">
        <v>4301051408</v>
      </c>
      <c r="D207" s="582">
        <v>4680115881594</v>
      </c>
      <c r="E207" s="583"/>
      <c r="F207" s="568">
        <v>1.35</v>
      </c>
      <c r="G207" s="32">
        <v>6</v>
      </c>
      <c r="H207" s="568">
        <v>8.1</v>
      </c>
      <c r="I207" s="568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9">
        <v>0</v>
      </c>
      <c r="Y207" s="570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4301051411</v>
      </c>
      <c r="D208" s="582">
        <v>4680115881617</v>
      </c>
      <c r="E208" s="583"/>
      <c r="F208" s="568">
        <v>1.35</v>
      </c>
      <c r="G208" s="32">
        <v>6</v>
      </c>
      <c r="H208" s="568">
        <v>8.1</v>
      </c>
      <c r="I208" s="568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9">
        <v>0</v>
      </c>
      <c r="Y208" s="570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339</v>
      </c>
      <c r="B209" s="54" t="s">
        <v>340</v>
      </c>
      <c r="C209" s="31">
        <v>4301051656</v>
      </c>
      <c r="D209" s="582">
        <v>4680115880573</v>
      </c>
      <c r="E209" s="583"/>
      <c r="F209" s="568">
        <v>1.45</v>
      </c>
      <c r="G209" s="32">
        <v>6</v>
      </c>
      <c r="H209" s="568">
        <v>8.6999999999999993</v>
      </c>
      <c r="I209" s="568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9">
        <v>0</v>
      </c>
      <c r="Y209" s="570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4301051407</v>
      </c>
      <c r="D210" s="582">
        <v>4680115882195</v>
      </c>
      <c r="E210" s="583"/>
      <c r="F210" s="568">
        <v>0.4</v>
      </c>
      <c r="G210" s="32">
        <v>6</v>
      </c>
      <c r="H210" s="568">
        <v>2.4</v>
      </c>
      <c r="I210" s="568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9">
        <v>0</v>
      </c>
      <c r="Y210" s="570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4301051752</v>
      </c>
      <c r="D211" s="582">
        <v>4680115882607</v>
      </c>
      <c r="E211" s="583"/>
      <c r="F211" s="568">
        <v>0.3</v>
      </c>
      <c r="G211" s="32">
        <v>6</v>
      </c>
      <c r="H211" s="568">
        <v>1.8</v>
      </c>
      <c r="I211" s="568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9">
        <v>0</v>
      </c>
      <c r="Y211" s="570">
        <f t="shared" si="31"/>
        <v>0</v>
      </c>
      <c r="Z211" s="36" t="str">
        <f t="shared" si="36"/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4301051666</v>
      </c>
      <c r="D212" s="582">
        <v>4680115880092</v>
      </c>
      <c r="E212" s="583"/>
      <c r="F212" s="568">
        <v>0.4</v>
      </c>
      <c r="G212" s="32">
        <v>6</v>
      </c>
      <c r="H212" s="568">
        <v>2.4</v>
      </c>
      <c r="I212" s="56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9">
        <v>160</v>
      </c>
      <c r="Y212" s="570">
        <f t="shared" si="31"/>
        <v>160.79999999999998</v>
      </c>
      <c r="Z212" s="36">
        <f t="shared" si="36"/>
        <v>0.43617</v>
      </c>
      <c r="AA212" s="56"/>
      <c r="AB212" s="57"/>
      <c r="AC212" s="261" t="s">
        <v>341</v>
      </c>
      <c r="AG212" s="64"/>
      <c r="AJ212" s="68"/>
      <c r="AK212" s="68">
        <v>0</v>
      </c>
      <c r="BB212" s="262" t="s">
        <v>1</v>
      </c>
      <c r="BM212" s="64">
        <f t="shared" si="32"/>
        <v>176.80000000000004</v>
      </c>
      <c r="BN212" s="64">
        <f t="shared" si="33"/>
        <v>177.684</v>
      </c>
      <c r="BO212" s="64">
        <f t="shared" si="34"/>
        <v>0.36630036630036633</v>
      </c>
      <c r="BP212" s="64">
        <f t="shared" si="35"/>
        <v>0.36813186813186816</v>
      </c>
    </row>
    <row r="213" spans="1:68" ht="27" customHeight="1" x14ac:dyDescent="0.25">
      <c r="A213" s="54" t="s">
        <v>349</v>
      </c>
      <c r="B213" s="54" t="s">
        <v>350</v>
      </c>
      <c r="C213" s="31">
        <v>4301051668</v>
      </c>
      <c r="D213" s="582">
        <v>4680115880221</v>
      </c>
      <c r="E213" s="583"/>
      <c r="F213" s="568">
        <v>0.4</v>
      </c>
      <c r="G213" s="32">
        <v>6</v>
      </c>
      <c r="H213" s="568">
        <v>2.4</v>
      </c>
      <c r="I213" s="568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9">
        <v>148</v>
      </c>
      <c r="Y213" s="570">
        <f t="shared" si="31"/>
        <v>148.79999999999998</v>
      </c>
      <c r="Z213" s="36">
        <f t="shared" si="36"/>
        <v>0.40362000000000003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163.54000000000002</v>
      </c>
      <c r="BN213" s="64">
        <f t="shared" si="33"/>
        <v>164.42400000000001</v>
      </c>
      <c r="BO213" s="64">
        <f t="shared" si="34"/>
        <v>0.3388278388278389</v>
      </c>
      <c r="BP213" s="64">
        <f t="shared" si="35"/>
        <v>0.34065934065934067</v>
      </c>
    </row>
    <row r="214" spans="1:68" ht="27" customHeight="1" x14ac:dyDescent="0.25">
      <c r="A214" s="54" t="s">
        <v>351</v>
      </c>
      <c r="B214" s="54" t="s">
        <v>352</v>
      </c>
      <c r="C214" s="31">
        <v>4301051945</v>
      </c>
      <c r="D214" s="582">
        <v>4680115880504</v>
      </c>
      <c r="E214" s="583"/>
      <c r="F214" s="568">
        <v>0.4</v>
      </c>
      <c r="G214" s="32">
        <v>6</v>
      </c>
      <c r="H214" s="568">
        <v>2.4</v>
      </c>
      <c r="I214" s="568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9">
        <v>0</v>
      </c>
      <c r="Y214" s="570">
        <f t="shared" si="31"/>
        <v>0</v>
      </c>
      <c r="Z214" s="36" t="str">
        <f t="shared" si="36"/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4301051410</v>
      </c>
      <c r="D215" s="582">
        <v>4680115882164</v>
      </c>
      <c r="E215" s="583"/>
      <c r="F215" s="568">
        <v>0.4</v>
      </c>
      <c r="G215" s="32">
        <v>6</v>
      </c>
      <c r="H215" s="568">
        <v>2.4</v>
      </c>
      <c r="I215" s="568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9">
        <v>0</v>
      </c>
      <c r="Y215" s="570">
        <f t="shared" si="31"/>
        <v>0</v>
      </c>
      <c r="Z215" s="36" t="str">
        <f t="shared" si="36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98"/>
      <c r="B216" s="587"/>
      <c r="C216" s="587"/>
      <c r="D216" s="587"/>
      <c r="E216" s="587"/>
      <c r="F216" s="587"/>
      <c r="G216" s="587"/>
      <c r="H216" s="587"/>
      <c r="I216" s="587"/>
      <c r="J216" s="587"/>
      <c r="K216" s="587"/>
      <c r="L216" s="587"/>
      <c r="M216" s="587"/>
      <c r="N216" s="587"/>
      <c r="O216" s="599"/>
      <c r="P216" s="588" t="s">
        <v>72</v>
      </c>
      <c r="Q216" s="589"/>
      <c r="R216" s="589"/>
      <c r="S216" s="589"/>
      <c r="T216" s="589"/>
      <c r="U216" s="589"/>
      <c r="V216" s="590"/>
      <c r="W216" s="37" t="s">
        <v>73</v>
      </c>
      <c r="X216" s="571">
        <f>IFERROR(X207/H207,"0")+IFERROR(X208/H208,"0")+IFERROR(X209/H209,"0")+IFERROR(X210/H210,"0")+IFERROR(X211/H211,"0")+IFERROR(X212/H212,"0")+IFERROR(X213/H213,"0")+IFERROR(X214/H214,"0")+IFERROR(X215/H215,"0")</f>
        <v>128.33333333333334</v>
      </c>
      <c r="Y216" s="571">
        <f>IFERROR(Y207/H207,"0")+IFERROR(Y208/H208,"0")+IFERROR(Y209/H209,"0")+IFERROR(Y210/H210,"0")+IFERROR(Y211/H211,"0")+IFERROR(Y212/H212,"0")+IFERROR(Y213/H213,"0")+IFERROR(Y214/H214,"0")+IFERROR(Y215/H215,"0")</f>
        <v>129</v>
      </c>
      <c r="Z216" s="57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0.83979000000000004</v>
      </c>
      <c r="AA216" s="572"/>
      <c r="AB216" s="572"/>
      <c r="AC216" s="572"/>
    </row>
    <row r="217" spans="1:68" x14ac:dyDescent="0.2">
      <c r="A217" s="587"/>
      <c r="B217" s="587"/>
      <c r="C217" s="587"/>
      <c r="D217" s="587"/>
      <c r="E217" s="587"/>
      <c r="F217" s="587"/>
      <c r="G217" s="587"/>
      <c r="H217" s="587"/>
      <c r="I217" s="587"/>
      <c r="J217" s="587"/>
      <c r="K217" s="587"/>
      <c r="L217" s="587"/>
      <c r="M217" s="587"/>
      <c r="N217" s="587"/>
      <c r="O217" s="599"/>
      <c r="P217" s="588" t="s">
        <v>72</v>
      </c>
      <c r="Q217" s="589"/>
      <c r="R217" s="589"/>
      <c r="S217" s="589"/>
      <c r="T217" s="589"/>
      <c r="U217" s="589"/>
      <c r="V217" s="590"/>
      <c r="W217" s="37" t="s">
        <v>70</v>
      </c>
      <c r="X217" s="571">
        <f>IFERROR(SUM(X207:X215),"0")</f>
        <v>308</v>
      </c>
      <c r="Y217" s="571">
        <f>IFERROR(SUM(Y207:Y215),"0")</f>
        <v>309.59999999999997</v>
      </c>
      <c r="Z217" s="37"/>
      <c r="AA217" s="572"/>
      <c r="AB217" s="572"/>
      <c r="AC217" s="572"/>
    </row>
    <row r="218" spans="1:68" ht="14.25" customHeight="1" x14ac:dyDescent="0.25">
      <c r="A218" s="586" t="s">
        <v>174</v>
      </c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7"/>
      <c r="P218" s="587"/>
      <c r="Q218" s="587"/>
      <c r="R218" s="587"/>
      <c r="S218" s="587"/>
      <c r="T218" s="587"/>
      <c r="U218" s="587"/>
      <c r="V218" s="587"/>
      <c r="W218" s="587"/>
      <c r="X218" s="587"/>
      <c r="Y218" s="587"/>
      <c r="Z218" s="587"/>
      <c r="AA218" s="565"/>
      <c r="AB218" s="565"/>
      <c r="AC218" s="565"/>
    </row>
    <row r="219" spans="1:68" ht="27" customHeight="1" x14ac:dyDescent="0.25">
      <c r="A219" s="54" t="s">
        <v>357</v>
      </c>
      <c r="B219" s="54" t="s">
        <v>358</v>
      </c>
      <c r="C219" s="31">
        <v>4301060463</v>
      </c>
      <c r="D219" s="582">
        <v>4680115880818</v>
      </c>
      <c r="E219" s="583"/>
      <c r="F219" s="568">
        <v>0.4</v>
      </c>
      <c r="G219" s="32">
        <v>6</v>
      </c>
      <c r="H219" s="568">
        <v>2.4</v>
      </c>
      <c r="I219" s="568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9">
        <v>0</v>
      </c>
      <c r="Y219" s="57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4301060389</v>
      </c>
      <c r="D220" s="582">
        <v>4680115880801</v>
      </c>
      <c r="E220" s="583"/>
      <c r="F220" s="568">
        <v>0.4</v>
      </c>
      <c r="G220" s="32">
        <v>6</v>
      </c>
      <c r="H220" s="568">
        <v>2.4</v>
      </c>
      <c r="I220" s="568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5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9">
        <v>0</v>
      </c>
      <c r="Y220" s="570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362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98"/>
      <c r="B221" s="587"/>
      <c r="C221" s="587"/>
      <c r="D221" s="587"/>
      <c r="E221" s="587"/>
      <c r="F221" s="587"/>
      <c r="G221" s="587"/>
      <c r="H221" s="587"/>
      <c r="I221" s="587"/>
      <c r="J221" s="587"/>
      <c r="K221" s="587"/>
      <c r="L221" s="587"/>
      <c r="M221" s="587"/>
      <c r="N221" s="587"/>
      <c r="O221" s="599"/>
      <c r="P221" s="588" t="s">
        <v>72</v>
      </c>
      <c r="Q221" s="589"/>
      <c r="R221" s="589"/>
      <c r="S221" s="589"/>
      <c r="T221" s="589"/>
      <c r="U221" s="589"/>
      <c r="V221" s="590"/>
      <c r="W221" s="37" t="s">
        <v>73</v>
      </c>
      <c r="X221" s="571">
        <f>IFERROR(X219/H219,"0")+IFERROR(X220/H220,"0")</f>
        <v>0</v>
      </c>
      <c r="Y221" s="571">
        <f>IFERROR(Y219/H219,"0")+IFERROR(Y220/H220,"0")</f>
        <v>0</v>
      </c>
      <c r="Z221" s="571">
        <f>IFERROR(IF(Z219="",0,Z219),"0")+IFERROR(IF(Z220="",0,Z220),"0")</f>
        <v>0</v>
      </c>
      <c r="AA221" s="572"/>
      <c r="AB221" s="572"/>
      <c r="AC221" s="572"/>
    </row>
    <row r="222" spans="1:68" x14ac:dyDescent="0.2">
      <c r="A222" s="587"/>
      <c r="B222" s="587"/>
      <c r="C222" s="587"/>
      <c r="D222" s="587"/>
      <c r="E222" s="587"/>
      <c r="F222" s="587"/>
      <c r="G222" s="587"/>
      <c r="H222" s="587"/>
      <c r="I222" s="587"/>
      <c r="J222" s="587"/>
      <c r="K222" s="587"/>
      <c r="L222" s="587"/>
      <c r="M222" s="587"/>
      <c r="N222" s="587"/>
      <c r="O222" s="599"/>
      <c r="P222" s="588" t="s">
        <v>72</v>
      </c>
      <c r="Q222" s="589"/>
      <c r="R222" s="589"/>
      <c r="S222" s="589"/>
      <c r="T222" s="589"/>
      <c r="U222" s="589"/>
      <c r="V222" s="590"/>
      <c r="W222" s="37" t="s">
        <v>70</v>
      </c>
      <c r="X222" s="571">
        <f>IFERROR(SUM(X219:X220),"0")</f>
        <v>0</v>
      </c>
      <c r="Y222" s="571">
        <f>IFERROR(SUM(Y219:Y220),"0")</f>
        <v>0</v>
      </c>
      <c r="Z222" s="37"/>
      <c r="AA222" s="572"/>
      <c r="AB222" s="572"/>
      <c r="AC222" s="572"/>
    </row>
    <row r="223" spans="1:68" ht="16.5" customHeight="1" x14ac:dyDescent="0.25">
      <c r="A223" s="596" t="s">
        <v>363</v>
      </c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7"/>
      <c r="P223" s="587"/>
      <c r="Q223" s="587"/>
      <c r="R223" s="587"/>
      <c r="S223" s="587"/>
      <c r="T223" s="587"/>
      <c r="U223" s="587"/>
      <c r="V223" s="587"/>
      <c r="W223" s="587"/>
      <c r="X223" s="587"/>
      <c r="Y223" s="587"/>
      <c r="Z223" s="587"/>
      <c r="AA223" s="564"/>
      <c r="AB223" s="564"/>
      <c r="AC223" s="564"/>
    </row>
    <row r="224" spans="1:68" ht="14.25" customHeight="1" x14ac:dyDescent="0.25">
      <c r="A224" s="586" t="s">
        <v>103</v>
      </c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7"/>
      <c r="P224" s="587"/>
      <c r="Q224" s="587"/>
      <c r="R224" s="587"/>
      <c r="S224" s="587"/>
      <c r="T224" s="587"/>
      <c r="U224" s="587"/>
      <c r="V224" s="587"/>
      <c r="W224" s="587"/>
      <c r="X224" s="587"/>
      <c r="Y224" s="587"/>
      <c r="Z224" s="587"/>
      <c r="AA224" s="565"/>
      <c r="AB224" s="565"/>
      <c r="AC224" s="565"/>
    </row>
    <row r="225" spans="1:68" ht="27" customHeight="1" x14ac:dyDescent="0.25">
      <c r="A225" s="54" t="s">
        <v>364</v>
      </c>
      <c r="B225" s="54" t="s">
        <v>365</v>
      </c>
      <c r="C225" s="31">
        <v>4301011826</v>
      </c>
      <c r="D225" s="582">
        <v>4680115884137</v>
      </c>
      <c r="E225" s="583"/>
      <c r="F225" s="568">
        <v>1.45</v>
      </c>
      <c r="G225" s="32">
        <v>8</v>
      </c>
      <c r="H225" s="568">
        <v>11.6</v>
      </c>
      <c r="I225" s="56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9">
        <v>0</v>
      </c>
      <c r="Y225" s="570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4301011724</v>
      </c>
      <c r="D226" s="582">
        <v>4680115884236</v>
      </c>
      <c r="E226" s="583"/>
      <c r="F226" s="568">
        <v>1.45</v>
      </c>
      <c r="G226" s="32">
        <v>8</v>
      </c>
      <c r="H226" s="568">
        <v>11.6</v>
      </c>
      <c r="I226" s="56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1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9">
        <v>0</v>
      </c>
      <c r="Y226" s="570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4301011721</v>
      </c>
      <c r="D227" s="582">
        <v>4680115884175</v>
      </c>
      <c r="E227" s="583"/>
      <c r="F227" s="568">
        <v>1.45</v>
      </c>
      <c r="G227" s="32">
        <v>8</v>
      </c>
      <c r="H227" s="568">
        <v>11.6</v>
      </c>
      <c r="I227" s="568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9">
        <v>0</v>
      </c>
      <c r="Y227" s="570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4301011824</v>
      </c>
      <c r="D228" s="582">
        <v>4680115884144</v>
      </c>
      <c r="E228" s="583"/>
      <c r="F228" s="568">
        <v>0.4</v>
      </c>
      <c r="G228" s="32">
        <v>10</v>
      </c>
      <c r="H228" s="568">
        <v>4</v>
      </c>
      <c r="I228" s="56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9">
        <v>140</v>
      </c>
      <c r="Y228" s="570">
        <f t="shared" si="37"/>
        <v>140</v>
      </c>
      <c r="Z228" s="36">
        <f>IFERROR(IF(Y228=0,"",ROUNDUP(Y228/H228,0)*0.00902),"")</f>
        <v>0.31569999999999998</v>
      </c>
      <c r="AA228" s="56"/>
      <c r="AB228" s="57"/>
      <c r="AC228" s="279" t="s">
        <v>366</v>
      </c>
      <c r="AG228" s="64"/>
      <c r="AJ228" s="68"/>
      <c r="AK228" s="68">
        <v>0</v>
      </c>
      <c r="BB228" s="280" t="s">
        <v>1</v>
      </c>
      <c r="BM228" s="64">
        <f t="shared" si="38"/>
        <v>147.35</v>
      </c>
      <c r="BN228" s="64">
        <f t="shared" si="39"/>
        <v>147.35</v>
      </c>
      <c r="BO228" s="64">
        <f t="shared" si="40"/>
        <v>0.26515151515151514</v>
      </c>
      <c r="BP228" s="64">
        <f t="shared" si="41"/>
        <v>0.26515151515151514</v>
      </c>
    </row>
    <row r="229" spans="1:68" ht="27" customHeight="1" x14ac:dyDescent="0.25">
      <c r="A229" s="54" t="s">
        <v>375</v>
      </c>
      <c r="B229" s="54" t="s">
        <v>376</v>
      </c>
      <c r="C229" s="31">
        <v>4301012149</v>
      </c>
      <c r="D229" s="582">
        <v>4680115886551</v>
      </c>
      <c r="E229" s="583"/>
      <c r="F229" s="568">
        <v>0.4</v>
      </c>
      <c r="G229" s="32">
        <v>10</v>
      </c>
      <c r="H229" s="568">
        <v>4</v>
      </c>
      <c r="I229" s="56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9">
        <v>0</v>
      </c>
      <c r="Y229" s="570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4301011726</v>
      </c>
      <c r="D230" s="582">
        <v>4680115884182</v>
      </c>
      <c r="E230" s="583"/>
      <c r="F230" s="568">
        <v>0.37</v>
      </c>
      <c r="G230" s="32">
        <v>10</v>
      </c>
      <c r="H230" s="568">
        <v>3.7</v>
      </c>
      <c r="I230" s="568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9">
        <v>0</v>
      </c>
      <c r="Y230" s="570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4301011722</v>
      </c>
      <c r="D231" s="582">
        <v>4680115884205</v>
      </c>
      <c r="E231" s="583"/>
      <c r="F231" s="568">
        <v>0.4</v>
      </c>
      <c r="G231" s="32">
        <v>10</v>
      </c>
      <c r="H231" s="568">
        <v>4</v>
      </c>
      <c r="I231" s="568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9">
        <v>76</v>
      </c>
      <c r="Y231" s="570">
        <f t="shared" si="37"/>
        <v>76</v>
      </c>
      <c r="Z231" s="36">
        <f>IFERROR(IF(Y231=0,"",ROUNDUP(Y231/H231,0)*0.00902),"")</f>
        <v>0.17138</v>
      </c>
      <c r="AA231" s="56"/>
      <c r="AB231" s="57"/>
      <c r="AC231" s="285" t="s">
        <v>372</v>
      </c>
      <c r="AG231" s="64"/>
      <c r="AJ231" s="68"/>
      <c r="AK231" s="68">
        <v>0</v>
      </c>
      <c r="BB231" s="286" t="s">
        <v>1</v>
      </c>
      <c r="BM231" s="64">
        <f t="shared" si="38"/>
        <v>79.989999999999995</v>
      </c>
      <c r="BN231" s="64">
        <f t="shared" si="39"/>
        <v>79.989999999999995</v>
      </c>
      <c r="BO231" s="64">
        <f t="shared" si="40"/>
        <v>0.14393939393939395</v>
      </c>
      <c r="BP231" s="64">
        <f t="shared" si="41"/>
        <v>0.14393939393939395</v>
      </c>
    </row>
    <row r="232" spans="1:68" x14ac:dyDescent="0.2">
      <c r="A232" s="598"/>
      <c r="B232" s="587"/>
      <c r="C232" s="587"/>
      <c r="D232" s="587"/>
      <c r="E232" s="587"/>
      <c r="F232" s="587"/>
      <c r="G232" s="587"/>
      <c r="H232" s="587"/>
      <c r="I232" s="587"/>
      <c r="J232" s="587"/>
      <c r="K232" s="587"/>
      <c r="L232" s="587"/>
      <c r="M232" s="587"/>
      <c r="N232" s="587"/>
      <c r="O232" s="599"/>
      <c r="P232" s="588" t="s">
        <v>72</v>
      </c>
      <c r="Q232" s="589"/>
      <c r="R232" s="589"/>
      <c r="S232" s="589"/>
      <c r="T232" s="589"/>
      <c r="U232" s="589"/>
      <c r="V232" s="590"/>
      <c r="W232" s="37" t="s">
        <v>73</v>
      </c>
      <c r="X232" s="571">
        <f>IFERROR(X225/H225,"0")+IFERROR(X226/H226,"0")+IFERROR(X227/H227,"0")+IFERROR(X228/H228,"0")+IFERROR(X229/H229,"0")+IFERROR(X230/H230,"0")+IFERROR(X231/H231,"0")</f>
        <v>54</v>
      </c>
      <c r="Y232" s="571">
        <f>IFERROR(Y225/H225,"0")+IFERROR(Y226/H226,"0")+IFERROR(Y227/H227,"0")+IFERROR(Y228/H228,"0")+IFERROR(Y229/H229,"0")+IFERROR(Y230/H230,"0")+IFERROR(Y231/H231,"0")</f>
        <v>54</v>
      </c>
      <c r="Z232" s="571">
        <f>IFERROR(IF(Z225="",0,Z225),"0")+IFERROR(IF(Z226="",0,Z226),"0")+IFERROR(IF(Z227="",0,Z227),"0")+IFERROR(IF(Z228="",0,Z228),"0")+IFERROR(IF(Z229="",0,Z229),"0")+IFERROR(IF(Z230="",0,Z230),"0")+IFERROR(IF(Z231="",0,Z231),"0")</f>
        <v>0.48707999999999996</v>
      </c>
      <c r="AA232" s="572"/>
      <c r="AB232" s="572"/>
      <c r="AC232" s="572"/>
    </row>
    <row r="233" spans="1:68" x14ac:dyDescent="0.2">
      <c r="A233" s="587"/>
      <c r="B233" s="587"/>
      <c r="C233" s="587"/>
      <c r="D233" s="587"/>
      <c r="E233" s="587"/>
      <c r="F233" s="587"/>
      <c r="G233" s="587"/>
      <c r="H233" s="587"/>
      <c r="I233" s="587"/>
      <c r="J233" s="587"/>
      <c r="K233" s="587"/>
      <c r="L233" s="587"/>
      <c r="M233" s="587"/>
      <c r="N233" s="587"/>
      <c r="O233" s="599"/>
      <c r="P233" s="588" t="s">
        <v>72</v>
      </c>
      <c r="Q233" s="589"/>
      <c r="R233" s="589"/>
      <c r="S233" s="589"/>
      <c r="T233" s="589"/>
      <c r="U233" s="589"/>
      <c r="V233" s="590"/>
      <c r="W233" s="37" t="s">
        <v>70</v>
      </c>
      <c r="X233" s="571">
        <f>IFERROR(SUM(X225:X231),"0")</f>
        <v>216</v>
      </c>
      <c r="Y233" s="571">
        <f>IFERROR(SUM(Y225:Y231),"0")</f>
        <v>216</v>
      </c>
      <c r="Z233" s="37"/>
      <c r="AA233" s="572"/>
      <c r="AB233" s="572"/>
      <c r="AC233" s="572"/>
    </row>
    <row r="234" spans="1:68" ht="14.25" customHeight="1" x14ac:dyDescent="0.25">
      <c r="A234" s="586" t="s">
        <v>139</v>
      </c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7"/>
      <c r="P234" s="587"/>
      <c r="Q234" s="587"/>
      <c r="R234" s="587"/>
      <c r="S234" s="587"/>
      <c r="T234" s="587"/>
      <c r="U234" s="587"/>
      <c r="V234" s="587"/>
      <c r="W234" s="587"/>
      <c r="X234" s="587"/>
      <c r="Y234" s="587"/>
      <c r="Z234" s="587"/>
      <c r="AA234" s="565"/>
      <c r="AB234" s="565"/>
      <c r="AC234" s="565"/>
    </row>
    <row r="235" spans="1:68" ht="27" customHeight="1" x14ac:dyDescent="0.25">
      <c r="A235" s="54" t="s">
        <v>382</v>
      </c>
      <c r="B235" s="54" t="s">
        <v>383</v>
      </c>
      <c r="C235" s="31">
        <v>4301020340</v>
      </c>
      <c r="D235" s="582">
        <v>4680115885721</v>
      </c>
      <c r="E235" s="583"/>
      <c r="F235" s="568">
        <v>0.33</v>
      </c>
      <c r="G235" s="32">
        <v>6</v>
      </c>
      <c r="H235" s="568">
        <v>1.98</v>
      </c>
      <c r="I235" s="568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9">
        <v>0</v>
      </c>
      <c r="Y235" s="570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384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382</v>
      </c>
      <c r="B236" s="54" t="s">
        <v>385</v>
      </c>
      <c r="C236" s="31">
        <v>4301020377</v>
      </c>
      <c r="D236" s="582">
        <v>4680115885981</v>
      </c>
      <c r="E236" s="583"/>
      <c r="F236" s="568">
        <v>0.33</v>
      </c>
      <c r="G236" s="32">
        <v>6</v>
      </c>
      <c r="H236" s="568">
        <v>1.98</v>
      </c>
      <c r="I236" s="568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2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9">
        <v>0</v>
      </c>
      <c r="Y236" s="570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8"/>
      <c r="B237" s="587"/>
      <c r="C237" s="587"/>
      <c r="D237" s="587"/>
      <c r="E237" s="587"/>
      <c r="F237" s="587"/>
      <c r="G237" s="587"/>
      <c r="H237" s="587"/>
      <c r="I237" s="587"/>
      <c r="J237" s="587"/>
      <c r="K237" s="587"/>
      <c r="L237" s="587"/>
      <c r="M237" s="587"/>
      <c r="N237" s="587"/>
      <c r="O237" s="599"/>
      <c r="P237" s="588" t="s">
        <v>72</v>
      </c>
      <c r="Q237" s="589"/>
      <c r="R237" s="589"/>
      <c r="S237" s="589"/>
      <c r="T237" s="589"/>
      <c r="U237" s="589"/>
      <c r="V237" s="590"/>
      <c r="W237" s="37" t="s">
        <v>73</v>
      </c>
      <c r="X237" s="571">
        <f>IFERROR(X235/H235,"0")+IFERROR(X236/H236,"0")</f>
        <v>0</v>
      </c>
      <c r="Y237" s="571">
        <f>IFERROR(Y235/H235,"0")+IFERROR(Y236/H236,"0")</f>
        <v>0</v>
      </c>
      <c r="Z237" s="571">
        <f>IFERROR(IF(Z235="",0,Z235),"0")+IFERROR(IF(Z236="",0,Z236),"0")</f>
        <v>0</v>
      </c>
      <c r="AA237" s="572"/>
      <c r="AB237" s="572"/>
      <c r="AC237" s="572"/>
    </row>
    <row r="238" spans="1:68" x14ac:dyDescent="0.2">
      <c r="A238" s="587"/>
      <c r="B238" s="587"/>
      <c r="C238" s="587"/>
      <c r="D238" s="587"/>
      <c r="E238" s="587"/>
      <c r="F238" s="587"/>
      <c r="G238" s="587"/>
      <c r="H238" s="587"/>
      <c r="I238" s="587"/>
      <c r="J238" s="587"/>
      <c r="K238" s="587"/>
      <c r="L238" s="587"/>
      <c r="M238" s="587"/>
      <c r="N238" s="587"/>
      <c r="O238" s="599"/>
      <c r="P238" s="588" t="s">
        <v>72</v>
      </c>
      <c r="Q238" s="589"/>
      <c r="R238" s="589"/>
      <c r="S238" s="589"/>
      <c r="T238" s="589"/>
      <c r="U238" s="589"/>
      <c r="V238" s="590"/>
      <c r="W238" s="37" t="s">
        <v>70</v>
      </c>
      <c r="X238" s="571">
        <f>IFERROR(SUM(X235:X236),"0")</f>
        <v>0</v>
      </c>
      <c r="Y238" s="571">
        <f>IFERROR(SUM(Y235:Y236),"0")</f>
        <v>0</v>
      </c>
      <c r="Z238" s="37"/>
      <c r="AA238" s="572"/>
      <c r="AB238" s="572"/>
      <c r="AC238" s="572"/>
    </row>
    <row r="239" spans="1:68" ht="14.25" customHeight="1" x14ac:dyDescent="0.25">
      <c r="A239" s="586" t="s">
        <v>386</v>
      </c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7"/>
      <c r="P239" s="587"/>
      <c r="Q239" s="587"/>
      <c r="R239" s="587"/>
      <c r="S239" s="587"/>
      <c r="T239" s="587"/>
      <c r="U239" s="587"/>
      <c r="V239" s="587"/>
      <c r="W239" s="587"/>
      <c r="X239" s="587"/>
      <c r="Y239" s="587"/>
      <c r="Z239" s="587"/>
      <c r="AA239" s="565"/>
      <c r="AB239" s="565"/>
      <c r="AC239" s="565"/>
    </row>
    <row r="240" spans="1:68" ht="27" customHeight="1" x14ac:dyDescent="0.25">
      <c r="A240" s="54" t="s">
        <v>387</v>
      </c>
      <c r="B240" s="54" t="s">
        <v>388</v>
      </c>
      <c r="C240" s="31">
        <v>4301040362</v>
      </c>
      <c r="D240" s="582">
        <v>4680115886803</v>
      </c>
      <c r="E240" s="583"/>
      <c r="F240" s="568">
        <v>0.12</v>
      </c>
      <c r="G240" s="32">
        <v>15</v>
      </c>
      <c r="H240" s="568">
        <v>1.8</v>
      </c>
      <c r="I240" s="568">
        <v>1.9750000000000001</v>
      </c>
      <c r="J240" s="32">
        <v>216</v>
      </c>
      <c r="K240" s="32" t="s">
        <v>291</v>
      </c>
      <c r="L240" s="32"/>
      <c r="M240" s="33" t="s">
        <v>292</v>
      </c>
      <c r="N240" s="33"/>
      <c r="O240" s="32">
        <v>45</v>
      </c>
      <c r="P240" s="649" t="s">
        <v>389</v>
      </c>
      <c r="Q240" s="574"/>
      <c r="R240" s="574"/>
      <c r="S240" s="574"/>
      <c r="T240" s="575"/>
      <c r="U240" s="34"/>
      <c r="V240" s="34"/>
      <c r="W240" s="35" t="s">
        <v>70</v>
      </c>
      <c r="X240" s="569">
        <v>0</v>
      </c>
      <c r="Y240" s="570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390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8"/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99"/>
      <c r="P241" s="588" t="s">
        <v>72</v>
      </c>
      <c r="Q241" s="589"/>
      <c r="R241" s="589"/>
      <c r="S241" s="589"/>
      <c r="T241" s="589"/>
      <c r="U241" s="589"/>
      <c r="V241" s="590"/>
      <c r="W241" s="37" t="s">
        <v>73</v>
      </c>
      <c r="X241" s="571">
        <f>IFERROR(X240/H240,"0")</f>
        <v>0</v>
      </c>
      <c r="Y241" s="571">
        <f>IFERROR(Y240/H240,"0")</f>
        <v>0</v>
      </c>
      <c r="Z241" s="571">
        <f>IFERROR(IF(Z240="",0,Z240),"0")</f>
        <v>0</v>
      </c>
      <c r="AA241" s="572"/>
      <c r="AB241" s="572"/>
      <c r="AC241" s="572"/>
    </row>
    <row r="242" spans="1:68" x14ac:dyDescent="0.2">
      <c r="A242" s="587"/>
      <c r="B242" s="587"/>
      <c r="C242" s="587"/>
      <c r="D242" s="587"/>
      <c r="E242" s="587"/>
      <c r="F242" s="587"/>
      <c r="G242" s="587"/>
      <c r="H242" s="587"/>
      <c r="I242" s="587"/>
      <c r="J242" s="587"/>
      <c r="K242" s="587"/>
      <c r="L242" s="587"/>
      <c r="M242" s="587"/>
      <c r="N242" s="587"/>
      <c r="O242" s="599"/>
      <c r="P242" s="588" t="s">
        <v>72</v>
      </c>
      <c r="Q242" s="589"/>
      <c r="R242" s="589"/>
      <c r="S242" s="589"/>
      <c r="T242" s="589"/>
      <c r="U242" s="589"/>
      <c r="V242" s="590"/>
      <c r="W242" s="37" t="s">
        <v>70</v>
      </c>
      <c r="X242" s="571">
        <f>IFERROR(SUM(X240:X240),"0")</f>
        <v>0</v>
      </c>
      <c r="Y242" s="571">
        <f>IFERROR(SUM(Y240:Y240),"0")</f>
        <v>0</v>
      </c>
      <c r="Z242" s="37"/>
      <c r="AA242" s="572"/>
      <c r="AB242" s="572"/>
      <c r="AC242" s="572"/>
    </row>
    <row r="243" spans="1:68" ht="14.25" customHeight="1" x14ac:dyDescent="0.25">
      <c r="A243" s="586" t="s">
        <v>391</v>
      </c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7"/>
      <c r="P243" s="587"/>
      <c r="Q243" s="587"/>
      <c r="R243" s="587"/>
      <c r="S243" s="587"/>
      <c r="T243" s="587"/>
      <c r="U243" s="587"/>
      <c r="V243" s="587"/>
      <c r="W243" s="587"/>
      <c r="X243" s="587"/>
      <c r="Y243" s="587"/>
      <c r="Z243" s="587"/>
      <c r="AA243" s="565"/>
      <c r="AB243" s="565"/>
      <c r="AC243" s="565"/>
    </row>
    <row r="244" spans="1:68" ht="27" customHeight="1" x14ac:dyDescent="0.25">
      <c r="A244" s="54" t="s">
        <v>392</v>
      </c>
      <c r="B244" s="54" t="s">
        <v>393</v>
      </c>
      <c r="C244" s="31">
        <v>4301041004</v>
      </c>
      <c r="D244" s="582">
        <v>4680115886704</v>
      </c>
      <c r="E244" s="583"/>
      <c r="F244" s="568">
        <v>5.5E-2</v>
      </c>
      <c r="G244" s="32">
        <v>18</v>
      </c>
      <c r="H244" s="568">
        <v>0.99</v>
      </c>
      <c r="I244" s="568">
        <v>1.18</v>
      </c>
      <c r="J244" s="32">
        <v>216</v>
      </c>
      <c r="K244" s="32" t="s">
        <v>291</v>
      </c>
      <c r="L244" s="32"/>
      <c r="M244" s="33" t="s">
        <v>292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9">
        <v>0</v>
      </c>
      <c r="Y244" s="57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4301041008</v>
      </c>
      <c r="D245" s="582">
        <v>4680115886681</v>
      </c>
      <c r="E245" s="583"/>
      <c r="F245" s="568">
        <v>0.12</v>
      </c>
      <c r="G245" s="32">
        <v>15</v>
      </c>
      <c r="H245" s="568">
        <v>1.8</v>
      </c>
      <c r="I245" s="568">
        <v>1.9750000000000001</v>
      </c>
      <c r="J245" s="32">
        <v>216</v>
      </c>
      <c r="K245" s="32" t="s">
        <v>291</v>
      </c>
      <c r="L245" s="32"/>
      <c r="M245" s="33" t="s">
        <v>292</v>
      </c>
      <c r="N245" s="33"/>
      <c r="O245" s="32">
        <v>90</v>
      </c>
      <c r="P245" s="752" t="s">
        <v>397</v>
      </c>
      <c r="Q245" s="574"/>
      <c r="R245" s="574"/>
      <c r="S245" s="574"/>
      <c r="T245" s="575"/>
      <c r="U245" s="34"/>
      <c r="V245" s="34"/>
      <c r="W245" s="35" t="s">
        <v>70</v>
      </c>
      <c r="X245" s="569">
        <v>0</v>
      </c>
      <c r="Y245" s="57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398</v>
      </c>
      <c r="B246" s="54" t="s">
        <v>399</v>
      </c>
      <c r="C246" s="31">
        <v>4301041007</v>
      </c>
      <c r="D246" s="582">
        <v>4680115886735</v>
      </c>
      <c r="E246" s="583"/>
      <c r="F246" s="568">
        <v>0.05</v>
      </c>
      <c r="G246" s="32">
        <v>18</v>
      </c>
      <c r="H246" s="568">
        <v>0.9</v>
      </c>
      <c r="I246" s="568">
        <v>1.0900000000000001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0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9">
        <v>0</v>
      </c>
      <c r="Y246" s="57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394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400</v>
      </c>
      <c r="B247" s="54" t="s">
        <v>401</v>
      </c>
      <c r="C247" s="31">
        <v>4301041006</v>
      </c>
      <c r="D247" s="582">
        <v>4680115886728</v>
      </c>
      <c r="E247" s="583"/>
      <c r="F247" s="568">
        <v>5.5E-2</v>
      </c>
      <c r="G247" s="32">
        <v>18</v>
      </c>
      <c r="H247" s="568">
        <v>0.99</v>
      </c>
      <c r="I247" s="568">
        <v>1.18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9">
        <v>0</v>
      </c>
      <c r="Y247" s="570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394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402</v>
      </c>
      <c r="B248" s="54" t="s">
        <v>403</v>
      </c>
      <c r="C248" s="31">
        <v>4301041005</v>
      </c>
      <c r="D248" s="582">
        <v>4680115886711</v>
      </c>
      <c r="E248" s="583"/>
      <c r="F248" s="568">
        <v>5.5E-2</v>
      </c>
      <c r="G248" s="32">
        <v>18</v>
      </c>
      <c r="H248" s="568">
        <v>0.99</v>
      </c>
      <c r="I248" s="568">
        <v>1.18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9">
        <v>0</v>
      </c>
      <c r="Y248" s="570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394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8"/>
      <c r="B249" s="587"/>
      <c r="C249" s="587"/>
      <c r="D249" s="587"/>
      <c r="E249" s="587"/>
      <c r="F249" s="587"/>
      <c r="G249" s="587"/>
      <c r="H249" s="587"/>
      <c r="I249" s="587"/>
      <c r="J249" s="587"/>
      <c r="K249" s="587"/>
      <c r="L249" s="587"/>
      <c r="M249" s="587"/>
      <c r="N249" s="587"/>
      <c r="O249" s="599"/>
      <c r="P249" s="588" t="s">
        <v>72</v>
      </c>
      <c r="Q249" s="589"/>
      <c r="R249" s="589"/>
      <c r="S249" s="589"/>
      <c r="T249" s="589"/>
      <c r="U249" s="589"/>
      <c r="V249" s="590"/>
      <c r="W249" s="37" t="s">
        <v>73</v>
      </c>
      <c r="X249" s="571">
        <f>IFERROR(X244/H244,"0")+IFERROR(X245/H245,"0")+IFERROR(X246/H246,"0")+IFERROR(X247/H247,"0")+IFERROR(X248/H248,"0")</f>
        <v>0</v>
      </c>
      <c r="Y249" s="571">
        <f>IFERROR(Y244/H244,"0")+IFERROR(Y245/H245,"0")+IFERROR(Y246/H246,"0")+IFERROR(Y247/H247,"0")+IFERROR(Y248/H248,"0")</f>
        <v>0</v>
      </c>
      <c r="Z249" s="571">
        <f>IFERROR(IF(Z244="",0,Z244),"0")+IFERROR(IF(Z245="",0,Z245),"0")+IFERROR(IF(Z246="",0,Z246),"0")+IFERROR(IF(Z247="",0,Z247),"0")+IFERROR(IF(Z248="",0,Z248),"0")</f>
        <v>0</v>
      </c>
      <c r="AA249" s="572"/>
      <c r="AB249" s="572"/>
      <c r="AC249" s="572"/>
    </row>
    <row r="250" spans="1:68" x14ac:dyDescent="0.2">
      <c r="A250" s="587"/>
      <c r="B250" s="587"/>
      <c r="C250" s="587"/>
      <c r="D250" s="587"/>
      <c r="E250" s="587"/>
      <c r="F250" s="587"/>
      <c r="G250" s="587"/>
      <c r="H250" s="587"/>
      <c r="I250" s="587"/>
      <c r="J250" s="587"/>
      <c r="K250" s="587"/>
      <c r="L250" s="587"/>
      <c r="M250" s="587"/>
      <c r="N250" s="587"/>
      <c r="O250" s="599"/>
      <c r="P250" s="588" t="s">
        <v>72</v>
      </c>
      <c r="Q250" s="589"/>
      <c r="R250" s="589"/>
      <c r="S250" s="589"/>
      <c r="T250" s="589"/>
      <c r="U250" s="589"/>
      <c r="V250" s="590"/>
      <c r="W250" s="37" t="s">
        <v>70</v>
      </c>
      <c r="X250" s="571">
        <f>IFERROR(SUM(X244:X248),"0")</f>
        <v>0</v>
      </c>
      <c r="Y250" s="571">
        <f>IFERROR(SUM(Y244:Y248),"0")</f>
        <v>0</v>
      </c>
      <c r="Z250" s="37"/>
      <c r="AA250" s="572"/>
      <c r="AB250" s="572"/>
      <c r="AC250" s="572"/>
    </row>
    <row r="251" spans="1:68" ht="16.5" customHeight="1" x14ac:dyDescent="0.25">
      <c r="A251" s="596" t="s">
        <v>404</v>
      </c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7"/>
      <c r="P251" s="587"/>
      <c r="Q251" s="587"/>
      <c r="R251" s="587"/>
      <c r="S251" s="587"/>
      <c r="T251" s="587"/>
      <c r="U251" s="587"/>
      <c r="V251" s="587"/>
      <c r="W251" s="587"/>
      <c r="X251" s="587"/>
      <c r="Y251" s="587"/>
      <c r="Z251" s="587"/>
      <c r="AA251" s="564"/>
      <c r="AB251" s="564"/>
      <c r="AC251" s="564"/>
    </row>
    <row r="252" spans="1:68" ht="14.25" customHeight="1" x14ac:dyDescent="0.25">
      <c r="A252" s="586" t="s">
        <v>103</v>
      </c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7"/>
      <c r="P252" s="587"/>
      <c r="Q252" s="587"/>
      <c r="R252" s="587"/>
      <c r="S252" s="587"/>
      <c r="T252" s="587"/>
      <c r="U252" s="587"/>
      <c r="V252" s="587"/>
      <c r="W252" s="587"/>
      <c r="X252" s="587"/>
      <c r="Y252" s="587"/>
      <c r="Z252" s="587"/>
      <c r="AA252" s="565"/>
      <c r="AB252" s="565"/>
      <c r="AC252" s="565"/>
    </row>
    <row r="253" spans="1:68" ht="27" customHeight="1" x14ac:dyDescent="0.25">
      <c r="A253" s="54" t="s">
        <v>405</v>
      </c>
      <c r="B253" s="54" t="s">
        <v>406</v>
      </c>
      <c r="C253" s="31">
        <v>4301011855</v>
      </c>
      <c r="D253" s="582">
        <v>4680115885837</v>
      </c>
      <c r="E253" s="583"/>
      <c r="F253" s="568">
        <v>1.35</v>
      </c>
      <c r="G253" s="32">
        <v>8</v>
      </c>
      <c r="H253" s="568">
        <v>10.8</v>
      </c>
      <c r="I253" s="56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9">
        <v>0</v>
      </c>
      <c r="Y253" s="57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4301011850</v>
      </c>
      <c r="D254" s="582">
        <v>4680115885806</v>
      </c>
      <c r="E254" s="583"/>
      <c r="F254" s="568">
        <v>1.35</v>
      </c>
      <c r="G254" s="32">
        <v>8</v>
      </c>
      <c r="H254" s="568">
        <v>10.8</v>
      </c>
      <c r="I254" s="568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9">
        <v>0</v>
      </c>
      <c r="Y254" s="5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4301011853</v>
      </c>
      <c r="D255" s="582">
        <v>4680115885851</v>
      </c>
      <c r="E255" s="583"/>
      <c r="F255" s="568">
        <v>1.35</v>
      </c>
      <c r="G255" s="32">
        <v>8</v>
      </c>
      <c r="H255" s="568">
        <v>10.8</v>
      </c>
      <c r="I255" s="568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9">
        <v>0</v>
      </c>
      <c r="Y255" s="570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414</v>
      </c>
      <c r="B256" s="54" t="s">
        <v>415</v>
      </c>
      <c r="C256" s="31">
        <v>4301011852</v>
      </c>
      <c r="D256" s="582">
        <v>4680115885844</v>
      </c>
      <c r="E256" s="583"/>
      <c r="F256" s="568">
        <v>0.4</v>
      </c>
      <c r="G256" s="32">
        <v>10</v>
      </c>
      <c r="H256" s="568">
        <v>4</v>
      </c>
      <c r="I256" s="568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9">
        <v>0</v>
      </c>
      <c r="Y256" s="570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417</v>
      </c>
      <c r="B257" s="54" t="s">
        <v>418</v>
      </c>
      <c r="C257" s="31">
        <v>4301011851</v>
      </c>
      <c r="D257" s="582">
        <v>4680115885820</v>
      </c>
      <c r="E257" s="583"/>
      <c r="F257" s="568">
        <v>0.4</v>
      </c>
      <c r="G257" s="32">
        <v>10</v>
      </c>
      <c r="H257" s="568">
        <v>4</v>
      </c>
      <c r="I257" s="568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9">
        <v>160</v>
      </c>
      <c r="Y257" s="570">
        <f>IFERROR(IF(X257="",0,CEILING((X257/$H257),1)*$H257),"")</f>
        <v>160</v>
      </c>
      <c r="Z257" s="36">
        <f>IFERROR(IF(Y257=0,"",ROUNDUP(Y257/H257,0)*0.00902),"")</f>
        <v>0.36080000000000001</v>
      </c>
      <c r="AA257" s="56"/>
      <c r="AB257" s="57"/>
      <c r="AC257" s="311" t="s">
        <v>419</v>
      </c>
      <c r="AG257" s="64"/>
      <c r="AJ257" s="68"/>
      <c r="AK257" s="68">
        <v>0</v>
      </c>
      <c r="BB257" s="312" t="s">
        <v>1</v>
      </c>
      <c r="BM257" s="64">
        <f>IFERROR(X257*I257/H257,"0")</f>
        <v>168.4</v>
      </c>
      <c r="BN257" s="64">
        <f>IFERROR(Y257*I257/H257,"0")</f>
        <v>168.4</v>
      </c>
      <c r="BO257" s="64">
        <f>IFERROR(1/J257*(X257/H257),"0")</f>
        <v>0.30303030303030304</v>
      </c>
      <c r="BP257" s="64">
        <f>IFERROR(1/J257*(Y257/H257),"0")</f>
        <v>0.30303030303030304</v>
      </c>
    </row>
    <row r="258" spans="1:68" x14ac:dyDescent="0.2">
      <c r="A258" s="598"/>
      <c r="B258" s="587"/>
      <c r="C258" s="587"/>
      <c r="D258" s="587"/>
      <c r="E258" s="587"/>
      <c r="F258" s="587"/>
      <c r="G258" s="587"/>
      <c r="H258" s="587"/>
      <c r="I258" s="587"/>
      <c r="J258" s="587"/>
      <c r="K258" s="587"/>
      <c r="L258" s="587"/>
      <c r="M258" s="587"/>
      <c r="N258" s="587"/>
      <c r="O258" s="599"/>
      <c r="P258" s="588" t="s">
        <v>72</v>
      </c>
      <c r="Q258" s="589"/>
      <c r="R258" s="589"/>
      <c r="S258" s="589"/>
      <c r="T258" s="589"/>
      <c r="U258" s="589"/>
      <c r="V258" s="590"/>
      <c r="W258" s="37" t="s">
        <v>73</v>
      </c>
      <c r="X258" s="571">
        <f>IFERROR(X253/H253,"0")+IFERROR(X254/H254,"0")+IFERROR(X255/H255,"0")+IFERROR(X256/H256,"0")+IFERROR(X257/H257,"0")</f>
        <v>40</v>
      </c>
      <c r="Y258" s="571">
        <f>IFERROR(Y253/H253,"0")+IFERROR(Y254/H254,"0")+IFERROR(Y255/H255,"0")+IFERROR(Y256/H256,"0")+IFERROR(Y257/H257,"0")</f>
        <v>40</v>
      </c>
      <c r="Z258" s="571">
        <f>IFERROR(IF(Z253="",0,Z253),"0")+IFERROR(IF(Z254="",0,Z254),"0")+IFERROR(IF(Z255="",0,Z255),"0")+IFERROR(IF(Z256="",0,Z256),"0")+IFERROR(IF(Z257="",0,Z257),"0")</f>
        <v>0.36080000000000001</v>
      </c>
      <c r="AA258" s="572"/>
      <c r="AB258" s="572"/>
      <c r="AC258" s="572"/>
    </row>
    <row r="259" spans="1:68" x14ac:dyDescent="0.2">
      <c r="A259" s="587"/>
      <c r="B259" s="587"/>
      <c r="C259" s="587"/>
      <c r="D259" s="587"/>
      <c r="E259" s="587"/>
      <c r="F259" s="587"/>
      <c r="G259" s="587"/>
      <c r="H259" s="587"/>
      <c r="I259" s="587"/>
      <c r="J259" s="587"/>
      <c r="K259" s="587"/>
      <c r="L259" s="587"/>
      <c r="M259" s="587"/>
      <c r="N259" s="587"/>
      <c r="O259" s="599"/>
      <c r="P259" s="588" t="s">
        <v>72</v>
      </c>
      <c r="Q259" s="589"/>
      <c r="R259" s="589"/>
      <c r="S259" s="589"/>
      <c r="T259" s="589"/>
      <c r="U259" s="589"/>
      <c r="V259" s="590"/>
      <c r="W259" s="37" t="s">
        <v>70</v>
      </c>
      <c r="X259" s="571">
        <f>IFERROR(SUM(X253:X257),"0")</f>
        <v>160</v>
      </c>
      <c r="Y259" s="571">
        <f>IFERROR(SUM(Y253:Y257),"0")</f>
        <v>160</v>
      </c>
      <c r="Z259" s="37"/>
      <c r="AA259" s="572"/>
      <c r="AB259" s="572"/>
      <c r="AC259" s="572"/>
    </row>
    <row r="260" spans="1:68" ht="16.5" customHeight="1" x14ac:dyDescent="0.25">
      <c r="A260" s="596" t="s">
        <v>420</v>
      </c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7"/>
      <c r="P260" s="587"/>
      <c r="Q260" s="587"/>
      <c r="R260" s="587"/>
      <c r="S260" s="587"/>
      <c r="T260" s="587"/>
      <c r="U260" s="587"/>
      <c r="V260" s="587"/>
      <c r="W260" s="587"/>
      <c r="X260" s="587"/>
      <c r="Y260" s="587"/>
      <c r="Z260" s="587"/>
      <c r="AA260" s="564"/>
      <c r="AB260" s="564"/>
      <c r="AC260" s="564"/>
    </row>
    <row r="261" spans="1:68" ht="14.25" customHeight="1" x14ac:dyDescent="0.25">
      <c r="A261" s="586" t="s">
        <v>103</v>
      </c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7"/>
      <c r="P261" s="587"/>
      <c r="Q261" s="587"/>
      <c r="R261" s="587"/>
      <c r="S261" s="587"/>
      <c r="T261" s="587"/>
      <c r="U261" s="587"/>
      <c r="V261" s="587"/>
      <c r="W261" s="587"/>
      <c r="X261" s="587"/>
      <c r="Y261" s="587"/>
      <c r="Z261" s="587"/>
      <c r="AA261" s="565"/>
      <c r="AB261" s="565"/>
      <c r="AC261" s="565"/>
    </row>
    <row r="262" spans="1:68" ht="27" customHeight="1" x14ac:dyDescent="0.25">
      <c r="A262" s="54" t="s">
        <v>421</v>
      </c>
      <c r="B262" s="54" t="s">
        <v>422</v>
      </c>
      <c r="C262" s="31">
        <v>4301011223</v>
      </c>
      <c r="D262" s="582">
        <v>4607091383423</v>
      </c>
      <c r="E262" s="583"/>
      <c r="F262" s="568">
        <v>1.35</v>
      </c>
      <c r="G262" s="32">
        <v>8</v>
      </c>
      <c r="H262" s="568">
        <v>10.8</v>
      </c>
      <c r="I262" s="568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9">
        <v>0</v>
      </c>
      <c r="Y262" s="57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423</v>
      </c>
      <c r="B263" s="54" t="s">
        <v>424</v>
      </c>
      <c r="C263" s="31">
        <v>4301012099</v>
      </c>
      <c r="D263" s="582">
        <v>4680115885691</v>
      </c>
      <c r="E263" s="583"/>
      <c r="F263" s="568">
        <v>1.35</v>
      </c>
      <c r="G263" s="32">
        <v>8</v>
      </c>
      <c r="H263" s="568">
        <v>10.8</v>
      </c>
      <c r="I263" s="568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9">
        <v>0</v>
      </c>
      <c r="Y263" s="57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426</v>
      </c>
      <c r="B264" s="54" t="s">
        <v>427</v>
      </c>
      <c r="C264" s="31">
        <v>4301012098</v>
      </c>
      <c r="D264" s="582">
        <v>4680115885660</v>
      </c>
      <c r="E264" s="583"/>
      <c r="F264" s="568">
        <v>1.35</v>
      </c>
      <c r="G264" s="32">
        <v>8</v>
      </c>
      <c r="H264" s="568">
        <v>10.8</v>
      </c>
      <c r="I264" s="568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9">
        <v>0</v>
      </c>
      <c r="Y264" s="570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429</v>
      </c>
      <c r="B265" s="54" t="s">
        <v>430</v>
      </c>
      <c r="C265" s="31">
        <v>4301012176</v>
      </c>
      <c r="D265" s="582">
        <v>4680115886773</v>
      </c>
      <c r="E265" s="583"/>
      <c r="F265" s="568">
        <v>0.9</v>
      </c>
      <c r="G265" s="32">
        <v>10</v>
      </c>
      <c r="H265" s="568">
        <v>9</v>
      </c>
      <c r="I265" s="568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633" t="s">
        <v>431</v>
      </c>
      <c r="Q265" s="574"/>
      <c r="R265" s="574"/>
      <c r="S265" s="574"/>
      <c r="T265" s="575"/>
      <c r="U265" s="34"/>
      <c r="V265" s="34"/>
      <c r="W265" s="35" t="s">
        <v>70</v>
      </c>
      <c r="X265" s="569">
        <v>0</v>
      </c>
      <c r="Y265" s="570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432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8"/>
      <c r="B266" s="587"/>
      <c r="C266" s="587"/>
      <c r="D266" s="587"/>
      <c r="E266" s="587"/>
      <c r="F266" s="587"/>
      <c r="G266" s="587"/>
      <c r="H266" s="587"/>
      <c r="I266" s="587"/>
      <c r="J266" s="587"/>
      <c r="K266" s="587"/>
      <c r="L266" s="587"/>
      <c r="M266" s="587"/>
      <c r="N266" s="587"/>
      <c r="O266" s="599"/>
      <c r="P266" s="588" t="s">
        <v>72</v>
      </c>
      <c r="Q266" s="589"/>
      <c r="R266" s="589"/>
      <c r="S266" s="589"/>
      <c r="T266" s="589"/>
      <c r="U266" s="589"/>
      <c r="V266" s="590"/>
      <c r="W266" s="37" t="s">
        <v>73</v>
      </c>
      <c r="X266" s="571">
        <f>IFERROR(X262/H262,"0")+IFERROR(X263/H263,"0")+IFERROR(X264/H264,"0")+IFERROR(X265/H265,"0")</f>
        <v>0</v>
      </c>
      <c r="Y266" s="571">
        <f>IFERROR(Y262/H262,"0")+IFERROR(Y263/H263,"0")+IFERROR(Y264/H264,"0")+IFERROR(Y265/H265,"0")</f>
        <v>0</v>
      </c>
      <c r="Z266" s="571">
        <f>IFERROR(IF(Z262="",0,Z262),"0")+IFERROR(IF(Z263="",0,Z263),"0")+IFERROR(IF(Z264="",0,Z264),"0")+IFERROR(IF(Z265="",0,Z265),"0")</f>
        <v>0</v>
      </c>
      <c r="AA266" s="572"/>
      <c r="AB266" s="572"/>
      <c r="AC266" s="572"/>
    </row>
    <row r="267" spans="1:68" x14ac:dyDescent="0.2">
      <c r="A267" s="587"/>
      <c r="B267" s="587"/>
      <c r="C267" s="587"/>
      <c r="D267" s="587"/>
      <c r="E267" s="587"/>
      <c r="F267" s="587"/>
      <c r="G267" s="587"/>
      <c r="H267" s="587"/>
      <c r="I267" s="587"/>
      <c r="J267" s="587"/>
      <c r="K267" s="587"/>
      <c r="L267" s="587"/>
      <c r="M267" s="587"/>
      <c r="N267" s="587"/>
      <c r="O267" s="599"/>
      <c r="P267" s="588" t="s">
        <v>72</v>
      </c>
      <c r="Q267" s="589"/>
      <c r="R267" s="589"/>
      <c r="S267" s="589"/>
      <c r="T267" s="589"/>
      <c r="U267" s="589"/>
      <c r="V267" s="590"/>
      <c r="W267" s="37" t="s">
        <v>70</v>
      </c>
      <c r="X267" s="571">
        <f>IFERROR(SUM(X262:X265),"0")</f>
        <v>0</v>
      </c>
      <c r="Y267" s="571">
        <f>IFERROR(SUM(Y262:Y265),"0")</f>
        <v>0</v>
      </c>
      <c r="Z267" s="37"/>
      <c r="AA267" s="572"/>
      <c r="AB267" s="572"/>
      <c r="AC267" s="572"/>
    </row>
    <row r="268" spans="1:68" ht="16.5" customHeight="1" x14ac:dyDescent="0.25">
      <c r="A268" s="596" t="s">
        <v>433</v>
      </c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7"/>
      <c r="P268" s="587"/>
      <c r="Q268" s="587"/>
      <c r="R268" s="587"/>
      <c r="S268" s="587"/>
      <c r="T268" s="587"/>
      <c r="U268" s="587"/>
      <c r="V268" s="587"/>
      <c r="W268" s="587"/>
      <c r="X268" s="587"/>
      <c r="Y268" s="587"/>
      <c r="Z268" s="587"/>
      <c r="AA268" s="564"/>
      <c r="AB268" s="564"/>
      <c r="AC268" s="564"/>
    </row>
    <row r="269" spans="1:68" ht="14.25" customHeight="1" x14ac:dyDescent="0.25">
      <c r="A269" s="586" t="s">
        <v>74</v>
      </c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7"/>
      <c r="P269" s="587"/>
      <c r="Q269" s="587"/>
      <c r="R269" s="587"/>
      <c r="S269" s="587"/>
      <c r="T269" s="587"/>
      <c r="U269" s="587"/>
      <c r="V269" s="587"/>
      <c r="W269" s="587"/>
      <c r="X269" s="587"/>
      <c r="Y269" s="587"/>
      <c r="Z269" s="587"/>
      <c r="AA269" s="565"/>
      <c r="AB269" s="565"/>
      <c r="AC269" s="565"/>
    </row>
    <row r="270" spans="1:68" ht="27" customHeight="1" x14ac:dyDescent="0.25">
      <c r="A270" s="54" t="s">
        <v>434</v>
      </c>
      <c r="B270" s="54" t="s">
        <v>435</v>
      </c>
      <c r="C270" s="31">
        <v>4301051893</v>
      </c>
      <c r="D270" s="582">
        <v>4680115886186</v>
      </c>
      <c r="E270" s="583"/>
      <c r="F270" s="568">
        <v>0.3</v>
      </c>
      <c r="G270" s="32">
        <v>6</v>
      </c>
      <c r="H270" s="568">
        <v>1.8</v>
      </c>
      <c r="I270" s="568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9">
        <v>0</v>
      </c>
      <c r="Y270" s="57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437</v>
      </c>
      <c r="B271" s="54" t="s">
        <v>438</v>
      </c>
      <c r="C271" s="31">
        <v>4301051795</v>
      </c>
      <c r="D271" s="582">
        <v>4680115881228</v>
      </c>
      <c r="E271" s="583"/>
      <c r="F271" s="568">
        <v>0.4</v>
      </c>
      <c r="G271" s="32">
        <v>6</v>
      </c>
      <c r="H271" s="568">
        <v>2.4</v>
      </c>
      <c r="I271" s="568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3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9">
        <v>140</v>
      </c>
      <c r="Y271" s="570">
        <f>IFERROR(IF(X271="",0,CEILING((X271/$H271),1)*$H271),"")</f>
        <v>141.6</v>
      </c>
      <c r="Z271" s="36">
        <f>IFERROR(IF(Y271=0,"",ROUNDUP(Y271/H271,0)*0.00651),"")</f>
        <v>0.38408999999999999</v>
      </c>
      <c r="AA271" s="56"/>
      <c r="AB271" s="57"/>
      <c r="AC271" s="323" t="s">
        <v>439</v>
      </c>
      <c r="AG271" s="64"/>
      <c r="AJ271" s="68"/>
      <c r="AK271" s="68">
        <v>0</v>
      </c>
      <c r="BB271" s="324" t="s">
        <v>1</v>
      </c>
      <c r="BM271" s="64">
        <f>IFERROR(X271*I271/H271,"0")</f>
        <v>154.70000000000002</v>
      </c>
      <c r="BN271" s="64">
        <f>IFERROR(Y271*I271/H271,"0")</f>
        <v>156.46800000000002</v>
      </c>
      <c r="BO271" s="64">
        <f>IFERROR(1/J271*(X271/H271),"0")</f>
        <v>0.32051282051282054</v>
      </c>
      <c r="BP271" s="64">
        <f>IFERROR(1/J271*(Y271/H271),"0")</f>
        <v>0.32417582417582419</v>
      </c>
    </row>
    <row r="272" spans="1:68" ht="37.5" customHeight="1" x14ac:dyDescent="0.25">
      <c r="A272" s="54" t="s">
        <v>440</v>
      </c>
      <c r="B272" s="54" t="s">
        <v>441</v>
      </c>
      <c r="C272" s="31">
        <v>4301051388</v>
      </c>
      <c r="D272" s="582">
        <v>4680115881211</v>
      </c>
      <c r="E272" s="583"/>
      <c r="F272" s="568">
        <v>0.4</v>
      </c>
      <c r="G272" s="32">
        <v>6</v>
      </c>
      <c r="H272" s="568">
        <v>2.4</v>
      </c>
      <c r="I272" s="568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9">
        <v>140</v>
      </c>
      <c r="Y272" s="570">
        <f>IFERROR(IF(X272="",0,CEILING((X272/$H272),1)*$H272),"")</f>
        <v>141.6</v>
      </c>
      <c r="Z272" s="36">
        <f>IFERROR(IF(Y272=0,"",ROUNDUP(Y272/H272,0)*0.00651),"")</f>
        <v>0.38408999999999999</v>
      </c>
      <c r="AA272" s="56"/>
      <c r="AB272" s="57"/>
      <c r="AC272" s="325" t="s">
        <v>442</v>
      </c>
      <c r="AG272" s="64"/>
      <c r="AJ272" s="68" t="s">
        <v>113</v>
      </c>
      <c r="AK272" s="68">
        <v>33.6</v>
      </c>
      <c r="BB272" s="326" t="s">
        <v>1</v>
      </c>
      <c r="BM272" s="64">
        <f>IFERROR(X272*I272/H272,"0")</f>
        <v>150.5</v>
      </c>
      <c r="BN272" s="64">
        <f>IFERROR(Y272*I272/H272,"0")</f>
        <v>152.22</v>
      </c>
      <c r="BO272" s="64">
        <f>IFERROR(1/J272*(X272/H272),"0")</f>
        <v>0.32051282051282054</v>
      </c>
      <c r="BP272" s="64">
        <f>IFERROR(1/J272*(Y272/H272),"0")</f>
        <v>0.32417582417582419</v>
      </c>
    </row>
    <row r="273" spans="1:68" x14ac:dyDescent="0.2">
      <c r="A273" s="598"/>
      <c r="B273" s="587"/>
      <c r="C273" s="587"/>
      <c r="D273" s="587"/>
      <c r="E273" s="587"/>
      <c r="F273" s="587"/>
      <c r="G273" s="587"/>
      <c r="H273" s="587"/>
      <c r="I273" s="587"/>
      <c r="J273" s="587"/>
      <c r="K273" s="587"/>
      <c r="L273" s="587"/>
      <c r="M273" s="587"/>
      <c r="N273" s="587"/>
      <c r="O273" s="599"/>
      <c r="P273" s="588" t="s">
        <v>72</v>
      </c>
      <c r="Q273" s="589"/>
      <c r="R273" s="589"/>
      <c r="S273" s="589"/>
      <c r="T273" s="589"/>
      <c r="U273" s="589"/>
      <c r="V273" s="590"/>
      <c r="W273" s="37" t="s">
        <v>73</v>
      </c>
      <c r="X273" s="571">
        <f>IFERROR(X270/H270,"0")+IFERROR(X271/H271,"0")+IFERROR(X272/H272,"0")</f>
        <v>116.66666666666667</v>
      </c>
      <c r="Y273" s="571">
        <f>IFERROR(Y270/H270,"0")+IFERROR(Y271/H271,"0")+IFERROR(Y272/H272,"0")</f>
        <v>118</v>
      </c>
      <c r="Z273" s="571">
        <f>IFERROR(IF(Z270="",0,Z270),"0")+IFERROR(IF(Z271="",0,Z271),"0")+IFERROR(IF(Z272="",0,Z272),"0")</f>
        <v>0.76817999999999997</v>
      </c>
      <c r="AA273" s="572"/>
      <c r="AB273" s="572"/>
      <c r="AC273" s="572"/>
    </row>
    <row r="274" spans="1:68" x14ac:dyDescent="0.2">
      <c r="A274" s="587"/>
      <c r="B274" s="587"/>
      <c r="C274" s="587"/>
      <c r="D274" s="587"/>
      <c r="E274" s="587"/>
      <c r="F274" s="587"/>
      <c r="G274" s="587"/>
      <c r="H274" s="587"/>
      <c r="I274" s="587"/>
      <c r="J274" s="587"/>
      <c r="K274" s="587"/>
      <c r="L274" s="587"/>
      <c r="M274" s="587"/>
      <c r="N274" s="587"/>
      <c r="O274" s="599"/>
      <c r="P274" s="588" t="s">
        <v>72</v>
      </c>
      <c r="Q274" s="589"/>
      <c r="R274" s="589"/>
      <c r="S274" s="589"/>
      <c r="T274" s="589"/>
      <c r="U274" s="589"/>
      <c r="V274" s="590"/>
      <c r="W274" s="37" t="s">
        <v>70</v>
      </c>
      <c r="X274" s="571">
        <f>IFERROR(SUM(X270:X272),"0")</f>
        <v>280</v>
      </c>
      <c r="Y274" s="571">
        <f>IFERROR(SUM(Y270:Y272),"0")</f>
        <v>283.2</v>
      </c>
      <c r="Z274" s="37"/>
      <c r="AA274" s="572"/>
      <c r="AB274" s="572"/>
      <c r="AC274" s="572"/>
    </row>
    <row r="275" spans="1:68" ht="16.5" customHeight="1" x14ac:dyDescent="0.25">
      <c r="A275" s="596" t="s">
        <v>443</v>
      </c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7"/>
      <c r="P275" s="587"/>
      <c r="Q275" s="587"/>
      <c r="R275" s="587"/>
      <c r="S275" s="587"/>
      <c r="T275" s="587"/>
      <c r="U275" s="587"/>
      <c r="V275" s="587"/>
      <c r="W275" s="587"/>
      <c r="X275" s="587"/>
      <c r="Y275" s="587"/>
      <c r="Z275" s="587"/>
      <c r="AA275" s="564"/>
      <c r="AB275" s="564"/>
      <c r="AC275" s="564"/>
    </row>
    <row r="276" spans="1:68" ht="14.25" customHeight="1" x14ac:dyDescent="0.25">
      <c r="A276" s="586" t="s">
        <v>64</v>
      </c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7"/>
      <c r="P276" s="587"/>
      <c r="Q276" s="587"/>
      <c r="R276" s="587"/>
      <c r="S276" s="587"/>
      <c r="T276" s="587"/>
      <c r="U276" s="587"/>
      <c r="V276" s="587"/>
      <c r="W276" s="587"/>
      <c r="X276" s="587"/>
      <c r="Y276" s="587"/>
      <c r="Z276" s="587"/>
      <c r="AA276" s="565"/>
      <c r="AB276" s="565"/>
      <c r="AC276" s="565"/>
    </row>
    <row r="277" spans="1:68" ht="27" customHeight="1" x14ac:dyDescent="0.25">
      <c r="A277" s="54" t="s">
        <v>444</v>
      </c>
      <c r="B277" s="54" t="s">
        <v>445</v>
      </c>
      <c r="C277" s="31">
        <v>4301031307</v>
      </c>
      <c r="D277" s="582">
        <v>4680115880344</v>
      </c>
      <c r="E277" s="583"/>
      <c r="F277" s="568">
        <v>0.28000000000000003</v>
      </c>
      <c r="G277" s="32">
        <v>6</v>
      </c>
      <c r="H277" s="568">
        <v>1.68</v>
      </c>
      <c r="I277" s="568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9">
        <v>0</v>
      </c>
      <c r="Y277" s="570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446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8"/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99"/>
      <c r="P278" s="588" t="s">
        <v>72</v>
      </c>
      <c r="Q278" s="589"/>
      <c r="R278" s="589"/>
      <c r="S278" s="589"/>
      <c r="T278" s="589"/>
      <c r="U278" s="589"/>
      <c r="V278" s="590"/>
      <c r="W278" s="37" t="s">
        <v>73</v>
      </c>
      <c r="X278" s="571">
        <f>IFERROR(X277/H277,"0")</f>
        <v>0</v>
      </c>
      <c r="Y278" s="571">
        <f>IFERROR(Y277/H277,"0")</f>
        <v>0</v>
      </c>
      <c r="Z278" s="571">
        <f>IFERROR(IF(Z277="",0,Z277),"0")</f>
        <v>0</v>
      </c>
      <c r="AA278" s="572"/>
      <c r="AB278" s="572"/>
      <c r="AC278" s="572"/>
    </row>
    <row r="279" spans="1:68" x14ac:dyDescent="0.2">
      <c r="A279" s="587"/>
      <c r="B279" s="587"/>
      <c r="C279" s="587"/>
      <c r="D279" s="587"/>
      <c r="E279" s="587"/>
      <c r="F279" s="587"/>
      <c r="G279" s="587"/>
      <c r="H279" s="587"/>
      <c r="I279" s="587"/>
      <c r="J279" s="587"/>
      <c r="K279" s="587"/>
      <c r="L279" s="587"/>
      <c r="M279" s="587"/>
      <c r="N279" s="587"/>
      <c r="O279" s="599"/>
      <c r="P279" s="588" t="s">
        <v>72</v>
      </c>
      <c r="Q279" s="589"/>
      <c r="R279" s="589"/>
      <c r="S279" s="589"/>
      <c r="T279" s="589"/>
      <c r="U279" s="589"/>
      <c r="V279" s="590"/>
      <c r="W279" s="37" t="s">
        <v>70</v>
      </c>
      <c r="X279" s="571">
        <f>IFERROR(SUM(X277:X277),"0")</f>
        <v>0</v>
      </c>
      <c r="Y279" s="571">
        <f>IFERROR(SUM(Y277:Y277),"0")</f>
        <v>0</v>
      </c>
      <c r="Z279" s="37"/>
      <c r="AA279" s="572"/>
      <c r="AB279" s="572"/>
      <c r="AC279" s="572"/>
    </row>
    <row r="280" spans="1:68" ht="14.25" customHeight="1" x14ac:dyDescent="0.25">
      <c r="A280" s="586" t="s">
        <v>74</v>
      </c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7"/>
      <c r="P280" s="587"/>
      <c r="Q280" s="587"/>
      <c r="R280" s="587"/>
      <c r="S280" s="587"/>
      <c r="T280" s="587"/>
      <c r="U280" s="587"/>
      <c r="V280" s="587"/>
      <c r="W280" s="587"/>
      <c r="X280" s="587"/>
      <c r="Y280" s="587"/>
      <c r="Z280" s="587"/>
      <c r="AA280" s="565"/>
      <c r="AB280" s="565"/>
      <c r="AC280" s="565"/>
    </row>
    <row r="281" spans="1:68" ht="27" customHeight="1" x14ac:dyDescent="0.25">
      <c r="A281" s="54" t="s">
        <v>447</v>
      </c>
      <c r="B281" s="54" t="s">
        <v>448</v>
      </c>
      <c r="C281" s="31">
        <v>4301051782</v>
      </c>
      <c r="D281" s="582">
        <v>4680115884618</v>
      </c>
      <c r="E281" s="583"/>
      <c r="F281" s="568">
        <v>0.6</v>
      </c>
      <c r="G281" s="32">
        <v>6</v>
      </c>
      <c r="H281" s="568">
        <v>3.6</v>
      </c>
      <c r="I281" s="568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9">
        <v>168</v>
      </c>
      <c r="Y281" s="570">
        <f>IFERROR(IF(X281="",0,CEILING((X281/$H281),1)*$H281),"")</f>
        <v>169.20000000000002</v>
      </c>
      <c r="Z281" s="36">
        <f>IFERROR(IF(Y281=0,"",ROUNDUP(Y281/H281,0)*0.00902),"")</f>
        <v>0.42393999999999998</v>
      </c>
      <c r="AA281" s="56"/>
      <c r="AB281" s="57"/>
      <c r="AC281" s="329" t="s">
        <v>449</v>
      </c>
      <c r="AG281" s="64"/>
      <c r="AJ281" s="68"/>
      <c r="AK281" s="68">
        <v>0</v>
      </c>
      <c r="BB281" s="330" t="s">
        <v>1</v>
      </c>
      <c r="BM281" s="64">
        <f>IFERROR(X281*I281/H281,"0")</f>
        <v>177.8</v>
      </c>
      <c r="BN281" s="64">
        <f>IFERROR(Y281*I281/H281,"0")</f>
        <v>179.07000000000002</v>
      </c>
      <c r="BO281" s="64">
        <f>IFERROR(1/J281*(X281/H281),"0")</f>
        <v>0.35353535353535354</v>
      </c>
      <c r="BP281" s="64">
        <f>IFERROR(1/J281*(Y281/H281),"0")</f>
        <v>0.35606060606060613</v>
      </c>
    </row>
    <row r="282" spans="1:68" x14ac:dyDescent="0.2">
      <c r="A282" s="598"/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99"/>
      <c r="P282" s="588" t="s">
        <v>72</v>
      </c>
      <c r="Q282" s="589"/>
      <c r="R282" s="589"/>
      <c r="S282" s="589"/>
      <c r="T282" s="589"/>
      <c r="U282" s="589"/>
      <c r="V282" s="590"/>
      <c r="W282" s="37" t="s">
        <v>73</v>
      </c>
      <c r="X282" s="571">
        <f>IFERROR(X281/H281,"0")</f>
        <v>46.666666666666664</v>
      </c>
      <c r="Y282" s="571">
        <f>IFERROR(Y281/H281,"0")</f>
        <v>47.000000000000007</v>
      </c>
      <c r="Z282" s="571">
        <f>IFERROR(IF(Z281="",0,Z281),"0")</f>
        <v>0.42393999999999998</v>
      </c>
      <c r="AA282" s="572"/>
      <c r="AB282" s="572"/>
      <c r="AC282" s="572"/>
    </row>
    <row r="283" spans="1:68" x14ac:dyDescent="0.2">
      <c r="A283" s="587"/>
      <c r="B283" s="587"/>
      <c r="C283" s="587"/>
      <c r="D283" s="587"/>
      <c r="E283" s="587"/>
      <c r="F283" s="587"/>
      <c r="G283" s="587"/>
      <c r="H283" s="587"/>
      <c r="I283" s="587"/>
      <c r="J283" s="587"/>
      <c r="K283" s="587"/>
      <c r="L283" s="587"/>
      <c r="M283" s="587"/>
      <c r="N283" s="587"/>
      <c r="O283" s="599"/>
      <c r="P283" s="588" t="s">
        <v>72</v>
      </c>
      <c r="Q283" s="589"/>
      <c r="R283" s="589"/>
      <c r="S283" s="589"/>
      <c r="T283" s="589"/>
      <c r="U283" s="589"/>
      <c r="V283" s="590"/>
      <c r="W283" s="37" t="s">
        <v>70</v>
      </c>
      <c r="X283" s="571">
        <f>IFERROR(SUM(X281:X281),"0")</f>
        <v>168</v>
      </c>
      <c r="Y283" s="571">
        <f>IFERROR(SUM(Y281:Y281),"0")</f>
        <v>169.20000000000002</v>
      </c>
      <c r="Z283" s="37"/>
      <c r="AA283" s="572"/>
      <c r="AB283" s="572"/>
      <c r="AC283" s="572"/>
    </row>
    <row r="284" spans="1:68" ht="16.5" customHeight="1" x14ac:dyDescent="0.25">
      <c r="A284" s="596" t="s">
        <v>450</v>
      </c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7"/>
      <c r="P284" s="587"/>
      <c r="Q284" s="587"/>
      <c r="R284" s="587"/>
      <c r="S284" s="587"/>
      <c r="T284" s="587"/>
      <c r="U284" s="587"/>
      <c r="V284" s="587"/>
      <c r="W284" s="587"/>
      <c r="X284" s="587"/>
      <c r="Y284" s="587"/>
      <c r="Z284" s="587"/>
      <c r="AA284" s="564"/>
      <c r="AB284" s="564"/>
      <c r="AC284" s="564"/>
    </row>
    <row r="285" spans="1:68" ht="14.25" customHeight="1" x14ac:dyDescent="0.25">
      <c r="A285" s="586" t="s">
        <v>103</v>
      </c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7"/>
      <c r="P285" s="587"/>
      <c r="Q285" s="587"/>
      <c r="R285" s="587"/>
      <c r="S285" s="587"/>
      <c r="T285" s="587"/>
      <c r="U285" s="587"/>
      <c r="V285" s="587"/>
      <c r="W285" s="587"/>
      <c r="X285" s="587"/>
      <c r="Y285" s="587"/>
      <c r="Z285" s="587"/>
      <c r="AA285" s="565"/>
      <c r="AB285" s="565"/>
      <c r="AC285" s="565"/>
    </row>
    <row r="286" spans="1:68" ht="27" customHeight="1" x14ac:dyDescent="0.25">
      <c r="A286" s="54" t="s">
        <v>451</v>
      </c>
      <c r="B286" s="54" t="s">
        <v>452</v>
      </c>
      <c r="C286" s="31">
        <v>4301011662</v>
      </c>
      <c r="D286" s="582">
        <v>4680115883703</v>
      </c>
      <c r="E286" s="583"/>
      <c r="F286" s="568">
        <v>1.35</v>
      </c>
      <c r="G286" s="32">
        <v>8</v>
      </c>
      <c r="H286" s="568">
        <v>10.8</v>
      </c>
      <c r="I286" s="568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9">
        <v>0</v>
      </c>
      <c r="Y286" s="570">
        <f>IFERROR(IF(X286="",0,CEILING((X286/$H286),1)*$H286),"")</f>
        <v>0</v>
      </c>
      <c r="Z286" s="36" t="str">
        <f>IFERROR(IF(Y286=0,"",ROUNDUP(Y286/H286,0)*0.01898),"")</f>
        <v/>
      </c>
      <c r="AA286" s="56" t="s">
        <v>453</v>
      </c>
      <c r="AB286" s="57"/>
      <c r="AC286" s="331" t="s">
        <v>454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8"/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99"/>
      <c r="P287" s="588" t="s">
        <v>72</v>
      </c>
      <c r="Q287" s="589"/>
      <c r="R287" s="589"/>
      <c r="S287" s="589"/>
      <c r="T287" s="589"/>
      <c r="U287" s="589"/>
      <c r="V287" s="590"/>
      <c r="W287" s="37" t="s">
        <v>73</v>
      </c>
      <c r="X287" s="571">
        <f>IFERROR(X286/H286,"0")</f>
        <v>0</v>
      </c>
      <c r="Y287" s="571">
        <f>IFERROR(Y286/H286,"0")</f>
        <v>0</v>
      </c>
      <c r="Z287" s="571">
        <f>IFERROR(IF(Z286="",0,Z286),"0")</f>
        <v>0</v>
      </c>
      <c r="AA287" s="572"/>
      <c r="AB287" s="572"/>
      <c r="AC287" s="572"/>
    </row>
    <row r="288" spans="1:68" x14ac:dyDescent="0.2">
      <c r="A288" s="587"/>
      <c r="B288" s="587"/>
      <c r="C288" s="587"/>
      <c r="D288" s="587"/>
      <c r="E288" s="587"/>
      <c r="F288" s="587"/>
      <c r="G288" s="587"/>
      <c r="H288" s="587"/>
      <c r="I288" s="587"/>
      <c r="J288" s="587"/>
      <c r="K288" s="587"/>
      <c r="L288" s="587"/>
      <c r="M288" s="587"/>
      <c r="N288" s="587"/>
      <c r="O288" s="599"/>
      <c r="P288" s="588" t="s">
        <v>72</v>
      </c>
      <c r="Q288" s="589"/>
      <c r="R288" s="589"/>
      <c r="S288" s="589"/>
      <c r="T288" s="589"/>
      <c r="U288" s="589"/>
      <c r="V288" s="590"/>
      <c r="W288" s="37" t="s">
        <v>70</v>
      </c>
      <c r="X288" s="571">
        <f>IFERROR(SUM(X286:X286),"0")</f>
        <v>0</v>
      </c>
      <c r="Y288" s="571">
        <f>IFERROR(SUM(Y286:Y286),"0")</f>
        <v>0</v>
      </c>
      <c r="Z288" s="37"/>
      <c r="AA288" s="572"/>
      <c r="AB288" s="572"/>
      <c r="AC288" s="572"/>
    </row>
    <row r="289" spans="1:68" ht="16.5" customHeight="1" x14ac:dyDescent="0.25">
      <c r="A289" s="596" t="s">
        <v>455</v>
      </c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7"/>
      <c r="P289" s="587"/>
      <c r="Q289" s="587"/>
      <c r="R289" s="587"/>
      <c r="S289" s="587"/>
      <c r="T289" s="587"/>
      <c r="U289" s="587"/>
      <c r="V289" s="587"/>
      <c r="W289" s="587"/>
      <c r="X289" s="587"/>
      <c r="Y289" s="587"/>
      <c r="Z289" s="587"/>
      <c r="AA289" s="564"/>
      <c r="AB289" s="564"/>
      <c r="AC289" s="564"/>
    </row>
    <row r="290" spans="1:68" ht="14.25" customHeight="1" x14ac:dyDescent="0.25">
      <c r="A290" s="586" t="s">
        <v>103</v>
      </c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7"/>
      <c r="P290" s="587"/>
      <c r="Q290" s="587"/>
      <c r="R290" s="587"/>
      <c r="S290" s="587"/>
      <c r="T290" s="587"/>
      <c r="U290" s="587"/>
      <c r="V290" s="587"/>
      <c r="W290" s="587"/>
      <c r="X290" s="587"/>
      <c r="Y290" s="587"/>
      <c r="Z290" s="587"/>
      <c r="AA290" s="565"/>
      <c r="AB290" s="565"/>
      <c r="AC290" s="565"/>
    </row>
    <row r="291" spans="1:68" ht="27" customHeight="1" x14ac:dyDescent="0.25">
      <c r="A291" s="54" t="s">
        <v>456</v>
      </c>
      <c r="B291" s="54" t="s">
        <v>457</v>
      </c>
      <c r="C291" s="31">
        <v>4301012126</v>
      </c>
      <c r="D291" s="582">
        <v>4607091386004</v>
      </c>
      <c r="E291" s="583"/>
      <c r="F291" s="568">
        <v>1.35</v>
      </c>
      <c r="G291" s="32">
        <v>8</v>
      </c>
      <c r="H291" s="568">
        <v>10.8</v>
      </c>
      <c r="I291" s="568">
        <v>11.234999999999999</v>
      </c>
      <c r="J291" s="32">
        <v>64</v>
      </c>
      <c r="K291" s="32" t="s">
        <v>106</v>
      </c>
      <c r="L291" s="32"/>
      <c r="M291" s="33" t="s">
        <v>107</v>
      </c>
      <c r="N291" s="33"/>
      <c r="O291" s="32">
        <v>55</v>
      </c>
      <c r="P291" s="8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9">
        <v>0</v>
      </c>
      <c r="Y291" s="570">
        <f t="shared" ref="Y291:Y297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ref="BM291:BM297" si="43">IFERROR(X291*I291/H291,"0")</f>
        <v>0</v>
      </c>
      <c r="BN291" s="64">
        <f t="shared" ref="BN291:BN297" si="44">IFERROR(Y291*I291/H291,"0")</f>
        <v>0</v>
      </c>
      <c r="BO291" s="64">
        <f t="shared" ref="BO291:BO297" si="45">IFERROR(1/J291*(X291/H291),"0")</f>
        <v>0</v>
      </c>
      <c r="BP291" s="64">
        <f t="shared" ref="BP291:BP297" si="46"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4301012024</v>
      </c>
      <c r="D292" s="582">
        <v>4680115885615</v>
      </c>
      <c r="E292" s="583"/>
      <c r="F292" s="568">
        <v>1.35</v>
      </c>
      <c r="G292" s="32">
        <v>8</v>
      </c>
      <c r="H292" s="568">
        <v>10.8</v>
      </c>
      <c r="I292" s="568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9">
        <v>0</v>
      </c>
      <c r="Y292" s="570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4301012016</v>
      </c>
      <c r="D293" s="582">
        <v>4680115885554</v>
      </c>
      <c r="E293" s="583"/>
      <c r="F293" s="568">
        <v>1.35</v>
      </c>
      <c r="G293" s="32">
        <v>8</v>
      </c>
      <c r="H293" s="568">
        <v>10.8</v>
      </c>
      <c r="I293" s="568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9">
        <v>0</v>
      </c>
      <c r="Y293" s="570">
        <f t="shared" si="42"/>
        <v>0</v>
      </c>
      <c r="Z293" s="36" t="str">
        <f>IFERROR(IF(Y293=0,"",ROUNDUP(Y293/H293,0)*0.01898),"")</f>
        <v/>
      </c>
      <c r="AA293" s="56"/>
      <c r="AB293" s="57"/>
      <c r="AC293" s="337" t="s">
        <v>464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27" customHeight="1" x14ac:dyDescent="0.25">
      <c r="A294" s="54" t="s">
        <v>462</v>
      </c>
      <c r="B294" s="54" t="s">
        <v>465</v>
      </c>
      <c r="C294" s="31">
        <v>4301011911</v>
      </c>
      <c r="D294" s="582">
        <v>4680115885554</v>
      </c>
      <c r="E294" s="583"/>
      <c r="F294" s="568">
        <v>1.35</v>
      </c>
      <c r="G294" s="32">
        <v>8</v>
      </c>
      <c r="H294" s="568">
        <v>10.8</v>
      </c>
      <c r="I294" s="568">
        <v>11.28</v>
      </c>
      <c r="J294" s="32">
        <v>48</v>
      </c>
      <c r="K294" s="32" t="s">
        <v>106</v>
      </c>
      <c r="L294" s="32"/>
      <c r="M294" s="33" t="s">
        <v>466</v>
      </c>
      <c r="N294" s="33"/>
      <c r="O294" s="32">
        <v>55</v>
      </c>
      <c r="P294" s="89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9">
        <v>0</v>
      </c>
      <c r="Y294" s="570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37.5" customHeight="1" x14ac:dyDescent="0.25">
      <c r="A295" s="54" t="s">
        <v>468</v>
      </c>
      <c r="B295" s="54" t="s">
        <v>469</v>
      </c>
      <c r="C295" s="31">
        <v>4301011858</v>
      </c>
      <c r="D295" s="582">
        <v>4680115885646</v>
      </c>
      <c r="E295" s="583"/>
      <c r="F295" s="568">
        <v>1.35</v>
      </c>
      <c r="G295" s="32">
        <v>8</v>
      </c>
      <c r="H295" s="568">
        <v>10.8</v>
      </c>
      <c r="I295" s="568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9">
        <v>0</v>
      </c>
      <c r="Y295" s="570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470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471</v>
      </c>
      <c r="B296" s="54" t="s">
        <v>472</v>
      </c>
      <c r="C296" s="31">
        <v>4301011857</v>
      </c>
      <c r="D296" s="582">
        <v>4680115885622</v>
      </c>
      <c r="E296" s="583"/>
      <c r="F296" s="568">
        <v>0.4</v>
      </c>
      <c r="G296" s="32">
        <v>10</v>
      </c>
      <c r="H296" s="568">
        <v>4</v>
      </c>
      <c r="I296" s="568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9">
        <v>0</v>
      </c>
      <c r="Y296" s="570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461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473</v>
      </c>
      <c r="B297" s="54" t="s">
        <v>474</v>
      </c>
      <c r="C297" s="31">
        <v>4301011859</v>
      </c>
      <c r="D297" s="582">
        <v>4680115885608</v>
      </c>
      <c r="E297" s="583"/>
      <c r="F297" s="568">
        <v>0.4</v>
      </c>
      <c r="G297" s="32">
        <v>10</v>
      </c>
      <c r="H297" s="568">
        <v>4</v>
      </c>
      <c r="I297" s="568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4"/>
      <c r="R297" s="574"/>
      <c r="S297" s="574"/>
      <c r="T297" s="575"/>
      <c r="U297" s="34"/>
      <c r="V297" s="34"/>
      <c r="W297" s="35" t="s">
        <v>70</v>
      </c>
      <c r="X297" s="569">
        <v>60</v>
      </c>
      <c r="Y297" s="570">
        <f t="shared" si="42"/>
        <v>60</v>
      </c>
      <c r="Z297" s="36">
        <f>IFERROR(IF(Y297=0,"",ROUNDUP(Y297/H297,0)*0.00902),"")</f>
        <v>0.1353</v>
      </c>
      <c r="AA297" s="56"/>
      <c r="AB297" s="57"/>
      <c r="AC297" s="345" t="s">
        <v>475</v>
      </c>
      <c r="AG297" s="64"/>
      <c r="AJ297" s="68"/>
      <c r="AK297" s="68">
        <v>0</v>
      </c>
      <c r="BB297" s="346" t="s">
        <v>1</v>
      </c>
      <c r="BM297" s="64">
        <f t="shared" si="43"/>
        <v>63.15</v>
      </c>
      <c r="BN297" s="64">
        <f t="shared" si="44"/>
        <v>63.15</v>
      </c>
      <c r="BO297" s="64">
        <f t="shared" si="45"/>
        <v>0.11363636363636365</v>
      </c>
      <c r="BP297" s="64">
        <f t="shared" si="46"/>
        <v>0.11363636363636365</v>
      </c>
    </row>
    <row r="298" spans="1:68" x14ac:dyDescent="0.2">
      <c r="A298" s="598"/>
      <c r="B298" s="587"/>
      <c r="C298" s="587"/>
      <c r="D298" s="587"/>
      <c r="E298" s="587"/>
      <c r="F298" s="587"/>
      <c r="G298" s="587"/>
      <c r="H298" s="587"/>
      <c r="I298" s="587"/>
      <c r="J298" s="587"/>
      <c r="K298" s="587"/>
      <c r="L298" s="587"/>
      <c r="M298" s="587"/>
      <c r="N298" s="587"/>
      <c r="O298" s="599"/>
      <c r="P298" s="588" t="s">
        <v>72</v>
      </c>
      <c r="Q298" s="589"/>
      <c r="R298" s="589"/>
      <c r="S298" s="589"/>
      <c r="T298" s="589"/>
      <c r="U298" s="589"/>
      <c r="V298" s="590"/>
      <c r="W298" s="37" t="s">
        <v>73</v>
      </c>
      <c r="X298" s="571">
        <f>IFERROR(X291/H291,"0")+IFERROR(X292/H292,"0")+IFERROR(X293/H293,"0")+IFERROR(X294/H294,"0")+IFERROR(X295/H295,"0")+IFERROR(X296/H296,"0")+IFERROR(X297/H297,"0")</f>
        <v>15</v>
      </c>
      <c r="Y298" s="571">
        <f>IFERROR(Y291/H291,"0")+IFERROR(Y292/H292,"0")+IFERROR(Y293/H293,"0")+IFERROR(Y294/H294,"0")+IFERROR(Y295/H295,"0")+IFERROR(Y296/H296,"0")+IFERROR(Y297/H297,"0")</f>
        <v>15</v>
      </c>
      <c r="Z298" s="571">
        <f>IFERROR(IF(Z291="",0,Z291),"0")+IFERROR(IF(Z292="",0,Z292),"0")+IFERROR(IF(Z293="",0,Z293),"0")+IFERROR(IF(Z294="",0,Z294),"0")+IFERROR(IF(Z295="",0,Z295),"0")+IFERROR(IF(Z296="",0,Z296),"0")+IFERROR(IF(Z297="",0,Z297),"0")</f>
        <v>0.1353</v>
      </c>
      <c r="AA298" s="572"/>
      <c r="AB298" s="572"/>
      <c r="AC298" s="572"/>
    </row>
    <row r="299" spans="1:68" x14ac:dyDescent="0.2">
      <c r="A299" s="587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99"/>
      <c r="P299" s="588" t="s">
        <v>72</v>
      </c>
      <c r="Q299" s="589"/>
      <c r="R299" s="589"/>
      <c r="S299" s="589"/>
      <c r="T299" s="589"/>
      <c r="U299" s="589"/>
      <c r="V299" s="590"/>
      <c r="W299" s="37" t="s">
        <v>70</v>
      </c>
      <c r="X299" s="571">
        <f>IFERROR(SUM(X291:X297),"0")</f>
        <v>60</v>
      </c>
      <c r="Y299" s="571">
        <f>IFERROR(SUM(Y291:Y297),"0")</f>
        <v>60</v>
      </c>
      <c r="Z299" s="37"/>
      <c r="AA299" s="572"/>
      <c r="AB299" s="572"/>
      <c r="AC299" s="572"/>
    </row>
    <row r="300" spans="1:68" ht="14.25" customHeight="1" x14ac:dyDescent="0.25">
      <c r="A300" s="586" t="s">
        <v>64</v>
      </c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7"/>
      <c r="P300" s="587"/>
      <c r="Q300" s="587"/>
      <c r="R300" s="587"/>
      <c r="S300" s="587"/>
      <c r="T300" s="587"/>
      <c r="U300" s="587"/>
      <c r="V300" s="587"/>
      <c r="W300" s="587"/>
      <c r="X300" s="587"/>
      <c r="Y300" s="587"/>
      <c r="Z300" s="587"/>
      <c r="AA300" s="565"/>
      <c r="AB300" s="565"/>
      <c r="AC300" s="565"/>
    </row>
    <row r="301" spans="1:68" ht="27" customHeight="1" x14ac:dyDescent="0.25">
      <c r="A301" s="54" t="s">
        <v>476</v>
      </c>
      <c r="B301" s="54" t="s">
        <v>477</v>
      </c>
      <c r="C301" s="31">
        <v>4301030878</v>
      </c>
      <c r="D301" s="582">
        <v>4607091387193</v>
      </c>
      <c r="E301" s="583"/>
      <c r="F301" s="568">
        <v>0.7</v>
      </c>
      <c r="G301" s="32">
        <v>6</v>
      </c>
      <c r="H301" s="568">
        <v>4.2</v>
      </c>
      <c r="I301" s="568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9">
        <v>0</v>
      </c>
      <c r="Y301" s="570">
        <f t="shared" ref="Y301:Y307" si="47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ref="BM301:BM307" si="48">IFERROR(X301*I301/H301,"0")</f>
        <v>0</v>
      </c>
      <c r="BN301" s="64">
        <f t="shared" ref="BN301:BN307" si="49">IFERROR(Y301*I301/H301,"0")</f>
        <v>0</v>
      </c>
      <c r="BO301" s="64">
        <f t="shared" ref="BO301:BO307" si="50">IFERROR(1/J301*(X301/H301),"0")</f>
        <v>0</v>
      </c>
      <c r="BP301" s="64">
        <f t="shared" ref="BP301:BP307" si="51">IFERROR(1/J301*(Y301/H301),"0")</f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4301031153</v>
      </c>
      <c r="D302" s="582">
        <v>4607091387230</v>
      </c>
      <c r="E302" s="583"/>
      <c r="F302" s="568">
        <v>0.7</v>
      </c>
      <c r="G302" s="32">
        <v>6</v>
      </c>
      <c r="H302" s="568">
        <v>4.2</v>
      </c>
      <c r="I302" s="568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9">
        <v>0</v>
      </c>
      <c r="Y302" s="570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4301031154</v>
      </c>
      <c r="D303" s="582">
        <v>4607091387292</v>
      </c>
      <c r="E303" s="583"/>
      <c r="F303" s="568">
        <v>0.73</v>
      </c>
      <c r="G303" s="32">
        <v>6</v>
      </c>
      <c r="H303" s="568">
        <v>4.38</v>
      </c>
      <c r="I303" s="568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2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9">
        <v>0</v>
      </c>
      <c r="Y303" s="570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485</v>
      </c>
      <c r="B304" s="54" t="s">
        <v>486</v>
      </c>
      <c r="C304" s="31">
        <v>4301031152</v>
      </c>
      <c r="D304" s="582">
        <v>4607091387285</v>
      </c>
      <c r="E304" s="583"/>
      <c r="F304" s="568">
        <v>0.35</v>
      </c>
      <c r="G304" s="32">
        <v>6</v>
      </c>
      <c r="H304" s="568">
        <v>2.1</v>
      </c>
      <c r="I304" s="568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9">
        <v>0</v>
      </c>
      <c r="Y304" s="570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487</v>
      </c>
      <c r="B305" s="54" t="s">
        <v>488</v>
      </c>
      <c r="C305" s="31">
        <v>4301031305</v>
      </c>
      <c r="D305" s="582">
        <v>4607091389845</v>
      </c>
      <c r="E305" s="583"/>
      <c r="F305" s="568">
        <v>0.35</v>
      </c>
      <c r="G305" s="32">
        <v>6</v>
      </c>
      <c r="H305" s="568">
        <v>2.1</v>
      </c>
      <c r="I305" s="568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4"/>
      <c r="R305" s="574"/>
      <c r="S305" s="574"/>
      <c r="T305" s="575"/>
      <c r="U305" s="34"/>
      <c r="V305" s="34"/>
      <c r="W305" s="35" t="s">
        <v>70</v>
      </c>
      <c r="X305" s="569">
        <v>62.999999999999993</v>
      </c>
      <c r="Y305" s="570">
        <f t="shared" si="47"/>
        <v>63</v>
      </c>
      <c r="Z305" s="36">
        <f>IFERROR(IF(Y305=0,"",ROUNDUP(Y305/H305,0)*0.00502),"")</f>
        <v>0.15060000000000001</v>
      </c>
      <c r="AA305" s="56"/>
      <c r="AB305" s="57"/>
      <c r="AC305" s="355" t="s">
        <v>489</v>
      </c>
      <c r="AG305" s="64"/>
      <c r="AJ305" s="68"/>
      <c r="AK305" s="68">
        <v>0</v>
      </c>
      <c r="BB305" s="356" t="s">
        <v>1</v>
      </c>
      <c r="BM305" s="64">
        <f t="shared" si="48"/>
        <v>66</v>
      </c>
      <c r="BN305" s="64">
        <f t="shared" si="49"/>
        <v>66.000000000000014</v>
      </c>
      <c r="BO305" s="64">
        <f t="shared" si="50"/>
        <v>0.12820512820512819</v>
      </c>
      <c r="BP305" s="64">
        <f t="shared" si="51"/>
        <v>0.12820512820512822</v>
      </c>
    </row>
    <row r="306" spans="1:68" ht="27" customHeight="1" x14ac:dyDescent="0.25">
      <c r="A306" s="54" t="s">
        <v>490</v>
      </c>
      <c r="B306" s="54" t="s">
        <v>491</v>
      </c>
      <c r="C306" s="31">
        <v>4301031306</v>
      </c>
      <c r="D306" s="582">
        <v>4680115882881</v>
      </c>
      <c r="E306" s="583"/>
      <c r="F306" s="568">
        <v>0.28000000000000003</v>
      </c>
      <c r="G306" s="32">
        <v>6</v>
      </c>
      <c r="H306" s="568">
        <v>1.68</v>
      </c>
      <c r="I306" s="568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4"/>
      <c r="R306" s="574"/>
      <c r="S306" s="574"/>
      <c r="T306" s="575"/>
      <c r="U306" s="34"/>
      <c r="V306" s="34"/>
      <c r="W306" s="35" t="s">
        <v>70</v>
      </c>
      <c r="X306" s="569">
        <v>0</v>
      </c>
      <c r="Y306" s="570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492</v>
      </c>
      <c r="B307" s="54" t="s">
        <v>493</v>
      </c>
      <c r="C307" s="31">
        <v>4301031066</v>
      </c>
      <c r="D307" s="582">
        <v>4607091383836</v>
      </c>
      <c r="E307" s="583"/>
      <c r="F307" s="568">
        <v>0.3</v>
      </c>
      <c r="G307" s="32">
        <v>6</v>
      </c>
      <c r="H307" s="568">
        <v>1.8</v>
      </c>
      <c r="I307" s="568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9">
        <v>60</v>
      </c>
      <c r="Y307" s="570">
        <f t="shared" si="47"/>
        <v>61.2</v>
      </c>
      <c r="Z307" s="36">
        <f>IFERROR(IF(Y307=0,"",ROUNDUP(Y307/H307,0)*0.00651),"")</f>
        <v>0.22134000000000001</v>
      </c>
      <c r="AA307" s="56"/>
      <c r="AB307" s="57"/>
      <c r="AC307" s="359" t="s">
        <v>494</v>
      </c>
      <c r="AG307" s="64"/>
      <c r="AJ307" s="68"/>
      <c r="AK307" s="68">
        <v>0</v>
      </c>
      <c r="BB307" s="360" t="s">
        <v>1</v>
      </c>
      <c r="BM307" s="64">
        <f t="shared" si="48"/>
        <v>67.600000000000009</v>
      </c>
      <c r="BN307" s="64">
        <f t="shared" si="49"/>
        <v>68.951999999999998</v>
      </c>
      <c r="BO307" s="64">
        <f t="shared" si="50"/>
        <v>0.18315018315018317</v>
      </c>
      <c r="BP307" s="64">
        <f t="shared" si="51"/>
        <v>0.18681318681318682</v>
      </c>
    </row>
    <row r="308" spans="1:68" x14ac:dyDescent="0.2">
      <c r="A308" s="598"/>
      <c r="B308" s="587"/>
      <c r="C308" s="587"/>
      <c r="D308" s="587"/>
      <c r="E308" s="587"/>
      <c r="F308" s="587"/>
      <c r="G308" s="587"/>
      <c r="H308" s="587"/>
      <c r="I308" s="587"/>
      <c r="J308" s="587"/>
      <c r="K308" s="587"/>
      <c r="L308" s="587"/>
      <c r="M308" s="587"/>
      <c r="N308" s="587"/>
      <c r="O308" s="599"/>
      <c r="P308" s="588" t="s">
        <v>72</v>
      </c>
      <c r="Q308" s="589"/>
      <c r="R308" s="589"/>
      <c r="S308" s="589"/>
      <c r="T308" s="589"/>
      <c r="U308" s="589"/>
      <c r="V308" s="590"/>
      <c r="W308" s="37" t="s">
        <v>73</v>
      </c>
      <c r="X308" s="571">
        <f>IFERROR(X301/H301,"0")+IFERROR(X302/H302,"0")+IFERROR(X303/H303,"0")+IFERROR(X304/H304,"0")+IFERROR(X305/H305,"0")+IFERROR(X306/H306,"0")+IFERROR(X307/H307,"0")</f>
        <v>63.333333333333329</v>
      </c>
      <c r="Y308" s="571">
        <f>IFERROR(Y301/H301,"0")+IFERROR(Y302/H302,"0")+IFERROR(Y303/H303,"0")+IFERROR(Y304/H304,"0")+IFERROR(Y305/H305,"0")+IFERROR(Y306/H306,"0")+IFERROR(Y307/H307,"0")</f>
        <v>64</v>
      </c>
      <c r="Z308" s="571">
        <f>IFERROR(IF(Z301="",0,Z301),"0")+IFERROR(IF(Z302="",0,Z302),"0")+IFERROR(IF(Z303="",0,Z303),"0")+IFERROR(IF(Z304="",0,Z304),"0")+IFERROR(IF(Z305="",0,Z305),"0")+IFERROR(IF(Z306="",0,Z306),"0")+IFERROR(IF(Z307="",0,Z307),"0")</f>
        <v>0.37194000000000005</v>
      </c>
      <c r="AA308" s="572"/>
      <c r="AB308" s="572"/>
      <c r="AC308" s="572"/>
    </row>
    <row r="309" spans="1:68" x14ac:dyDescent="0.2">
      <c r="A309" s="587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99"/>
      <c r="P309" s="588" t="s">
        <v>72</v>
      </c>
      <c r="Q309" s="589"/>
      <c r="R309" s="589"/>
      <c r="S309" s="589"/>
      <c r="T309" s="589"/>
      <c r="U309" s="589"/>
      <c r="V309" s="590"/>
      <c r="W309" s="37" t="s">
        <v>70</v>
      </c>
      <c r="X309" s="571">
        <f>IFERROR(SUM(X301:X307),"0")</f>
        <v>123</v>
      </c>
      <c r="Y309" s="571">
        <f>IFERROR(SUM(Y301:Y307),"0")</f>
        <v>124.2</v>
      </c>
      <c r="Z309" s="37"/>
      <c r="AA309" s="572"/>
      <c r="AB309" s="572"/>
      <c r="AC309" s="572"/>
    </row>
    <row r="310" spans="1:68" ht="14.25" customHeight="1" x14ac:dyDescent="0.25">
      <c r="A310" s="586" t="s">
        <v>74</v>
      </c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7"/>
      <c r="P310" s="587"/>
      <c r="Q310" s="587"/>
      <c r="R310" s="587"/>
      <c r="S310" s="587"/>
      <c r="T310" s="587"/>
      <c r="U310" s="587"/>
      <c r="V310" s="587"/>
      <c r="W310" s="587"/>
      <c r="X310" s="587"/>
      <c r="Y310" s="587"/>
      <c r="Z310" s="587"/>
      <c r="AA310" s="565"/>
      <c r="AB310" s="565"/>
      <c r="AC310" s="565"/>
    </row>
    <row r="311" spans="1:68" ht="27" customHeight="1" x14ac:dyDescent="0.25">
      <c r="A311" s="54" t="s">
        <v>495</v>
      </c>
      <c r="B311" s="54" t="s">
        <v>496</v>
      </c>
      <c r="C311" s="31">
        <v>4301051100</v>
      </c>
      <c r="D311" s="582">
        <v>4607091387766</v>
      </c>
      <c r="E311" s="583"/>
      <c r="F311" s="568">
        <v>1.3</v>
      </c>
      <c r="G311" s="32">
        <v>6</v>
      </c>
      <c r="H311" s="568">
        <v>7.8</v>
      </c>
      <c r="I311" s="568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4"/>
      <c r="R311" s="574"/>
      <c r="S311" s="574"/>
      <c r="T311" s="575"/>
      <c r="U311" s="34"/>
      <c r="V311" s="34"/>
      <c r="W311" s="35" t="s">
        <v>70</v>
      </c>
      <c r="X311" s="569">
        <v>0</v>
      </c>
      <c r="Y311" s="57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498</v>
      </c>
      <c r="B312" s="54" t="s">
        <v>499</v>
      </c>
      <c r="C312" s="31">
        <v>4301051818</v>
      </c>
      <c r="D312" s="582">
        <v>4607091387957</v>
      </c>
      <c r="E312" s="583"/>
      <c r="F312" s="568">
        <v>1.3</v>
      </c>
      <c r="G312" s="32">
        <v>6</v>
      </c>
      <c r="H312" s="568">
        <v>7.8</v>
      </c>
      <c r="I312" s="568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9">
        <v>0</v>
      </c>
      <c r="Y312" s="570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501</v>
      </c>
      <c r="B313" s="54" t="s">
        <v>502</v>
      </c>
      <c r="C313" s="31">
        <v>4301051819</v>
      </c>
      <c r="D313" s="582">
        <v>4607091387964</v>
      </c>
      <c r="E313" s="583"/>
      <c r="F313" s="568">
        <v>1.35</v>
      </c>
      <c r="G313" s="32">
        <v>6</v>
      </c>
      <c r="H313" s="568">
        <v>8.1</v>
      </c>
      <c r="I313" s="568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4"/>
      <c r="R313" s="574"/>
      <c r="S313" s="574"/>
      <c r="T313" s="575"/>
      <c r="U313" s="34"/>
      <c r="V313" s="34"/>
      <c r="W313" s="35" t="s">
        <v>70</v>
      </c>
      <c r="X313" s="569">
        <v>0</v>
      </c>
      <c r="Y313" s="570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504</v>
      </c>
      <c r="B314" s="54" t="s">
        <v>505</v>
      </c>
      <c r="C314" s="31">
        <v>4301051734</v>
      </c>
      <c r="D314" s="582">
        <v>4680115884588</v>
      </c>
      <c r="E314" s="583"/>
      <c r="F314" s="568">
        <v>0.5</v>
      </c>
      <c r="G314" s="32">
        <v>6</v>
      </c>
      <c r="H314" s="568">
        <v>3</v>
      </c>
      <c r="I314" s="568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9">
        <v>0</v>
      </c>
      <c r="Y314" s="570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507</v>
      </c>
      <c r="B315" s="54" t="s">
        <v>508</v>
      </c>
      <c r="C315" s="31">
        <v>4301051578</v>
      </c>
      <c r="D315" s="582">
        <v>4607091387513</v>
      </c>
      <c r="E315" s="583"/>
      <c r="F315" s="568">
        <v>0.45</v>
      </c>
      <c r="G315" s="32">
        <v>6</v>
      </c>
      <c r="H315" s="568">
        <v>2.7</v>
      </c>
      <c r="I315" s="568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5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4"/>
      <c r="R315" s="574"/>
      <c r="S315" s="574"/>
      <c r="T315" s="575"/>
      <c r="U315" s="34"/>
      <c r="V315" s="34"/>
      <c r="W315" s="35" t="s">
        <v>70</v>
      </c>
      <c r="X315" s="569">
        <v>0</v>
      </c>
      <c r="Y315" s="5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98"/>
      <c r="B316" s="587"/>
      <c r="C316" s="587"/>
      <c r="D316" s="587"/>
      <c r="E316" s="587"/>
      <c r="F316" s="587"/>
      <c r="G316" s="587"/>
      <c r="H316" s="587"/>
      <c r="I316" s="587"/>
      <c r="J316" s="587"/>
      <c r="K316" s="587"/>
      <c r="L316" s="587"/>
      <c r="M316" s="587"/>
      <c r="N316" s="587"/>
      <c r="O316" s="599"/>
      <c r="P316" s="588" t="s">
        <v>72</v>
      </c>
      <c r="Q316" s="589"/>
      <c r="R316" s="589"/>
      <c r="S316" s="589"/>
      <c r="T316" s="589"/>
      <c r="U316" s="589"/>
      <c r="V316" s="590"/>
      <c r="W316" s="37" t="s">
        <v>73</v>
      </c>
      <c r="X316" s="571">
        <f>IFERROR(X311/H311,"0")+IFERROR(X312/H312,"0")+IFERROR(X313/H313,"0")+IFERROR(X314/H314,"0")+IFERROR(X315/H315,"0")</f>
        <v>0</v>
      </c>
      <c r="Y316" s="571">
        <f>IFERROR(Y311/H311,"0")+IFERROR(Y312/H312,"0")+IFERROR(Y313/H313,"0")+IFERROR(Y314/H314,"0")+IFERROR(Y315/H315,"0")</f>
        <v>0</v>
      </c>
      <c r="Z316" s="571">
        <f>IFERROR(IF(Z311="",0,Z311),"0")+IFERROR(IF(Z312="",0,Z312),"0")+IFERROR(IF(Z313="",0,Z313),"0")+IFERROR(IF(Z314="",0,Z314),"0")+IFERROR(IF(Z315="",0,Z315),"0")</f>
        <v>0</v>
      </c>
      <c r="AA316" s="572"/>
      <c r="AB316" s="572"/>
      <c r="AC316" s="572"/>
    </row>
    <row r="317" spans="1:68" x14ac:dyDescent="0.2">
      <c r="A317" s="587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99"/>
      <c r="P317" s="588" t="s">
        <v>72</v>
      </c>
      <c r="Q317" s="589"/>
      <c r="R317" s="589"/>
      <c r="S317" s="589"/>
      <c r="T317" s="589"/>
      <c r="U317" s="589"/>
      <c r="V317" s="590"/>
      <c r="W317" s="37" t="s">
        <v>70</v>
      </c>
      <c r="X317" s="571">
        <f>IFERROR(SUM(X311:X315),"0")</f>
        <v>0</v>
      </c>
      <c r="Y317" s="571">
        <f>IFERROR(SUM(Y311:Y315),"0")</f>
        <v>0</v>
      </c>
      <c r="Z317" s="37"/>
      <c r="AA317" s="572"/>
      <c r="AB317" s="572"/>
      <c r="AC317" s="572"/>
    </row>
    <row r="318" spans="1:68" ht="14.25" customHeight="1" x14ac:dyDescent="0.25">
      <c r="A318" s="586" t="s">
        <v>174</v>
      </c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7"/>
      <c r="P318" s="587"/>
      <c r="Q318" s="587"/>
      <c r="R318" s="587"/>
      <c r="S318" s="587"/>
      <c r="T318" s="587"/>
      <c r="U318" s="587"/>
      <c r="V318" s="587"/>
      <c r="W318" s="587"/>
      <c r="X318" s="587"/>
      <c r="Y318" s="587"/>
      <c r="Z318" s="587"/>
      <c r="AA318" s="565"/>
      <c r="AB318" s="565"/>
      <c r="AC318" s="565"/>
    </row>
    <row r="319" spans="1:68" ht="27" customHeight="1" x14ac:dyDescent="0.25">
      <c r="A319" s="54" t="s">
        <v>510</v>
      </c>
      <c r="B319" s="54" t="s">
        <v>511</v>
      </c>
      <c r="C319" s="31">
        <v>4301060387</v>
      </c>
      <c r="D319" s="582">
        <v>4607091380880</v>
      </c>
      <c r="E319" s="583"/>
      <c r="F319" s="568">
        <v>1.4</v>
      </c>
      <c r="G319" s="32">
        <v>6</v>
      </c>
      <c r="H319" s="568">
        <v>8.4</v>
      </c>
      <c r="I319" s="568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9">
        <v>0</v>
      </c>
      <c r="Y319" s="57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513</v>
      </c>
      <c r="B320" s="54" t="s">
        <v>514</v>
      </c>
      <c r="C320" s="31">
        <v>4301060406</v>
      </c>
      <c r="D320" s="582">
        <v>4607091384482</v>
      </c>
      <c r="E320" s="583"/>
      <c r="F320" s="568">
        <v>1.3</v>
      </c>
      <c r="G320" s="32">
        <v>6</v>
      </c>
      <c r="H320" s="568">
        <v>7.8</v>
      </c>
      <c r="I320" s="568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9">
        <v>0</v>
      </c>
      <c r="Y320" s="570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customHeight="1" x14ac:dyDescent="0.25">
      <c r="A321" s="54" t="s">
        <v>516</v>
      </c>
      <c r="B321" s="54" t="s">
        <v>517</v>
      </c>
      <c r="C321" s="31">
        <v>4301060484</v>
      </c>
      <c r="D321" s="582">
        <v>4607091380897</v>
      </c>
      <c r="E321" s="583"/>
      <c r="F321" s="568">
        <v>1.4</v>
      </c>
      <c r="G321" s="32">
        <v>6</v>
      </c>
      <c r="H321" s="568">
        <v>8.4</v>
      </c>
      <c r="I321" s="568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4"/>
      <c r="R321" s="574"/>
      <c r="S321" s="574"/>
      <c r="T321" s="575"/>
      <c r="U321" s="34"/>
      <c r="V321" s="34"/>
      <c r="W321" s="35" t="s">
        <v>70</v>
      </c>
      <c r="X321" s="569">
        <v>0</v>
      </c>
      <c r="Y321" s="5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98"/>
      <c r="B322" s="587"/>
      <c r="C322" s="587"/>
      <c r="D322" s="587"/>
      <c r="E322" s="587"/>
      <c r="F322" s="587"/>
      <c r="G322" s="587"/>
      <c r="H322" s="587"/>
      <c r="I322" s="587"/>
      <c r="J322" s="587"/>
      <c r="K322" s="587"/>
      <c r="L322" s="587"/>
      <c r="M322" s="587"/>
      <c r="N322" s="587"/>
      <c r="O322" s="599"/>
      <c r="P322" s="588" t="s">
        <v>72</v>
      </c>
      <c r="Q322" s="589"/>
      <c r="R322" s="589"/>
      <c r="S322" s="589"/>
      <c r="T322" s="589"/>
      <c r="U322" s="589"/>
      <c r="V322" s="590"/>
      <c r="W322" s="37" t="s">
        <v>73</v>
      </c>
      <c r="X322" s="571">
        <f>IFERROR(X319/H319,"0")+IFERROR(X320/H320,"0")+IFERROR(X321/H321,"0")</f>
        <v>0</v>
      </c>
      <c r="Y322" s="571">
        <f>IFERROR(Y319/H319,"0")+IFERROR(Y320/H320,"0")+IFERROR(Y321/H321,"0")</f>
        <v>0</v>
      </c>
      <c r="Z322" s="571">
        <f>IFERROR(IF(Z319="",0,Z319),"0")+IFERROR(IF(Z320="",0,Z320),"0")+IFERROR(IF(Z321="",0,Z321),"0")</f>
        <v>0</v>
      </c>
      <c r="AA322" s="572"/>
      <c r="AB322" s="572"/>
      <c r="AC322" s="572"/>
    </row>
    <row r="323" spans="1:68" x14ac:dyDescent="0.2">
      <c r="A323" s="587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99"/>
      <c r="P323" s="588" t="s">
        <v>72</v>
      </c>
      <c r="Q323" s="589"/>
      <c r="R323" s="589"/>
      <c r="S323" s="589"/>
      <c r="T323" s="589"/>
      <c r="U323" s="589"/>
      <c r="V323" s="590"/>
      <c r="W323" s="37" t="s">
        <v>70</v>
      </c>
      <c r="X323" s="571">
        <f>IFERROR(SUM(X319:X321),"0")</f>
        <v>0</v>
      </c>
      <c r="Y323" s="571">
        <f>IFERROR(SUM(Y319:Y321),"0")</f>
        <v>0</v>
      </c>
      <c r="Z323" s="37"/>
      <c r="AA323" s="572"/>
      <c r="AB323" s="572"/>
      <c r="AC323" s="572"/>
    </row>
    <row r="324" spans="1:68" ht="14.25" customHeight="1" x14ac:dyDescent="0.25">
      <c r="A324" s="586" t="s">
        <v>95</v>
      </c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7"/>
      <c r="P324" s="587"/>
      <c r="Q324" s="587"/>
      <c r="R324" s="587"/>
      <c r="S324" s="587"/>
      <c r="T324" s="587"/>
      <c r="U324" s="587"/>
      <c r="V324" s="587"/>
      <c r="W324" s="587"/>
      <c r="X324" s="587"/>
      <c r="Y324" s="587"/>
      <c r="Z324" s="587"/>
      <c r="AA324" s="565"/>
      <c r="AB324" s="565"/>
      <c r="AC324" s="565"/>
    </row>
    <row r="325" spans="1:68" ht="27" customHeight="1" x14ac:dyDescent="0.25">
      <c r="A325" s="54" t="s">
        <v>519</v>
      </c>
      <c r="B325" s="54" t="s">
        <v>520</v>
      </c>
      <c r="C325" s="31">
        <v>4301030235</v>
      </c>
      <c r="D325" s="582">
        <v>4607091388381</v>
      </c>
      <c r="E325" s="583"/>
      <c r="F325" s="568">
        <v>0.38</v>
      </c>
      <c r="G325" s="32">
        <v>8</v>
      </c>
      <c r="H325" s="568">
        <v>3.04</v>
      </c>
      <c r="I325" s="568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79" t="s">
        <v>521</v>
      </c>
      <c r="Q325" s="574"/>
      <c r="R325" s="574"/>
      <c r="S325" s="574"/>
      <c r="T325" s="575"/>
      <c r="U325" s="34"/>
      <c r="V325" s="34"/>
      <c r="W325" s="35" t="s">
        <v>70</v>
      </c>
      <c r="X325" s="569">
        <v>0</v>
      </c>
      <c r="Y325" s="57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523</v>
      </c>
      <c r="B326" s="54" t="s">
        <v>524</v>
      </c>
      <c r="C326" s="31">
        <v>4301030232</v>
      </c>
      <c r="D326" s="582">
        <v>4607091388374</v>
      </c>
      <c r="E326" s="583"/>
      <c r="F326" s="568">
        <v>0.38</v>
      </c>
      <c r="G326" s="32">
        <v>8</v>
      </c>
      <c r="H326" s="568">
        <v>3.04</v>
      </c>
      <c r="I326" s="568">
        <v>3.29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7" t="s">
        <v>525</v>
      </c>
      <c r="Q326" s="574"/>
      <c r="R326" s="574"/>
      <c r="S326" s="574"/>
      <c r="T326" s="575"/>
      <c r="U326" s="34"/>
      <c r="V326" s="34"/>
      <c r="W326" s="35" t="s">
        <v>70</v>
      </c>
      <c r="X326" s="569">
        <v>0</v>
      </c>
      <c r="Y326" s="570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4301032015</v>
      </c>
      <c r="D327" s="582">
        <v>4607091383102</v>
      </c>
      <c r="E327" s="583"/>
      <c r="F327" s="568">
        <v>0.17</v>
      </c>
      <c r="G327" s="32">
        <v>15</v>
      </c>
      <c r="H327" s="568">
        <v>2.5499999999999998</v>
      </c>
      <c r="I327" s="568">
        <v>2.9550000000000001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9">
        <v>0</v>
      </c>
      <c r="Y327" s="570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528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4301030233</v>
      </c>
      <c r="D328" s="582">
        <v>4607091388404</v>
      </c>
      <c r="E328" s="583"/>
      <c r="F328" s="568">
        <v>0.17</v>
      </c>
      <c r="G328" s="32">
        <v>15</v>
      </c>
      <c r="H328" s="568">
        <v>2.5499999999999998</v>
      </c>
      <c r="I328" s="568">
        <v>2.88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74"/>
      <c r="R328" s="574"/>
      <c r="S328" s="574"/>
      <c r="T328" s="575"/>
      <c r="U328" s="34"/>
      <c r="V328" s="34"/>
      <c r="W328" s="35" t="s">
        <v>70</v>
      </c>
      <c r="X328" s="569">
        <v>0</v>
      </c>
      <c r="Y328" s="570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98"/>
      <c r="B329" s="587"/>
      <c r="C329" s="587"/>
      <c r="D329" s="587"/>
      <c r="E329" s="587"/>
      <c r="F329" s="587"/>
      <c r="G329" s="587"/>
      <c r="H329" s="587"/>
      <c r="I329" s="587"/>
      <c r="J329" s="587"/>
      <c r="K329" s="587"/>
      <c r="L329" s="587"/>
      <c r="M329" s="587"/>
      <c r="N329" s="587"/>
      <c r="O329" s="599"/>
      <c r="P329" s="588" t="s">
        <v>72</v>
      </c>
      <c r="Q329" s="589"/>
      <c r="R329" s="589"/>
      <c r="S329" s="589"/>
      <c r="T329" s="589"/>
      <c r="U329" s="589"/>
      <c r="V329" s="590"/>
      <c r="W329" s="37" t="s">
        <v>73</v>
      </c>
      <c r="X329" s="571">
        <f>IFERROR(X325/H325,"0")+IFERROR(X326/H326,"0")+IFERROR(X327/H327,"0")+IFERROR(X328/H328,"0")</f>
        <v>0</v>
      </c>
      <c r="Y329" s="571">
        <f>IFERROR(Y325/H325,"0")+IFERROR(Y326/H326,"0")+IFERROR(Y327/H327,"0")+IFERROR(Y328/H328,"0")</f>
        <v>0</v>
      </c>
      <c r="Z329" s="571">
        <f>IFERROR(IF(Z325="",0,Z325),"0")+IFERROR(IF(Z326="",0,Z326),"0")+IFERROR(IF(Z327="",0,Z327),"0")+IFERROR(IF(Z328="",0,Z328),"0")</f>
        <v>0</v>
      </c>
      <c r="AA329" s="572"/>
      <c r="AB329" s="572"/>
      <c r="AC329" s="572"/>
    </row>
    <row r="330" spans="1:68" x14ac:dyDescent="0.2">
      <c r="A330" s="587"/>
      <c r="B330" s="587"/>
      <c r="C330" s="587"/>
      <c r="D330" s="587"/>
      <c r="E330" s="587"/>
      <c r="F330" s="587"/>
      <c r="G330" s="587"/>
      <c r="H330" s="587"/>
      <c r="I330" s="587"/>
      <c r="J330" s="587"/>
      <c r="K330" s="587"/>
      <c r="L330" s="587"/>
      <c r="M330" s="587"/>
      <c r="N330" s="587"/>
      <c r="O330" s="599"/>
      <c r="P330" s="588" t="s">
        <v>72</v>
      </c>
      <c r="Q330" s="589"/>
      <c r="R330" s="589"/>
      <c r="S330" s="589"/>
      <c r="T330" s="589"/>
      <c r="U330" s="589"/>
      <c r="V330" s="590"/>
      <c r="W330" s="37" t="s">
        <v>70</v>
      </c>
      <c r="X330" s="571">
        <f>IFERROR(SUM(X325:X328),"0")</f>
        <v>0</v>
      </c>
      <c r="Y330" s="571">
        <f>IFERROR(SUM(Y325:Y328),"0")</f>
        <v>0</v>
      </c>
      <c r="Z330" s="37"/>
      <c r="AA330" s="572"/>
      <c r="AB330" s="572"/>
      <c r="AC330" s="572"/>
    </row>
    <row r="331" spans="1:68" ht="14.25" customHeight="1" x14ac:dyDescent="0.25">
      <c r="A331" s="586" t="s">
        <v>531</v>
      </c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7"/>
      <c r="P331" s="587"/>
      <c r="Q331" s="587"/>
      <c r="R331" s="587"/>
      <c r="S331" s="587"/>
      <c r="T331" s="587"/>
      <c r="U331" s="587"/>
      <c r="V331" s="587"/>
      <c r="W331" s="587"/>
      <c r="X331" s="587"/>
      <c r="Y331" s="587"/>
      <c r="Z331" s="587"/>
      <c r="AA331" s="565"/>
      <c r="AB331" s="565"/>
      <c r="AC331" s="565"/>
    </row>
    <row r="332" spans="1:68" ht="16.5" customHeight="1" x14ac:dyDescent="0.25">
      <c r="A332" s="54" t="s">
        <v>532</v>
      </c>
      <c r="B332" s="54" t="s">
        <v>533</v>
      </c>
      <c r="C332" s="31">
        <v>4301180007</v>
      </c>
      <c r="D332" s="582">
        <v>4680115881808</v>
      </c>
      <c r="E332" s="583"/>
      <c r="F332" s="568">
        <v>0.1</v>
      </c>
      <c r="G332" s="32">
        <v>20</v>
      </c>
      <c r="H332" s="568">
        <v>2</v>
      </c>
      <c r="I332" s="56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9">
        <v>0</v>
      </c>
      <c r="Y332" s="57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536</v>
      </c>
      <c r="B333" s="54" t="s">
        <v>537</v>
      </c>
      <c r="C333" s="31">
        <v>4301180006</v>
      </c>
      <c r="D333" s="582">
        <v>4680115881822</v>
      </c>
      <c r="E333" s="583"/>
      <c r="F333" s="568">
        <v>0.1</v>
      </c>
      <c r="G333" s="32">
        <v>20</v>
      </c>
      <c r="H333" s="568">
        <v>2</v>
      </c>
      <c r="I333" s="568">
        <v>2.2400000000000002</v>
      </c>
      <c r="J333" s="32">
        <v>238</v>
      </c>
      <c r="K333" s="32" t="s">
        <v>77</v>
      </c>
      <c r="L333" s="32"/>
      <c r="M333" s="33" t="s">
        <v>534</v>
      </c>
      <c r="N333" s="33"/>
      <c r="O333" s="32">
        <v>730</v>
      </c>
      <c r="P333" s="8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74"/>
      <c r="R333" s="574"/>
      <c r="S333" s="574"/>
      <c r="T333" s="575"/>
      <c r="U333" s="34"/>
      <c r="V333" s="34"/>
      <c r="W333" s="35" t="s">
        <v>70</v>
      </c>
      <c r="X333" s="569">
        <v>0</v>
      </c>
      <c r="Y333" s="570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535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4301180001</v>
      </c>
      <c r="D334" s="582">
        <v>4680115880016</v>
      </c>
      <c r="E334" s="583"/>
      <c r="F334" s="568">
        <v>0.1</v>
      </c>
      <c r="G334" s="32">
        <v>20</v>
      </c>
      <c r="H334" s="568">
        <v>2</v>
      </c>
      <c r="I334" s="568">
        <v>2.2400000000000002</v>
      </c>
      <c r="J334" s="32">
        <v>238</v>
      </c>
      <c r="K334" s="32" t="s">
        <v>77</v>
      </c>
      <c r="L334" s="32"/>
      <c r="M334" s="33" t="s">
        <v>534</v>
      </c>
      <c r="N334" s="33"/>
      <c r="O334" s="32">
        <v>730</v>
      </c>
      <c r="P334" s="6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9">
        <v>38</v>
      </c>
      <c r="Y334" s="570">
        <f>IFERROR(IF(X334="",0,CEILING((X334/$H334),1)*$H334),"")</f>
        <v>38</v>
      </c>
      <c r="Z334" s="36">
        <f>IFERROR(IF(Y334=0,"",ROUNDUP(Y334/H334,0)*0.00474),"")</f>
        <v>9.0060000000000001E-2</v>
      </c>
      <c r="AA334" s="56"/>
      <c r="AB334" s="57"/>
      <c r="AC334" s="389" t="s">
        <v>535</v>
      </c>
      <c r="AG334" s="64"/>
      <c r="AJ334" s="68"/>
      <c r="AK334" s="68">
        <v>0</v>
      </c>
      <c r="BB334" s="390" t="s">
        <v>1</v>
      </c>
      <c r="BM334" s="64">
        <f>IFERROR(X334*I334/H334,"0")</f>
        <v>42.56</v>
      </c>
      <c r="BN334" s="64">
        <f>IFERROR(Y334*I334/H334,"0")</f>
        <v>42.56</v>
      </c>
      <c r="BO334" s="64">
        <f>IFERROR(1/J334*(X334/H334),"0")</f>
        <v>7.9831932773109238E-2</v>
      </c>
      <c r="BP334" s="64">
        <f>IFERROR(1/J334*(Y334/H334),"0")</f>
        <v>7.9831932773109238E-2</v>
      </c>
    </row>
    <row r="335" spans="1:68" x14ac:dyDescent="0.2">
      <c r="A335" s="598"/>
      <c r="B335" s="587"/>
      <c r="C335" s="587"/>
      <c r="D335" s="587"/>
      <c r="E335" s="587"/>
      <c r="F335" s="587"/>
      <c r="G335" s="587"/>
      <c r="H335" s="587"/>
      <c r="I335" s="587"/>
      <c r="J335" s="587"/>
      <c r="K335" s="587"/>
      <c r="L335" s="587"/>
      <c r="M335" s="587"/>
      <c r="N335" s="587"/>
      <c r="O335" s="599"/>
      <c r="P335" s="588" t="s">
        <v>72</v>
      </c>
      <c r="Q335" s="589"/>
      <c r="R335" s="589"/>
      <c r="S335" s="589"/>
      <c r="T335" s="589"/>
      <c r="U335" s="589"/>
      <c r="V335" s="590"/>
      <c r="W335" s="37" t="s">
        <v>73</v>
      </c>
      <c r="X335" s="571">
        <f>IFERROR(X332/H332,"0")+IFERROR(X333/H333,"0")+IFERROR(X334/H334,"0")</f>
        <v>19</v>
      </c>
      <c r="Y335" s="571">
        <f>IFERROR(Y332/H332,"0")+IFERROR(Y333/H333,"0")+IFERROR(Y334/H334,"0")</f>
        <v>19</v>
      </c>
      <c r="Z335" s="571">
        <f>IFERROR(IF(Z332="",0,Z332),"0")+IFERROR(IF(Z333="",0,Z333),"0")+IFERROR(IF(Z334="",0,Z334),"0")</f>
        <v>9.0060000000000001E-2</v>
      </c>
      <c r="AA335" s="572"/>
      <c r="AB335" s="572"/>
      <c r="AC335" s="572"/>
    </row>
    <row r="336" spans="1:68" x14ac:dyDescent="0.2">
      <c r="A336" s="587"/>
      <c r="B336" s="587"/>
      <c r="C336" s="587"/>
      <c r="D336" s="587"/>
      <c r="E336" s="587"/>
      <c r="F336" s="587"/>
      <c r="G336" s="587"/>
      <c r="H336" s="587"/>
      <c r="I336" s="587"/>
      <c r="J336" s="587"/>
      <c r="K336" s="587"/>
      <c r="L336" s="587"/>
      <c r="M336" s="587"/>
      <c r="N336" s="587"/>
      <c r="O336" s="599"/>
      <c r="P336" s="588" t="s">
        <v>72</v>
      </c>
      <c r="Q336" s="589"/>
      <c r="R336" s="589"/>
      <c r="S336" s="589"/>
      <c r="T336" s="589"/>
      <c r="U336" s="589"/>
      <c r="V336" s="590"/>
      <c r="W336" s="37" t="s">
        <v>70</v>
      </c>
      <c r="X336" s="571">
        <f>IFERROR(SUM(X332:X334),"0")</f>
        <v>38</v>
      </c>
      <c r="Y336" s="571">
        <f>IFERROR(SUM(Y332:Y334),"0")</f>
        <v>38</v>
      </c>
      <c r="Z336" s="37"/>
      <c r="AA336" s="572"/>
      <c r="AB336" s="572"/>
      <c r="AC336" s="572"/>
    </row>
    <row r="337" spans="1:68" ht="16.5" customHeight="1" x14ac:dyDescent="0.25">
      <c r="A337" s="596" t="s">
        <v>540</v>
      </c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7"/>
      <c r="P337" s="587"/>
      <c r="Q337" s="587"/>
      <c r="R337" s="587"/>
      <c r="S337" s="587"/>
      <c r="T337" s="587"/>
      <c r="U337" s="587"/>
      <c r="V337" s="587"/>
      <c r="W337" s="587"/>
      <c r="X337" s="587"/>
      <c r="Y337" s="587"/>
      <c r="Z337" s="587"/>
      <c r="AA337" s="564"/>
      <c r="AB337" s="564"/>
      <c r="AC337" s="564"/>
    </row>
    <row r="338" spans="1:68" ht="14.25" customHeight="1" x14ac:dyDescent="0.25">
      <c r="A338" s="586" t="s">
        <v>74</v>
      </c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7"/>
      <c r="P338" s="587"/>
      <c r="Q338" s="587"/>
      <c r="R338" s="587"/>
      <c r="S338" s="587"/>
      <c r="T338" s="587"/>
      <c r="U338" s="587"/>
      <c r="V338" s="587"/>
      <c r="W338" s="587"/>
      <c r="X338" s="587"/>
      <c r="Y338" s="587"/>
      <c r="Z338" s="587"/>
      <c r="AA338" s="565"/>
      <c r="AB338" s="565"/>
      <c r="AC338" s="565"/>
    </row>
    <row r="339" spans="1:68" ht="27" customHeight="1" x14ac:dyDescent="0.25">
      <c r="A339" s="54" t="s">
        <v>541</v>
      </c>
      <c r="B339" s="54" t="s">
        <v>542</v>
      </c>
      <c r="C339" s="31">
        <v>4301051489</v>
      </c>
      <c r="D339" s="582">
        <v>4607091387919</v>
      </c>
      <c r="E339" s="583"/>
      <c r="F339" s="568">
        <v>1.35</v>
      </c>
      <c r="G339" s="32">
        <v>6</v>
      </c>
      <c r="H339" s="568">
        <v>8.1</v>
      </c>
      <c r="I339" s="568">
        <v>8.6189999999999998</v>
      </c>
      <c r="J339" s="32">
        <v>64</v>
      </c>
      <c r="K339" s="32" t="s">
        <v>106</v>
      </c>
      <c r="L339" s="32"/>
      <c r="M339" s="33" t="s">
        <v>93</v>
      </c>
      <c r="N339" s="33"/>
      <c r="O339" s="32">
        <v>45</v>
      </c>
      <c r="P339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74"/>
      <c r="R339" s="574"/>
      <c r="S339" s="574"/>
      <c r="T339" s="575"/>
      <c r="U339" s="34"/>
      <c r="V339" s="34"/>
      <c r="W339" s="35" t="s">
        <v>70</v>
      </c>
      <c r="X339" s="569">
        <v>0</v>
      </c>
      <c r="Y339" s="570">
        <f>IFERROR(IF(X339="",0,CEILING((X339/$H339),1)*$H339),"")</f>
        <v>0</v>
      </c>
      <c r="Z339" s="36" t="str">
        <f>IFERROR(IF(Y339=0,"",ROUNDUP(Y339/H339,0)*0.01898),"")</f>
        <v/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4301051461</v>
      </c>
      <c r="D340" s="582">
        <v>4680115883604</v>
      </c>
      <c r="E340" s="583"/>
      <c r="F340" s="568">
        <v>0.35</v>
      </c>
      <c r="G340" s="32">
        <v>6</v>
      </c>
      <c r="H340" s="568">
        <v>2.1</v>
      </c>
      <c r="I340" s="568">
        <v>2.3519999999999999</v>
      </c>
      <c r="J340" s="32">
        <v>182</v>
      </c>
      <c r="K340" s="32" t="s">
        <v>77</v>
      </c>
      <c r="L340" s="32"/>
      <c r="M340" s="33" t="s">
        <v>78</v>
      </c>
      <c r="N340" s="33"/>
      <c r="O340" s="32">
        <v>45</v>
      </c>
      <c r="P340" s="7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9">
        <v>98</v>
      </c>
      <c r="Y340" s="570">
        <f>IFERROR(IF(X340="",0,CEILING((X340/$H340),1)*$H340),"")</f>
        <v>98.7</v>
      </c>
      <c r="Z340" s="36">
        <f>IFERROR(IF(Y340=0,"",ROUNDUP(Y340/H340,0)*0.00651),"")</f>
        <v>0.30597000000000002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109.75999999999999</v>
      </c>
      <c r="BN340" s="64">
        <f>IFERROR(Y340*I340/H340,"0")</f>
        <v>110.54399999999998</v>
      </c>
      <c r="BO340" s="64">
        <f>IFERROR(1/J340*(X340/H340),"0")</f>
        <v>0.25641025641025644</v>
      </c>
      <c r="BP340" s="64">
        <f>IFERROR(1/J340*(Y340/H340),"0")</f>
        <v>0.25824175824175827</v>
      </c>
    </row>
    <row r="341" spans="1:68" ht="27" customHeight="1" x14ac:dyDescent="0.25">
      <c r="A341" s="54" t="s">
        <v>547</v>
      </c>
      <c r="B341" s="54" t="s">
        <v>548</v>
      </c>
      <c r="C341" s="31">
        <v>4301051864</v>
      </c>
      <c r="D341" s="582">
        <v>4680115883567</v>
      </c>
      <c r="E341" s="583"/>
      <c r="F341" s="568">
        <v>0.35</v>
      </c>
      <c r="G341" s="32">
        <v>6</v>
      </c>
      <c r="H341" s="568">
        <v>2.1</v>
      </c>
      <c r="I341" s="568">
        <v>2.34</v>
      </c>
      <c r="J341" s="32">
        <v>182</v>
      </c>
      <c r="K341" s="32" t="s">
        <v>77</v>
      </c>
      <c r="L341" s="32"/>
      <c r="M341" s="33" t="s">
        <v>93</v>
      </c>
      <c r="N341" s="33"/>
      <c r="O341" s="32">
        <v>40</v>
      </c>
      <c r="P341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74"/>
      <c r="R341" s="574"/>
      <c r="S341" s="574"/>
      <c r="T341" s="575"/>
      <c r="U341" s="34"/>
      <c r="V341" s="34"/>
      <c r="W341" s="35" t="s">
        <v>70</v>
      </c>
      <c r="X341" s="569">
        <v>122.5</v>
      </c>
      <c r="Y341" s="570">
        <f>IFERROR(IF(X341="",0,CEILING((X341/$H341),1)*$H341),"")</f>
        <v>123.9</v>
      </c>
      <c r="Z341" s="36">
        <f>IFERROR(IF(Y341=0,"",ROUNDUP(Y341/H341,0)*0.00651),"")</f>
        <v>0.38408999999999999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136.49999999999997</v>
      </c>
      <c r="BN341" s="64">
        <f>IFERROR(Y341*I341/H341,"0")</f>
        <v>138.06</v>
      </c>
      <c r="BO341" s="64">
        <f>IFERROR(1/J341*(X341/H341),"0")</f>
        <v>0.32051282051282048</v>
      </c>
      <c r="BP341" s="64">
        <f>IFERROR(1/J341*(Y341/H341),"0")</f>
        <v>0.32417582417582419</v>
      </c>
    </row>
    <row r="342" spans="1:68" x14ac:dyDescent="0.2">
      <c r="A342" s="598"/>
      <c r="B342" s="587"/>
      <c r="C342" s="587"/>
      <c r="D342" s="587"/>
      <c r="E342" s="587"/>
      <c r="F342" s="587"/>
      <c r="G342" s="587"/>
      <c r="H342" s="587"/>
      <c r="I342" s="587"/>
      <c r="J342" s="587"/>
      <c r="K342" s="587"/>
      <c r="L342" s="587"/>
      <c r="M342" s="587"/>
      <c r="N342" s="587"/>
      <c r="O342" s="599"/>
      <c r="P342" s="588" t="s">
        <v>72</v>
      </c>
      <c r="Q342" s="589"/>
      <c r="R342" s="589"/>
      <c r="S342" s="589"/>
      <c r="T342" s="589"/>
      <c r="U342" s="589"/>
      <c r="V342" s="590"/>
      <c r="W342" s="37" t="s">
        <v>73</v>
      </c>
      <c r="X342" s="571">
        <f>IFERROR(X339/H339,"0")+IFERROR(X340/H340,"0")+IFERROR(X341/H341,"0")</f>
        <v>105</v>
      </c>
      <c r="Y342" s="571">
        <f>IFERROR(Y339/H339,"0")+IFERROR(Y340/H340,"0")+IFERROR(Y341/H341,"0")</f>
        <v>106</v>
      </c>
      <c r="Z342" s="571">
        <f>IFERROR(IF(Z339="",0,Z339),"0")+IFERROR(IF(Z340="",0,Z340),"0")+IFERROR(IF(Z341="",0,Z341),"0")</f>
        <v>0.69006000000000001</v>
      </c>
      <c r="AA342" s="572"/>
      <c r="AB342" s="572"/>
      <c r="AC342" s="572"/>
    </row>
    <row r="343" spans="1:68" x14ac:dyDescent="0.2">
      <c r="A343" s="587"/>
      <c r="B343" s="587"/>
      <c r="C343" s="587"/>
      <c r="D343" s="587"/>
      <c r="E343" s="587"/>
      <c r="F343" s="587"/>
      <c r="G343" s="587"/>
      <c r="H343" s="587"/>
      <c r="I343" s="587"/>
      <c r="J343" s="587"/>
      <c r="K343" s="587"/>
      <c r="L343" s="587"/>
      <c r="M343" s="587"/>
      <c r="N343" s="587"/>
      <c r="O343" s="599"/>
      <c r="P343" s="588" t="s">
        <v>72</v>
      </c>
      <c r="Q343" s="589"/>
      <c r="R343" s="589"/>
      <c r="S343" s="589"/>
      <c r="T343" s="589"/>
      <c r="U343" s="589"/>
      <c r="V343" s="590"/>
      <c r="W343" s="37" t="s">
        <v>70</v>
      </c>
      <c r="X343" s="571">
        <f>IFERROR(SUM(X339:X341),"0")</f>
        <v>220.5</v>
      </c>
      <c r="Y343" s="571">
        <f>IFERROR(SUM(Y339:Y341),"0")</f>
        <v>222.60000000000002</v>
      </c>
      <c r="Z343" s="37"/>
      <c r="AA343" s="572"/>
      <c r="AB343" s="572"/>
      <c r="AC343" s="572"/>
    </row>
    <row r="344" spans="1:68" ht="27.75" customHeight="1" x14ac:dyDescent="0.2">
      <c r="A344" s="650" t="s">
        <v>550</v>
      </c>
      <c r="B344" s="651"/>
      <c r="C344" s="651"/>
      <c r="D344" s="651"/>
      <c r="E344" s="651"/>
      <c r="F344" s="651"/>
      <c r="G344" s="651"/>
      <c r="H344" s="651"/>
      <c r="I344" s="651"/>
      <c r="J344" s="651"/>
      <c r="K344" s="651"/>
      <c r="L344" s="651"/>
      <c r="M344" s="651"/>
      <c r="N344" s="651"/>
      <c r="O344" s="651"/>
      <c r="P344" s="651"/>
      <c r="Q344" s="651"/>
      <c r="R344" s="651"/>
      <c r="S344" s="651"/>
      <c r="T344" s="651"/>
      <c r="U344" s="651"/>
      <c r="V344" s="651"/>
      <c r="W344" s="651"/>
      <c r="X344" s="651"/>
      <c r="Y344" s="651"/>
      <c r="Z344" s="651"/>
      <c r="AA344" s="48"/>
      <c r="AB344" s="48"/>
      <c r="AC344" s="48"/>
    </row>
    <row r="345" spans="1:68" ht="16.5" customHeight="1" x14ac:dyDescent="0.25">
      <c r="A345" s="596" t="s">
        <v>551</v>
      </c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7"/>
      <c r="P345" s="587"/>
      <c r="Q345" s="587"/>
      <c r="R345" s="587"/>
      <c r="S345" s="587"/>
      <c r="T345" s="587"/>
      <c r="U345" s="587"/>
      <c r="V345" s="587"/>
      <c r="W345" s="587"/>
      <c r="X345" s="587"/>
      <c r="Y345" s="587"/>
      <c r="Z345" s="587"/>
      <c r="AA345" s="564"/>
      <c r="AB345" s="564"/>
      <c r="AC345" s="564"/>
    </row>
    <row r="346" spans="1:68" ht="14.25" customHeight="1" x14ac:dyDescent="0.25">
      <c r="A346" s="586" t="s">
        <v>103</v>
      </c>
      <c r="B346" s="587"/>
      <c r="C346" s="587"/>
      <c r="D346" s="587"/>
      <c r="E346" s="587"/>
      <c r="F346" s="587"/>
      <c r="G346" s="587"/>
      <c r="H346" s="587"/>
      <c r="I346" s="587"/>
      <c r="J346" s="587"/>
      <c r="K346" s="587"/>
      <c r="L346" s="587"/>
      <c r="M346" s="587"/>
      <c r="N346" s="587"/>
      <c r="O346" s="587"/>
      <c r="P346" s="587"/>
      <c r="Q346" s="587"/>
      <c r="R346" s="587"/>
      <c r="S346" s="587"/>
      <c r="T346" s="587"/>
      <c r="U346" s="587"/>
      <c r="V346" s="587"/>
      <c r="W346" s="587"/>
      <c r="X346" s="587"/>
      <c r="Y346" s="587"/>
      <c r="Z346" s="587"/>
      <c r="AA346" s="565"/>
      <c r="AB346" s="565"/>
      <c r="AC346" s="565"/>
    </row>
    <row r="347" spans="1:68" ht="37.5" customHeight="1" x14ac:dyDescent="0.25">
      <c r="A347" s="54" t="s">
        <v>552</v>
      </c>
      <c r="B347" s="54" t="s">
        <v>553</v>
      </c>
      <c r="C347" s="31">
        <v>4301011869</v>
      </c>
      <c r="D347" s="582">
        <v>4680115884847</v>
      </c>
      <c r="E347" s="583"/>
      <c r="F347" s="568">
        <v>2.5</v>
      </c>
      <c r="G347" s="32">
        <v>6</v>
      </c>
      <c r="H347" s="568">
        <v>15</v>
      </c>
      <c r="I347" s="568">
        <v>15.48</v>
      </c>
      <c r="J347" s="32">
        <v>48</v>
      </c>
      <c r="K347" s="32" t="s">
        <v>106</v>
      </c>
      <c r="L347" s="32" t="s">
        <v>125</v>
      </c>
      <c r="M347" s="33" t="s">
        <v>68</v>
      </c>
      <c r="N347" s="33"/>
      <c r="O347" s="32">
        <v>60</v>
      </c>
      <c r="P347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9">
        <v>0</v>
      </c>
      <c r="Y347" s="570">
        <f t="shared" ref="Y347:Y353" si="52"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397" t="s">
        <v>554</v>
      </c>
      <c r="AG347" s="64"/>
      <c r="AJ347" s="68" t="s">
        <v>127</v>
      </c>
      <c r="AK347" s="68">
        <v>720</v>
      </c>
      <c r="BB347" s="398" t="s">
        <v>1</v>
      </c>
      <c r="BM347" s="64">
        <f t="shared" ref="BM347:BM353" si="53">IFERROR(X347*I347/H347,"0")</f>
        <v>0</v>
      </c>
      <c r="BN347" s="64">
        <f t="shared" ref="BN347:BN353" si="54">IFERROR(Y347*I347/H347,"0")</f>
        <v>0</v>
      </c>
      <c r="BO347" s="64">
        <f t="shared" ref="BO347:BO353" si="55">IFERROR(1/J347*(X347/H347),"0")</f>
        <v>0</v>
      </c>
      <c r="BP347" s="64">
        <f t="shared" ref="BP347:BP353" si="56">IFERROR(1/J347*(Y347/H347),"0")</f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4301011870</v>
      </c>
      <c r="D348" s="582">
        <v>4680115884854</v>
      </c>
      <c r="E348" s="583"/>
      <c r="F348" s="568">
        <v>2.5</v>
      </c>
      <c r="G348" s="32">
        <v>6</v>
      </c>
      <c r="H348" s="568">
        <v>15</v>
      </c>
      <c r="I348" s="56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74"/>
      <c r="R348" s="574"/>
      <c r="S348" s="574"/>
      <c r="T348" s="575"/>
      <c r="U348" s="34"/>
      <c r="V348" s="34"/>
      <c r="W348" s="35" t="s">
        <v>70</v>
      </c>
      <c r="X348" s="569">
        <v>0</v>
      </c>
      <c r="Y348" s="570">
        <f t="shared" si="52"/>
        <v>0</v>
      </c>
      <c r="Z348" s="36" t="str">
        <f>IFERROR(IF(Y348=0,"",ROUNDUP(Y348/H348,0)*0.02175),"")</f>
        <v/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4301011832</v>
      </c>
      <c r="D349" s="582">
        <v>4607091383997</v>
      </c>
      <c r="E349" s="583"/>
      <c r="F349" s="568">
        <v>2.5</v>
      </c>
      <c r="G349" s="32">
        <v>6</v>
      </c>
      <c r="H349" s="568">
        <v>15</v>
      </c>
      <c r="I349" s="568">
        <v>15.48</v>
      </c>
      <c r="J349" s="32">
        <v>48</v>
      </c>
      <c r="K349" s="32" t="s">
        <v>106</v>
      </c>
      <c r="L349" s="32"/>
      <c r="M349" s="33" t="s">
        <v>93</v>
      </c>
      <c r="N349" s="33"/>
      <c r="O349" s="32">
        <v>60</v>
      </c>
      <c r="P349" s="85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74"/>
      <c r="R349" s="574"/>
      <c r="S349" s="574"/>
      <c r="T349" s="575"/>
      <c r="U349" s="34"/>
      <c r="V349" s="34"/>
      <c r="W349" s="35" t="s">
        <v>70</v>
      </c>
      <c r="X349" s="569">
        <v>0</v>
      </c>
      <c r="Y349" s="570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560</v>
      </c>
      <c r="AG349" s="64"/>
      <c r="AJ349" s="68"/>
      <c r="AK349" s="68">
        <v>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82">
        <v>4680115884830</v>
      </c>
      <c r="E350" s="583"/>
      <c r="F350" s="568">
        <v>2.5</v>
      </c>
      <c r="G350" s="32">
        <v>6</v>
      </c>
      <c r="H350" s="568">
        <v>15</v>
      </c>
      <c r="I350" s="568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4"/>
      <c r="R350" s="574"/>
      <c r="S350" s="574"/>
      <c r="T350" s="575"/>
      <c r="U350" s="34"/>
      <c r="V350" s="34"/>
      <c r="W350" s="35" t="s">
        <v>70</v>
      </c>
      <c r="X350" s="569">
        <v>0</v>
      </c>
      <c r="Y350" s="570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563</v>
      </c>
      <c r="AG350" s="64"/>
      <c r="AJ350" s="68" t="s">
        <v>127</v>
      </c>
      <c r="AK350" s="68">
        <v>720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564</v>
      </c>
      <c r="B351" s="54" t="s">
        <v>565</v>
      </c>
      <c r="C351" s="31">
        <v>4301011433</v>
      </c>
      <c r="D351" s="582">
        <v>4680115882638</v>
      </c>
      <c r="E351" s="583"/>
      <c r="F351" s="568">
        <v>0.4</v>
      </c>
      <c r="G351" s="32">
        <v>10</v>
      </c>
      <c r="H351" s="568">
        <v>4</v>
      </c>
      <c r="I351" s="568">
        <v>4.21</v>
      </c>
      <c r="J351" s="32">
        <v>132</v>
      </c>
      <c r="K351" s="32" t="s">
        <v>111</v>
      </c>
      <c r="L351" s="32"/>
      <c r="M351" s="33" t="s">
        <v>107</v>
      </c>
      <c r="N351" s="33"/>
      <c r="O351" s="32">
        <v>90</v>
      </c>
      <c r="P351" s="7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9">
        <v>0</v>
      </c>
      <c r="Y351" s="570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27" customHeight="1" x14ac:dyDescent="0.25">
      <c r="A352" s="54" t="s">
        <v>567</v>
      </c>
      <c r="B352" s="54" t="s">
        <v>568</v>
      </c>
      <c r="C352" s="31">
        <v>4301011952</v>
      </c>
      <c r="D352" s="582">
        <v>4680115884922</v>
      </c>
      <c r="E352" s="583"/>
      <c r="F352" s="568">
        <v>0.5</v>
      </c>
      <c r="G352" s="32">
        <v>10</v>
      </c>
      <c r="H352" s="568">
        <v>5</v>
      </c>
      <c r="I352" s="568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9">
        <v>0</v>
      </c>
      <c r="Y352" s="570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557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37.5" customHeight="1" x14ac:dyDescent="0.25">
      <c r="A353" s="54" t="s">
        <v>569</v>
      </c>
      <c r="B353" s="54" t="s">
        <v>570</v>
      </c>
      <c r="C353" s="31">
        <v>4301011868</v>
      </c>
      <c r="D353" s="582">
        <v>4680115884861</v>
      </c>
      <c r="E353" s="583"/>
      <c r="F353" s="568">
        <v>0.5</v>
      </c>
      <c r="G353" s="32">
        <v>10</v>
      </c>
      <c r="H353" s="568">
        <v>5</v>
      </c>
      <c r="I353" s="568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74"/>
      <c r="R353" s="574"/>
      <c r="S353" s="574"/>
      <c r="T353" s="575"/>
      <c r="U353" s="34"/>
      <c r="V353" s="34"/>
      <c r="W353" s="35" t="s">
        <v>70</v>
      </c>
      <c r="X353" s="569">
        <v>100</v>
      </c>
      <c r="Y353" s="570">
        <f t="shared" si="52"/>
        <v>100</v>
      </c>
      <c r="Z353" s="36">
        <f>IFERROR(IF(Y353=0,"",ROUNDUP(Y353/H353,0)*0.00902),"")</f>
        <v>0.1804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3"/>
        <v>104.2</v>
      </c>
      <c r="BN353" s="64">
        <f t="shared" si="54"/>
        <v>104.2</v>
      </c>
      <c r="BO353" s="64">
        <f t="shared" si="55"/>
        <v>0.15151515151515152</v>
      </c>
      <c r="BP353" s="64">
        <f t="shared" si="56"/>
        <v>0.15151515151515152</v>
      </c>
    </row>
    <row r="354" spans="1:68" x14ac:dyDescent="0.2">
      <c r="A354" s="598"/>
      <c r="B354" s="587"/>
      <c r="C354" s="587"/>
      <c r="D354" s="587"/>
      <c r="E354" s="587"/>
      <c r="F354" s="587"/>
      <c r="G354" s="587"/>
      <c r="H354" s="587"/>
      <c r="I354" s="587"/>
      <c r="J354" s="587"/>
      <c r="K354" s="587"/>
      <c r="L354" s="587"/>
      <c r="M354" s="587"/>
      <c r="N354" s="587"/>
      <c r="O354" s="599"/>
      <c r="P354" s="588" t="s">
        <v>72</v>
      </c>
      <c r="Q354" s="589"/>
      <c r="R354" s="589"/>
      <c r="S354" s="589"/>
      <c r="T354" s="589"/>
      <c r="U354" s="589"/>
      <c r="V354" s="590"/>
      <c r="W354" s="37" t="s">
        <v>73</v>
      </c>
      <c r="X354" s="571">
        <f>IFERROR(X347/H347,"0")+IFERROR(X348/H348,"0")+IFERROR(X349/H349,"0")+IFERROR(X350/H350,"0")+IFERROR(X351/H351,"0")+IFERROR(X352/H352,"0")+IFERROR(X353/H353,"0")</f>
        <v>20</v>
      </c>
      <c r="Y354" s="571">
        <f>IFERROR(Y347/H347,"0")+IFERROR(Y348/H348,"0")+IFERROR(Y349/H349,"0")+IFERROR(Y350/H350,"0")+IFERROR(Y351/H351,"0")+IFERROR(Y352/H352,"0")+IFERROR(Y353/H353,"0")</f>
        <v>20</v>
      </c>
      <c r="Z354" s="571">
        <f>IFERROR(IF(Z347="",0,Z347),"0")+IFERROR(IF(Z348="",0,Z348),"0")+IFERROR(IF(Z349="",0,Z349),"0")+IFERROR(IF(Z350="",0,Z350),"0")+IFERROR(IF(Z351="",0,Z351),"0")+IFERROR(IF(Z352="",0,Z352),"0")+IFERROR(IF(Z353="",0,Z353),"0")</f>
        <v>0.1804</v>
      </c>
      <c r="AA354" s="572"/>
      <c r="AB354" s="572"/>
      <c r="AC354" s="572"/>
    </row>
    <row r="355" spans="1:68" x14ac:dyDescent="0.2">
      <c r="A355" s="587"/>
      <c r="B355" s="587"/>
      <c r="C355" s="587"/>
      <c r="D355" s="587"/>
      <c r="E355" s="587"/>
      <c r="F355" s="587"/>
      <c r="G355" s="587"/>
      <c r="H355" s="587"/>
      <c r="I355" s="587"/>
      <c r="J355" s="587"/>
      <c r="K355" s="587"/>
      <c r="L355" s="587"/>
      <c r="M355" s="587"/>
      <c r="N355" s="587"/>
      <c r="O355" s="599"/>
      <c r="P355" s="588" t="s">
        <v>72</v>
      </c>
      <c r="Q355" s="589"/>
      <c r="R355" s="589"/>
      <c r="S355" s="589"/>
      <c r="T355" s="589"/>
      <c r="U355" s="589"/>
      <c r="V355" s="590"/>
      <c r="W355" s="37" t="s">
        <v>70</v>
      </c>
      <c r="X355" s="571">
        <f>IFERROR(SUM(X347:X353),"0")</f>
        <v>100</v>
      </c>
      <c r="Y355" s="571">
        <f>IFERROR(SUM(Y347:Y353),"0")</f>
        <v>100</v>
      </c>
      <c r="Z355" s="37"/>
      <c r="AA355" s="572"/>
      <c r="AB355" s="572"/>
      <c r="AC355" s="572"/>
    </row>
    <row r="356" spans="1:68" ht="14.25" customHeight="1" x14ac:dyDescent="0.25">
      <c r="A356" s="586" t="s">
        <v>139</v>
      </c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7"/>
      <c r="P356" s="587"/>
      <c r="Q356" s="587"/>
      <c r="R356" s="587"/>
      <c r="S356" s="587"/>
      <c r="T356" s="587"/>
      <c r="U356" s="587"/>
      <c r="V356" s="587"/>
      <c r="W356" s="587"/>
      <c r="X356" s="587"/>
      <c r="Y356" s="587"/>
      <c r="Z356" s="587"/>
      <c r="AA356" s="565"/>
      <c r="AB356" s="565"/>
      <c r="AC356" s="565"/>
    </row>
    <row r="357" spans="1:68" ht="27" customHeight="1" x14ac:dyDescent="0.25">
      <c r="A357" s="54" t="s">
        <v>571</v>
      </c>
      <c r="B357" s="54" t="s">
        <v>572</v>
      </c>
      <c r="C357" s="31">
        <v>4301020178</v>
      </c>
      <c r="D357" s="582">
        <v>4607091383980</v>
      </c>
      <c r="E357" s="583"/>
      <c r="F357" s="568">
        <v>2.5</v>
      </c>
      <c r="G357" s="32">
        <v>6</v>
      </c>
      <c r="H357" s="568">
        <v>15</v>
      </c>
      <c r="I357" s="568">
        <v>15.48</v>
      </c>
      <c r="J357" s="32">
        <v>48</v>
      </c>
      <c r="K357" s="32" t="s">
        <v>106</v>
      </c>
      <c r="L357" s="32" t="s">
        <v>125</v>
      </c>
      <c r="M357" s="33" t="s">
        <v>107</v>
      </c>
      <c r="N357" s="33"/>
      <c r="O357" s="32">
        <v>50</v>
      </c>
      <c r="P357" s="8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74"/>
      <c r="R357" s="574"/>
      <c r="S357" s="574"/>
      <c r="T357" s="575"/>
      <c r="U357" s="34"/>
      <c r="V357" s="34"/>
      <c r="W357" s="35" t="s">
        <v>70</v>
      </c>
      <c r="X357" s="569">
        <v>0</v>
      </c>
      <c r="Y357" s="570">
        <f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11" t="s">
        <v>573</v>
      </c>
      <c r="AG357" s="64"/>
      <c r="AJ357" s="68" t="s">
        <v>127</v>
      </c>
      <c r="AK357" s="68">
        <v>720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16.5" customHeight="1" x14ac:dyDescent="0.25">
      <c r="A358" s="54" t="s">
        <v>574</v>
      </c>
      <c r="B358" s="54" t="s">
        <v>575</v>
      </c>
      <c r="C358" s="31">
        <v>4301020179</v>
      </c>
      <c r="D358" s="582">
        <v>4607091384178</v>
      </c>
      <c r="E358" s="583"/>
      <c r="F358" s="568">
        <v>0.4</v>
      </c>
      <c r="G358" s="32">
        <v>10</v>
      </c>
      <c r="H358" s="568">
        <v>4</v>
      </c>
      <c r="I358" s="568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50</v>
      </c>
      <c r="P358" s="7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74"/>
      <c r="R358" s="574"/>
      <c r="S358" s="574"/>
      <c r="T358" s="575"/>
      <c r="U358" s="34"/>
      <c r="V358" s="34"/>
      <c r="W358" s="35" t="s">
        <v>70</v>
      </c>
      <c r="X358" s="569">
        <v>40</v>
      </c>
      <c r="Y358" s="570">
        <f>IFERROR(IF(X358="",0,CEILING((X358/$H358),1)*$H358),"")</f>
        <v>40</v>
      </c>
      <c r="Z358" s="36">
        <f>IFERROR(IF(Y358=0,"",ROUNDUP(Y358/H358,0)*0.00902),"")</f>
        <v>9.0200000000000002E-2</v>
      </c>
      <c r="AA358" s="56"/>
      <c r="AB358" s="57"/>
      <c r="AC358" s="413" t="s">
        <v>573</v>
      </c>
      <c r="AG358" s="64"/>
      <c r="AJ358" s="68"/>
      <c r="AK358" s="68">
        <v>0</v>
      </c>
      <c r="BB358" s="414" t="s">
        <v>1</v>
      </c>
      <c r="BM358" s="64">
        <f>IFERROR(X358*I358/H358,"0")</f>
        <v>42.1</v>
      </c>
      <c r="BN358" s="64">
        <f>IFERROR(Y358*I358/H358,"0")</f>
        <v>42.1</v>
      </c>
      <c r="BO358" s="64">
        <f>IFERROR(1/J358*(X358/H358),"0")</f>
        <v>7.575757575757576E-2</v>
      </c>
      <c r="BP358" s="64">
        <f>IFERROR(1/J358*(Y358/H358),"0")</f>
        <v>7.575757575757576E-2</v>
      </c>
    </row>
    <row r="359" spans="1:68" x14ac:dyDescent="0.2">
      <c r="A359" s="598"/>
      <c r="B359" s="587"/>
      <c r="C359" s="587"/>
      <c r="D359" s="587"/>
      <c r="E359" s="587"/>
      <c r="F359" s="587"/>
      <c r="G359" s="587"/>
      <c r="H359" s="587"/>
      <c r="I359" s="587"/>
      <c r="J359" s="587"/>
      <c r="K359" s="587"/>
      <c r="L359" s="587"/>
      <c r="M359" s="587"/>
      <c r="N359" s="587"/>
      <c r="O359" s="599"/>
      <c r="P359" s="588" t="s">
        <v>72</v>
      </c>
      <c r="Q359" s="589"/>
      <c r="R359" s="589"/>
      <c r="S359" s="589"/>
      <c r="T359" s="589"/>
      <c r="U359" s="589"/>
      <c r="V359" s="590"/>
      <c r="W359" s="37" t="s">
        <v>73</v>
      </c>
      <c r="X359" s="571">
        <f>IFERROR(X357/H357,"0")+IFERROR(X358/H358,"0")</f>
        <v>10</v>
      </c>
      <c r="Y359" s="571">
        <f>IFERROR(Y357/H357,"0")+IFERROR(Y358/H358,"0")</f>
        <v>10</v>
      </c>
      <c r="Z359" s="571">
        <f>IFERROR(IF(Z357="",0,Z357),"0")+IFERROR(IF(Z358="",0,Z358),"0")</f>
        <v>9.0200000000000002E-2</v>
      </c>
      <c r="AA359" s="572"/>
      <c r="AB359" s="572"/>
      <c r="AC359" s="572"/>
    </row>
    <row r="360" spans="1:68" x14ac:dyDescent="0.2">
      <c r="A360" s="587"/>
      <c r="B360" s="587"/>
      <c r="C360" s="587"/>
      <c r="D360" s="587"/>
      <c r="E360" s="587"/>
      <c r="F360" s="587"/>
      <c r="G360" s="587"/>
      <c r="H360" s="587"/>
      <c r="I360" s="587"/>
      <c r="J360" s="587"/>
      <c r="K360" s="587"/>
      <c r="L360" s="587"/>
      <c r="M360" s="587"/>
      <c r="N360" s="587"/>
      <c r="O360" s="599"/>
      <c r="P360" s="588" t="s">
        <v>72</v>
      </c>
      <c r="Q360" s="589"/>
      <c r="R360" s="589"/>
      <c r="S360" s="589"/>
      <c r="T360" s="589"/>
      <c r="U360" s="589"/>
      <c r="V360" s="590"/>
      <c r="W360" s="37" t="s">
        <v>70</v>
      </c>
      <c r="X360" s="571">
        <f>IFERROR(SUM(X357:X358),"0")</f>
        <v>40</v>
      </c>
      <c r="Y360" s="571">
        <f>IFERROR(SUM(Y357:Y358),"0")</f>
        <v>40</v>
      </c>
      <c r="Z360" s="37"/>
      <c r="AA360" s="572"/>
      <c r="AB360" s="572"/>
      <c r="AC360" s="572"/>
    </row>
    <row r="361" spans="1:68" ht="14.25" customHeight="1" x14ac:dyDescent="0.25">
      <c r="A361" s="586" t="s">
        <v>74</v>
      </c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7"/>
      <c r="P361" s="587"/>
      <c r="Q361" s="587"/>
      <c r="R361" s="587"/>
      <c r="S361" s="587"/>
      <c r="T361" s="587"/>
      <c r="U361" s="587"/>
      <c r="V361" s="587"/>
      <c r="W361" s="587"/>
      <c r="X361" s="587"/>
      <c r="Y361" s="587"/>
      <c r="Z361" s="587"/>
      <c r="AA361" s="565"/>
      <c r="AB361" s="565"/>
      <c r="AC361" s="565"/>
    </row>
    <row r="362" spans="1:68" ht="27" customHeight="1" x14ac:dyDescent="0.25">
      <c r="A362" s="54" t="s">
        <v>576</v>
      </c>
      <c r="B362" s="54" t="s">
        <v>577</v>
      </c>
      <c r="C362" s="31">
        <v>4301051903</v>
      </c>
      <c r="D362" s="582">
        <v>4607091383928</v>
      </c>
      <c r="E362" s="583"/>
      <c r="F362" s="568">
        <v>1.5</v>
      </c>
      <c r="G362" s="32">
        <v>6</v>
      </c>
      <c r="H362" s="568">
        <v>9</v>
      </c>
      <c r="I362" s="568">
        <v>9.5250000000000004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5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9">
        <v>0</v>
      </c>
      <c r="Y362" s="57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579</v>
      </c>
      <c r="B363" s="54" t="s">
        <v>580</v>
      </c>
      <c r="C363" s="31">
        <v>4301051897</v>
      </c>
      <c r="D363" s="582">
        <v>4607091384260</v>
      </c>
      <c r="E363" s="583"/>
      <c r="F363" s="568">
        <v>1.5</v>
      </c>
      <c r="G363" s="32">
        <v>6</v>
      </c>
      <c r="H363" s="568">
        <v>9</v>
      </c>
      <c r="I363" s="568">
        <v>9.5190000000000001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74"/>
      <c r="R363" s="574"/>
      <c r="S363" s="574"/>
      <c r="T363" s="575"/>
      <c r="U363" s="34"/>
      <c r="V363" s="34"/>
      <c r="W363" s="35" t="s">
        <v>70</v>
      </c>
      <c r="X363" s="569">
        <v>0</v>
      </c>
      <c r="Y363" s="570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98"/>
      <c r="B364" s="587"/>
      <c r="C364" s="587"/>
      <c r="D364" s="587"/>
      <c r="E364" s="587"/>
      <c r="F364" s="587"/>
      <c r="G364" s="587"/>
      <c r="H364" s="587"/>
      <c r="I364" s="587"/>
      <c r="J364" s="587"/>
      <c r="K364" s="587"/>
      <c r="L364" s="587"/>
      <c r="M364" s="587"/>
      <c r="N364" s="587"/>
      <c r="O364" s="599"/>
      <c r="P364" s="588" t="s">
        <v>72</v>
      </c>
      <c r="Q364" s="589"/>
      <c r="R364" s="589"/>
      <c r="S364" s="589"/>
      <c r="T364" s="589"/>
      <c r="U364" s="589"/>
      <c r="V364" s="590"/>
      <c r="W364" s="37" t="s">
        <v>73</v>
      </c>
      <c r="X364" s="571">
        <f>IFERROR(X362/H362,"0")+IFERROR(X363/H363,"0")</f>
        <v>0</v>
      </c>
      <c r="Y364" s="571">
        <f>IFERROR(Y362/H362,"0")+IFERROR(Y363/H363,"0")</f>
        <v>0</v>
      </c>
      <c r="Z364" s="571">
        <f>IFERROR(IF(Z362="",0,Z362),"0")+IFERROR(IF(Z363="",0,Z363),"0")</f>
        <v>0</v>
      </c>
      <c r="AA364" s="572"/>
      <c r="AB364" s="572"/>
      <c r="AC364" s="572"/>
    </row>
    <row r="365" spans="1:68" x14ac:dyDescent="0.2">
      <c r="A365" s="587"/>
      <c r="B365" s="587"/>
      <c r="C365" s="587"/>
      <c r="D365" s="587"/>
      <c r="E365" s="587"/>
      <c r="F365" s="587"/>
      <c r="G365" s="587"/>
      <c r="H365" s="587"/>
      <c r="I365" s="587"/>
      <c r="J365" s="587"/>
      <c r="K365" s="587"/>
      <c r="L365" s="587"/>
      <c r="M365" s="587"/>
      <c r="N365" s="587"/>
      <c r="O365" s="599"/>
      <c r="P365" s="588" t="s">
        <v>72</v>
      </c>
      <c r="Q365" s="589"/>
      <c r="R365" s="589"/>
      <c r="S365" s="589"/>
      <c r="T365" s="589"/>
      <c r="U365" s="589"/>
      <c r="V365" s="590"/>
      <c r="W365" s="37" t="s">
        <v>70</v>
      </c>
      <c r="X365" s="571">
        <f>IFERROR(SUM(X362:X363),"0")</f>
        <v>0</v>
      </c>
      <c r="Y365" s="571">
        <f>IFERROR(SUM(Y362:Y363),"0")</f>
        <v>0</v>
      </c>
      <c r="Z365" s="37"/>
      <c r="AA365" s="572"/>
      <c r="AB365" s="572"/>
      <c r="AC365" s="572"/>
    </row>
    <row r="366" spans="1:68" ht="14.25" customHeight="1" x14ac:dyDescent="0.25">
      <c r="A366" s="586" t="s">
        <v>174</v>
      </c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7"/>
      <c r="P366" s="587"/>
      <c r="Q366" s="587"/>
      <c r="R366" s="587"/>
      <c r="S366" s="587"/>
      <c r="T366" s="587"/>
      <c r="U366" s="587"/>
      <c r="V366" s="587"/>
      <c r="W366" s="587"/>
      <c r="X366" s="587"/>
      <c r="Y366" s="587"/>
      <c r="Z366" s="587"/>
      <c r="AA366" s="565"/>
      <c r="AB366" s="565"/>
      <c r="AC366" s="565"/>
    </row>
    <row r="367" spans="1:68" ht="27" customHeight="1" x14ac:dyDescent="0.25">
      <c r="A367" s="54" t="s">
        <v>582</v>
      </c>
      <c r="B367" s="54" t="s">
        <v>583</v>
      </c>
      <c r="C367" s="31">
        <v>4301060439</v>
      </c>
      <c r="D367" s="582">
        <v>4607091384673</v>
      </c>
      <c r="E367" s="583"/>
      <c r="F367" s="568">
        <v>1.5</v>
      </c>
      <c r="G367" s="32">
        <v>6</v>
      </c>
      <c r="H367" s="568">
        <v>9</v>
      </c>
      <c r="I367" s="568">
        <v>9.5190000000000001</v>
      </c>
      <c r="J367" s="32">
        <v>64</v>
      </c>
      <c r="K367" s="32" t="s">
        <v>106</v>
      </c>
      <c r="L367" s="32"/>
      <c r="M367" s="33" t="s">
        <v>78</v>
      </c>
      <c r="N367" s="33"/>
      <c r="O367" s="32">
        <v>30</v>
      </c>
      <c r="P367" s="87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74"/>
      <c r="R367" s="574"/>
      <c r="S367" s="574"/>
      <c r="T367" s="575"/>
      <c r="U367" s="34"/>
      <c r="V367" s="34"/>
      <c r="W367" s="35" t="s">
        <v>70</v>
      </c>
      <c r="X367" s="569">
        <v>0</v>
      </c>
      <c r="Y367" s="57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9" t="s">
        <v>584</v>
      </c>
      <c r="AG367" s="64"/>
      <c r="AJ367" s="68"/>
      <c r="AK367" s="68">
        <v>0</v>
      </c>
      <c r="BB367" s="42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598"/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99"/>
      <c r="P368" s="588" t="s">
        <v>72</v>
      </c>
      <c r="Q368" s="589"/>
      <c r="R368" s="589"/>
      <c r="S368" s="589"/>
      <c r="T368" s="589"/>
      <c r="U368" s="589"/>
      <c r="V368" s="590"/>
      <c r="W368" s="37" t="s">
        <v>73</v>
      </c>
      <c r="X368" s="571">
        <f>IFERROR(X367/H367,"0")</f>
        <v>0</v>
      </c>
      <c r="Y368" s="571">
        <f>IFERROR(Y367/H367,"0")</f>
        <v>0</v>
      </c>
      <c r="Z368" s="571">
        <f>IFERROR(IF(Z367="",0,Z367),"0")</f>
        <v>0</v>
      </c>
      <c r="AA368" s="572"/>
      <c r="AB368" s="572"/>
      <c r="AC368" s="572"/>
    </row>
    <row r="369" spans="1:68" x14ac:dyDescent="0.2">
      <c r="A369" s="587"/>
      <c r="B369" s="587"/>
      <c r="C369" s="587"/>
      <c r="D369" s="587"/>
      <c r="E369" s="587"/>
      <c r="F369" s="587"/>
      <c r="G369" s="587"/>
      <c r="H369" s="587"/>
      <c r="I369" s="587"/>
      <c r="J369" s="587"/>
      <c r="K369" s="587"/>
      <c r="L369" s="587"/>
      <c r="M369" s="587"/>
      <c r="N369" s="587"/>
      <c r="O369" s="599"/>
      <c r="P369" s="588" t="s">
        <v>72</v>
      </c>
      <c r="Q369" s="589"/>
      <c r="R369" s="589"/>
      <c r="S369" s="589"/>
      <c r="T369" s="589"/>
      <c r="U369" s="589"/>
      <c r="V369" s="590"/>
      <c r="W369" s="37" t="s">
        <v>70</v>
      </c>
      <c r="X369" s="571">
        <f>IFERROR(SUM(X367:X367),"0")</f>
        <v>0</v>
      </c>
      <c r="Y369" s="571">
        <f>IFERROR(SUM(Y367:Y367),"0")</f>
        <v>0</v>
      </c>
      <c r="Z369" s="37"/>
      <c r="AA369" s="572"/>
      <c r="AB369" s="572"/>
      <c r="AC369" s="572"/>
    </row>
    <row r="370" spans="1:68" ht="16.5" customHeight="1" x14ac:dyDescent="0.25">
      <c r="A370" s="596" t="s">
        <v>585</v>
      </c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7"/>
      <c r="P370" s="587"/>
      <c r="Q370" s="587"/>
      <c r="R370" s="587"/>
      <c r="S370" s="587"/>
      <c r="T370" s="587"/>
      <c r="U370" s="587"/>
      <c r="V370" s="587"/>
      <c r="W370" s="587"/>
      <c r="X370" s="587"/>
      <c r="Y370" s="587"/>
      <c r="Z370" s="587"/>
      <c r="AA370" s="564"/>
      <c r="AB370" s="564"/>
      <c r="AC370" s="564"/>
    </row>
    <row r="371" spans="1:68" ht="14.25" customHeight="1" x14ac:dyDescent="0.25">
      <c r="A371" s="586" t="s">
        <v>103</v>
      </c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7"/>
      <c r="P371" s="587"/>
      <c r="Q371" s="587"/>
      <c r="R371" s="587"/>
      <c r="S371" s="587"/>
      <c r="T371" s="587"/>
      <c r="U371" s="587"/>
      <c r="V371" s="587"/>
      <c r="W371" s="587"/>
      <c r="X371" s="587"/>
      <c r="Y371" s="587"/>
      <c r="Z371" s="587"/>
      <c r="AA371" s="565"/>
      <c r="AB371" s="565"/>
      <c r="AC371" s="565"/>
    </row>
    <row r="372" spans="1:68" ht="37.5" customHeight="1" x14ac:dyDescent="0.25">
      <c r="A372" s="54" t="s">
        <v>586</v>
      </c>
      <c r="B372" s="54" t="s">
        <v>587</v>
      </c>
      <c r="C372" s="31">
        <v>4301011873</v>
      </c>
      <c r="D372" s="582">
        <v>4680115881907</v>
      </c>
      <c r="E372" s="583"/>
      <c r="F372" s="568">
        <v>1.8</v>
      </c>
      <c r="G372" s="32">
        <v>6</v>
      </c>
      <c r="H372" s="568">
        <v>10.8</v>
      </c>
      <c r="I372" s="568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9">
        <v>0</v>
      </c>
      <c r="Y372" s="570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4301011874</v>
      </c>
      <c r="D373" s="582">
        <v>4680115884892</v>
      </c>
      <c r="E373" s="583"/>
      <c r="F373" s="568">
        <v>1.8</v>
      </c>
      <c r="G373" s="32">
        <v>6</v>
      </c>
      <c r="H373" s="568">
        <v>10.8</v>
      </c>
      <c r="I373" s="568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74"/>
      <c r="R373" s="574"/>
      <c r="S373" s="574"/>
      <c r="T373" s="575"/>
      <c r="U373" s="34"/>
      <c r="V373" s="34"/>
      <c r="W373" s="35" t="s">
        <v>70</v>
      </c>
      <c r="X373" s="569">
        <v>0</v>
      </c>
      <c r="Y373" s="570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4301011875</v>
      </c>
      <c r="D374" s="582">
        <v>4680115884885</v>
      </c>
      <c r="E374" s="583"/>
      <c r="F374" s="568">
        <v>0.8</v>
      </c>
      <c r="G374" s="32">
        <v>15</v>
      </c>
      <c r="H374" s="568">
        <v>12</v>
      </c>
      <c r="I374" s="568">
        <v>12.435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9">
        <v>0</v>
      </c>
      <c r="Y374" s="570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594</v>
      </c>
      <c r="B375" s="54" t="s">
        <v>595</v>
      </c>
      <c r="C375" s="31">
        <v>4301011871</v>
      </c>
      <c r="D375" s="582">
        <v>4680115884908</v>
      </c>
      <c r="E375" s="583"/>
      <c r="F375" s="568">
        <v>0.4</v>
      </c>
      <c r="G375" s="32">
        <v>10</v>
      </c>
      <c r="H375" s="568">
        <v>4</v>
      </c>
      <c r="I375" s="568">
        <v>4.21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60</v>
      </c>
      <c r="P375" s="7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74"/>
      <c r="R375" s="574"/>
      <c r="S375" s="574"/>
      <c r="T375" s="575"/>
      <c r="U375" s="34"/>
      <c r="V375" s="34"/>
      <c r="W375" s="35" t="s">
        <v>70</v>
      </c>
      <c r="X375" s="569">
        <v>0</v>
      </c>
      <c r="Y375" s="5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7" t="s">
        <v>591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98"/>
      <c r="B376" s="587"/>
      <c r="C376" s="587"/>
      <c r="D376" s="587"/>
      <c r="E376" s="587"/>
      <c r="F376" s="587"/>
      <c r="G376" s="587"/>
      <c r="H376" s="587"/>
      <c r="I376" s="587"/>
      <c r="J376" s="587"/>
      <c r="K376" s="587"/>
      <c r="L376" s="587"/>
      <c r="M376" s="587"/>
      <c r="N376" s="587"/>
      <c r="O376" s="599"/>
      <c r="P376" s="588" t="s">
        <v>72</v>
      </c>
      <c r="Q376" s="589"/>
      <c r="R376" s="589"/>
      <c r="S376" s="589"/>
      <c r="T376" s="589"/>
      <c r="U376" s="589"/>
      <c r="V376" s="590"/>
      <c r="W376" s="37" t="s">
        <v>73</v>
      </c>
      <c r="X376" s="571">
        <f>IFERROR(X372/H372,"0")+IFERROR(X373/H373,"0")+IFERROR(X374/H374,"0")+IFERROR(X375/H375,"0")</f>
        <v>0</v>
      </c>
      <c r="Y376" s="571">
        <f>IFERROR(Y372/H372,"0")+IFERROR(Y373/H373,"0")+IFERROR(Y374/H374,"0")+IFERROR(Y375/H375,"0")</f>
        <v>0</v>
      </c>
      <c r="Z376" s="571">
        <f>IFERROR(IF(Z372="",0,Z372),"0")+IFERROR(IF(Z373="",0,Z373),"0")+IFERROR(IF(Z374="",0,Z374),"0")+IFERROR(IF(Z375="",0,Z375),"0")</f>
        <v>0</v>
      </c>
      <c r="AA376" s="572"/>
      <c r="AB376" s="572"/>
      <c r="AC376" s="572"/>
    </row>
    <row r="377" spans="1:68" x14ac:dyDescent="0.2">
      <c r="A377" s="587"/>
      <c r="B377" s="587"/>
      <c r="C377" s="587"/>
      <c r="D377" s="587"/>
      <c r="E377" s="587"/>
      <c r="F377" s="587"/>
      <c r="G377" s="587"/>
      <c r="H377" s="587"/>
      <c r="I377" s="587"/>
      <c r="J377" s="587"/>
      <c r="K377" s="587"/>
      <c r="L377" s="587"/>
      <c r="M377" s="587"/>
      <c r="N377" s="587"/>
      <c r="O377" s="599"/>
      <c r="P377" s="588" t="s">
        <v>72</v>
      </c>
      <c r="Q377" s="589"/>
      <c r="R377" s="589"/>
      <c r="S377" s="589"/>
      <c r="T377" s="589"/>
      <c r="U377" s="589"/>
      <c r="V377" s="590"/>
      <c r="W377" s="37" t="s">
        <v>70</v>
      </c>
      <c r="X377" s="571">
        <f>IFERROR(SUM(X372:X375),"0")</f>
        <v>0</v>
      </c>
      <c r="Y377" s="571">
        <f>IFERROR(SUM(Y372:Y375),"0")</f>
        <v>0</v>
      </c>
      <c r="Z377" s="37"/>
      <c r="AA377" s="572"/>
      <c r="AB377" s="572"/>
      <c r="AC377" s="572"/>
    </row>
    <row r="378" spans="1:68" ht="14.25" customHeight="1" x14ac:dyDescent="0.25">
      <c r="A378" s="586" t="s">
        <v>64</v>
      </c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7"/>
      <c r="P378" s="587"/>
      <c r="Q378" s="587"/>
      <c r="R378" s="587"/>
      <c r="S378" s="587"/>
      <c r="T378" s="587"/>
      <c r="U378" s="587"/>
      <c r="V378" s="587"/>
      <c r="W378" s="587"/>
      <c r="X378" s="587"/>
      <c r="Y378" s="587"/>
      <c r="Z378" s="587"/>
      <c r="AA378" s="565"/>
      <c r="AB378" s="565"/>
      <c r="AC378" s="565"/>
    </row>
    <row r="379" spans="1:68" ht="27" customHeight="1" x14ac:dyDescent="0.25">
      <c r="A379" s="54" t="s">
        <v>596</v>
      </c>
      <c r="B379" s="54" t="s">
        <v>597</v>
      </c>
      <c r="C379" s="31">
        <v>4301031303</v>
      </c>
      <c r="D379" s="582">
        <v>4607091384802</v>
      </c>
      <c r="E379" s="583"/>
      <c r="F379" s="568">
        <v>0.73</v>
      </c>
      <c r="G379" s="32">
        <v>6</v>
      </c>
      <c r="H379" s="568">
        <v>4.38</v>
      </c>
      <c r="I379" s="568">
        <v>4.6500000000000004</v>
      </c>
      <c r="J379" s="32">
        <v>132</v>
      </c>
      <c r="K379" s="32" t="s">
        <v>111</v>
      </c>
      <c r="L379" s="32"/>
      <c r="M379" s="33" t="s">
        <v>68</v>
      </c>
      <c r="N379" s="33"/>
      <c r="O379" s="32">
        <v>35</v>
      </c>
      <c r="P379" s="6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74"/>
      <c r="R379" s="574"/>
      <c r="S379" s="574"/>
      <c r="T379" s="575"/>
      <c r="U379" s="34"/>
      <c r="V379" s="34"/>
      <c r="W379" s="35" t="s">
        <v>70</v>
      </c>
      <c r="X379" s="569">
        <v>0</v>
      </c>
      <c r="Y379" s="570">
        <f>IFERROR(IF(X379="",0,CEILING((X379/$H379),1)*$H379),"")</f>
        <v>0</v>
      </c>
      <c r="Z379" s="36" t="str">
        <f>IFERROR(IF(Y379=0,"",ROUNDUP(Y379/H379,0)*0.00902),"")</f>
        <v/>
      </c>
      <c r="AA379" s="56"/>
      <c r="AB379" s="57"/>
      <c r="AC379" s="429" t="s">
        <v>598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8"/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99"/>
      <c r="P380" s="588" t="s">
        <v>72</v>
      </c>
      <c r="Q380" s="589"/>
      <c r="R380" s="589"/>
      <c r="S380" s="589"/>
      <c r="T380" s="589"/>
      <c r="U380" s="589"/>
      <c r="V380" s="590"/>
      <c r="W380" s="37" t="s">
        <v>73</v>
      </c>
      <c r="X380" s="571">
        <f>IFERROR(X379/H379,"0")</f>
        <v>0</v>
      </c>
      <c r="Y380" s="571">
        <f>IFERROR(Y379/H379,"0")</f>
        <v>0</v>
      </c>
      <c r="Z380" s="571">
        <f>IFERROR(IF(Z379="",0,Z379),"0")</f>
        <v>0</v>
      </c>
      <c r="AA380" s="572"/>
      <c r="AB380" s="572"/>
      <c r="AC380" s="572"/>
    </row>
    <row r="381" spans="1:68" x14ac:dyDescent="0.2">
      <c r="A381" s="587"/>
      <c r="B381" s="587"/>
      <c r="C381" s="587"/>
      <c r="D381" s="587"/>
      <c r="E381" s="587"/>
      <c r="F381" s="587"/>
      <c r="G381" s="587"/>
      <c r="H381" s="587"/>
      <c r="I381" s="587"/>
      <c r="J381" s="587"/>
      <c r="K381" s="587"/>
      <c r="L381" s="587"/>
      <c r="M381" s="587"/>
      <c r="N381" s="587"/>
      <c r="O381" s="599"/>
      <c r="P381" s="588" t="s">
        <v>72</v>
      </c>
      <c r="Q381" s="589"/>
      <c r="R381" s="589"/>
      <c r="S381" s="589"/>
      <c r="T381" s="589"/>
      <c r="U381" s="589"/>
      <c r="V381" s="590"/>
      <c r="W381" s="37" t="s">
        <v>70</v>
      </c>
      <c r="X381" s="571">
        <f>IFERROR(SUM(X379:X379),"0")</f>
        <v>0</v>
      </c>
      <c r="Y381" s="571">
        <f>IFERROR(SUM(Y379:Y379),"0")</f>
        <v>0</v>
      </c>
      <c r="Z381" s="37"/>
      <c r="AA381" s="572"/>
      <c r="AB381" s="572"/>
      <c r="AC381" s="572"/>
    </row>
    <row r="382" spans="1:68" ht="14.25" customHeight="1" x14ac:dyDescent="0.25">
      <c r="A382" s="586" t="s">
        <v>74</v>
      </c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7"/>
      <c r="P382" s="587"/>
      <c r="Q382" s="587"/>
      <c r="R382" s="587"/>
      <c r="S382" s="587"/>
      <c r="T382" s="587"/>
      <c r="U382" s="587"/>
      <c r="V382" s="587"/>
      <c r="W382" s="587"/>
      <c r="X382" s="587"/>
      <c r="Y382" s="587"/>
      <c r="Z382" s="587"/>
      <c r="AA382" s="565"/>
      <c r="AB382" s="565"/>
      <c r="AC382" s="565"/>
    </row>
    <row r="383" spans="1:68" ht="27" customHeight="1" x14ac:dyDescent="0.25">
      <c r="A383" s="54" t="s">
        <v>599</v>
      </c>
      <c r="B383" s="54" t="s">
        <v>600</v>
      </c>
      <c r="C383" s="31">
        <v>4301051899</v>
      </c>
      <c r="D383" s="582">
        <v>4607091384246</v>
      </c>
      <c r="E383" s="583"/>
      <c r="F383" s="568">
        <v>1.5</v>
      </c>
      <c r="G383" s="32">
        <v>6</v>
      </c>
      <c r="H383" s="568">
        <v>9</v>
      </c>
      <c r="I383" s="568">
        <v>9.5190000000000001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9">
        <v>0</v>
      </c>
      <c r="Y383" s="5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602</v>
      </c>
      <c r="B384" s="54" t="s">
        <v>603</v>
      </c>
      <c r="C384" s="31">
        <v>4301051660</v>
      </c>
      <c r="D384" s="582">
        <v>4607091384253</v>
      </c>
      <c r="E384" s="583"/>
      <c r="F384" s="568">
        <v>0.4</v>
      </c>
      <c r="G384" s="32">
        <v>6</v>
      </c>
      <c r="H384" s="568">
        <v>2.4</v>
      </c>
      <c r="I384" s="568">
        <v>2.6640000000000001</v>
      </c>
      <c r="J384" s="32">
        <v>182</v>
      </c>
      <c r="K384" s="32" t="s">
        <v>77</v>
      </c>
      <c r="L384" s="32"/>
      <c r="M384" s="33" t="s">
        <v>78</v>
      </c>
      <c r="N384" s="33"/>
      <c r="O384" s="32">
        <v>40</v>
      </c>
      <c r="P384" s="6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74"/>
      <c r="R384" s="574"/>
      <c r="S384" s="574"/>
      <c r="T384" s="575"/>
      <c r="U384" s="34"/>
      <c r="V384" s="34"/>
      <c r="W384" s="35" t="s">
        <v>70</v>
      </c>
      <c r="X384" s="569">
        <v>0</v>
      </c>
      <c r="Y384" s="570">
        <f>IFERROR(IF(X384="",0,CEILING((X384/$H384),1)*$H384),"")</f>
        <v>0</v>
      </c>
      <c r="Z384" s="36" t="str">
        <f>IFERROR(IF(Y384=0,"",ROUNDUP(Y384/H384,0)*0.00651),"")</f>
        <v/>
      </c>
      <c r="AA384" s="56"/>
      <c r="AB384" s="57"/>
      <c r="AC384" s="433" t="s">
        <v>601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98"/>
      <c r="B385" s="587"/>
      <c r="C385" s="587"/>
      <c r="D385" s="587"/>
      <c r="E385" s="587"/>
      <c r="F385" s="587"/>
      <c r="G385" s="587"/>
      <c r="H385" s="587"/>
      <c r="I385" s="587"/>
      <c r="J385" s="587"/>
      <c r="K385" s="587"/>
      <c r="L385" s="587"/>
      <c r="M385" s="587"/>
      <c r="N385" s="587"/>
      <c r="O385" s="599"/>
      <c r="P385" s="588" t="s">
        <v>72</v>
      </c>
      <c r="Q385" s="589"/>
      <c r="R385" s="589"/>
      <c r="S385" s="589"/>
      <c r="T385" s="589"/>
      <c r="U385" s="589"/>
      <c r="V385" s="590"/>
      <c r="W385" s="37" t="s">
        <v>73</v>
      </c>
      <c r="X385" s="571">
        <f>IFERROR(X383/H383,"0")+IFERROR(X384/H384,"0")</f>
        <v>0</v>
      </c>
      <c r="Y385" s="571">
        <f>IFERROR(Y383/H383,"0")+IFERROR(Y384/H384,"0")</f>
        <v>0</v>
      </c>
      <c r="Z385" s="571">
        <f>IFERROR(IF(Z383="",0,Z383),"0")+IFERROR(IF(Z384="",0,Z384),"0")</f>
        <v>0</v>
      </c>
      <c r="AA385" s="572"/>
      <c r="AB385" s="572"/>
      <c r="AC385" s="572"/>
    </row>
    <row r="386" spans="1:68" x14ac:dyDescent="0.2">
      <c r="A386" s="587"/>
      <c r="B386" s="587"/>
      <c r="C386" s="587"/>
      <c r="D386" s="587"/>
      <c r="E386" s="587"/>
      <c r="F386" s="587"/>
      <c r="G386" s="587"/>
      <c r="H386" s="587"/>
      <c r="I386" s="587"/>
      <c r="J386" s="587"/>
      <c r="K386" s="587"/>
      <c r="L386" s="587"/>
      <c r="M386" s="587"/>
      <c r="N386" s="587"/>
      <c r="O386" s="599"/>
      <c r="P386" s="588" t="s">
        <v>72</v>
      </c>
      <c r="Q386" s="589"/>
      <c r="R386" s="589"/>
      <c r="S386" s="589"/>
      <c r="T386" s="589"/>
      <c r="U386" s="589"/>
      <c r="V386" s="590"/>
      <c r="W386" s="37" t="s">
        <v>70</v>
      </c>
      <c r="X386" s="571">
        <f>IFERROR(SUM(X383:X384),"0")</f>
        <v>0</v>
      </c>
      <c r="Y386" s="571">
        <f>IFERROR(SUM(Y383:Y384),"0")</f>
        <v>0</v>
      </c>
      <c r="Z386" s="37"/>
      <c r="AA386" s="572"/>
      <c r="AB386" s="572"/>
      <c r="AC386" s="572"/>
    </row>
    <row r="387" spans="1:68" ht="14.25" customHeight="1" x14ac:dyDescent="0.25">
      <c r="A387" s="586" t="s">
        <v>174</v>
      </c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7"/>
      <c r="P387" s="587"/>
      <c r="Q387" s="587"/>
      <c r="R387" s="587"/>
      <c r="S387" s="587"/>
      <c r="T387" s="587"/>
      <c r="U387" s="587"/>
      <c r="V387" s="587"/>
      <c r="W387" s="587"/>
      <c r="X387" s="587"/>
      <c r="Y387" s="587"/>
      <c r="Z387" s="587"/>
      <c r="AA387" s="565"/>
      <c r="AB387" s="565"/>
      <c r="AC387" s="565"/>
    </row>
    <row r="388" spans="1:68" ht="27" customHeight="1" x14ac:dyDescent="0.25">
      <c r="A388" s="54" t="s">
        <v>604</v>
      </c>
      <c r="B388" s="54" t="s">
        <v>605</v>
      </c>
      <c r="C388" s="31">
        <v>4301060441</v>
      </c>
      <c r="D388" s="582">
        <v>4607091389357</v>
      </c>
      <c r="E388" s="583"/>
      <c r="F388" s="568">
        <v>1.5</v>
      </c>
      <c r="G388" s="32">
        <v>6</v>
      </c>
      <c r="H388" s="568">
        <v>9</v>
      </c>
      <c r="I388" s="568">
        <v>9.4350000000000005</v>
      </c>
      <c r="J388" s="32">
        <v>64</v>
      </c>
      <c r="K388" s="32" t="s">
        <v>106</v>
      </c>
      <c r="L388" s="32"/>
      <c r="M388" s="33" t="s">
        <v>78</v>
      </c>
      <c r="N388" s="33"/>
      <c r="O388" s="32">
        <v>40</v>
      </c>
      <c r="P388" s="77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74"/>
      <c r="R388" s="574"/>
      <c r="S388" s="574"/>
      <c r="T388" s="575"/>
      <c r="U388" s="34"/>
      <c r="V388" s="34"/>
      <c r="W388" s="35" t="s">
        <v>70</v>
      </c>
      <c r="X388" s="569">
        <v>0</v>
      </c>
      <c r="Y388" s="57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35" t="s">
        <v>606</v>
      </c>
      <c r="AG388" s="64"/>
      <c r="AJ388" s="68"/>
      <c r="AK388" s="68">
        <v>0</v>
      </c>
      <c r="BB388" s="436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598"/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99"/>
      <c r="P389" s="588" t="s">
        <v>72</v>
      </c>
      <c r="Q389" s="589"/>
      <c r="R389" s="589"/>
      <c r="S389" s="589"/>
      <c r="T389" s="589"/>
      <c r="U389" s="589"/>
      <c r="V389" s="590"/>
      <c r="W389" s="37" t="s">
        <v>73</v>
      </c>
      <c r="X389" s="571">
        <f>IFERROR(X388/H388,"0")</f>
        <v>0</v>
      </c>
      <c r="Y389" s="571">
        <f>IFERROR(Y388/H388,"0")</f>
        <v>0</v>
      </c>
      <c r="Z389" s="571">
        <f>IFERROR(IF(Z388="",0,Z388),"0")</f>
        <v>0</v>
      </c>
      <c r="AA389" s="572"/>
      <c r="AB389" s="572"/>
      <c r="AC389" s="572"/>
    </row>
    <row r="390" spans="1:68" x14ac:dyDescent="0.2">
      <c r="A390" s="587"/>
      <c r="B390" s="587"/>
      <c r="C390" s="587"/>
      <c r="D390" s="587"/>
      <c r="E390" s="587"/>
      <c r="F390" s="587"/>
      <c r="G390" s="587"/>
      <c r="H390" s="587"/>
      <c r="I390" s="587"/>
      <c r="J390" s="587"/>
      <c r="K390" s="587"/>
      <c r="L390" s="587"/>
      <c r="M390" s="587"/>
      <c r="N390" s="587"/>
      <c r="O390" s="599"/>
      <c r="P390" s="588" t="s">
        <v>72</v>
      </c>
      <c r="Q390" s="589"/>
      <c r="R390" s="589"/>
      <c r="S390" s="589"/>
      <c r="T390" s="589"/>
      <c r="U390" s="589"/>
      <c r="V390" s="590"/>
      <c r="W390" s="37" t="s">
        <v>70</v>
      </c>
      <c r="X390" s="571">
        <f>IFERROR(SUM(X388:X388),"0")</f>
        <v>0</v>
      </c>
      <c r="Y390" s="571">
        <f>IFERROR(SUM(Y388:Y388),"0")</f>
        <v>0</v>
      </c>
      <c r="Z390" s="37"/>
      <c r="AA390" s="572"/>
      <c r="AB390" s="572"/>
      <c r="AC390" s="572"/>
    </row>
    <row r="391" spans="1:68" ht="27.75" customHeight="1" x14ac:dyDescent="0.2">
      <c r="A391" s="650" t="s">
        <v>607</v>
      </c>
      <c r="B391" s="651"/>
      <c r="C391" s="651"/>
      <c r="D391" s="651"/>
      <c r="E391" s="651"/>
      <c r="F391" s="651"/>
      <c r="G391" s="651"/>
      <c r="H391" s="651"/>
      <c r="I391" s="651"/>
      <c r="J391" s="651"/>
      <c r="K391" s="651"/>
      <c r="L391" s="651"/>
      <c r="M391" s="651"/>
      <c r="N391" s="651"/>
      <c r="O391" s="651"/>
      <c r="P391" s="651"/>
      <c r="Q391" s="651"/>
      <c r="R391" s="651"/>
      <c r="S391" s="651"/>
      <c r="T391" s="651"/>
      <c r="U391" s="651"/>
      <c r="V391" s="651"/>
      <c r="W391" s="651"/>
      <c r="X391" s="651"/>
      <c r="Y391" s="651"/>
      <c r="Z391" s="651"/>
      <c r="AA391" s="48"/>
      <c r="AB391" s="48"/>
      <c r="AC391" s="48"/>
    </row>
    <row r="392" spans="1:68" ht="16.5" customHeight="1" x14ac:dyDescent="0.25">
      <c r="A392" s="596" t="s">
        <v>608</v>
      </c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7"/>
      <c r="P392" s="587"/>
      <c r="Q392" s="587"/>
      <c r="R392" s="587"/>
      <c r="S392" s="587"/>
      <c r="T392" s="587"/>
      <c r="U392" s="587"/>
      <c r="V392" s="587"/>
      <c r="W392" s="587"/>
      <c r="X392" s="587"/>
      <c r="Y392" s="587"/>
      <c r="Z392" s="587"/>
      <c r="AA392" s="564"/>
      <c r="AB392" s="564"/>
      <c r="AC392" s="564"/>
    </row>
    <row r="393" spans="1:68" ht="14.25" customHeight="1" x14ac:dyDescent="0.25">
      <c r="A393" s="586" t="s">
        <v>64</v>
      </c>
      <c r="B393" s="587"/>
      <c r="C393" s="587"/>
      <c r="D393" s="587"/>
      <c r="E393" s="587"/>
      <c r="F393" s="587"/>
      <c r="G393" s="587"/>
      <c r="H393" s="587"/>
      <c r="I393" s="587"/>
      <c r="J393" s="587"/>
      <c r="K393" s="587"/>
      <c r="L393" s="587"/>
      <c r="M393" s="587"/>
      <c r="N393" s="587"/>
      <c r="O393" s="587"/>
      <c r="P393" s="587"/>
      <c r="Q393" s="587"/>
      <c r="R393" s="587"/>
      <c r="S393" s="587"/>
      <c r="T393" s="587"/>
      <c r="U393" s="587"/>
      <c r="V393" s="587"/>
      <c r="W393" s="587"/>
      <c r="X393" s="587"/>
      <c r="Y393" s="587"/>
      <c r="Z393" s="587"/>
      <c r="AA393" s="565"/>
      <c r="AB393" s="565"/>
      <c r="AC393" s="565"/>
    </row>
    <row r="394" spans="1:68" ht="27" customHeight="1" x14ac:dyDescent="0.25">
      <c r="A394" s="54" t="s">
        <v>609</v>
      </c>
      <c r="B394" s="54" t="s">
        <v>610</v>
      </c>
      <c r="C394" s="31">
        <v>4301031405</v>
      </c>
      <c r="D394" s="582">
        <v>4680115886100</v>
      </c>
      <c r="E394" s="583"/>
      <c r="F394" s="568">
        <v>0.9</v>
      </c>
      <c r="G394" s="32">
        <v>6</v>
      </c>
      <c r="H394" s="568">
        <v>5.4</v>
      </c>
      <c r="I394" s="56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9">
        <v>0</v>
      </c>
      <c r="Y394" s="570">
        <f t="shared" ref="Y394:Y403" si="57"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ref="BM394:BM403" si="58">IFERROR(X394*I394/H394,"0")</f>
        <v>0</v>
      </c>
      <c r="BN394" s="64">
        <f t="shared" ref="BN394:BN403" si="59">IFERROR(Y394*I394/H394,"0")</f>
        <v>0</v>
      </c>
      <c r="BO394" s="64">
        <f t="shared" ref="BO394:BO403" si="60">IFERROR(1/J394*(X394/H394),"0")</f>
        <v>0</v>
      </c>
      <c r="BP394" s="64">
        <f t="shared" ref="BP394:BP403" si="61">IFERROR(1/J394*(Y394/H394),"0")</f>
        <v>0</v>
      </c>
    </row>
    <row r="395" spans="1:68" ht="27" customHeight="1" x14ac:dyDescent="0.25">
      <c r="A395" s="54" t="s">
        <v>612</v>
      </c>
      <c r="B395" s="54" t="s">
        <v>613</v>
      </c>
      <c r="C395" s="31">
        <v>4301031382</v>
      </c>
      <c r="D395" s="582">
        <v>4680115886117</v>
      </c>
      <c r="E395" s="583"/>
      <c r="F395" s="568">
        <v>0.9</v>
      </c>
      <c r="G395" s="32">
        <v>6</v>
      </c>
      <c r="H395" s="568">
        <v>5.4</v>
      </c>
      <c r="I395" s="568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9">
        <v>0</v>
      </c>
      <c r="Y395" s="570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612</v>
      </c>
      <c r="B396" s="54" t="s">
        <v>615</v>
      </c>
      <c r="C396" s="31">
        <v>4301031406</v>
      </c>
      <c r="D396" s="582">
        <v>4680115886117</v>
      </c>
      <c r="E396" s="583"/>
      <c r="F396" s="568">
        <v>0.9</v>
      </c>
      <c r="G396" s="32">
        <v>6</v>
      </c>
      <c r="H396" s="568">
        <v>5.4</v>
      </c>
      <c r="I396" s="568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0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9">
        <v>0</v>
      </c>
      <c r="Y396" s="570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4301031402</v>
      </c>
      <c r="D397" s="582">
        <v>4680115886124</v>
      </c>
      <c r="E397" s="583"/>
      <c r="F397" s="568">
        <v>0.9</v>
      </c>
      <c r="G397" s="32">
        <v>6</v>
      </c>
      <c r="H397" s="568">
        <v>5.4</v>
      </c>
      <c r="I397" s="568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9">
        <v>0</v>
      </c>
      <c r="Y397" s="570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4301031366</v>
      </c>
      <c r="D398" s="582">
        <v>4680115883147</v>
      </c>
      <c r="E398" s="583"/>
      <c r="F398" s="568">
        <v>0.28000000000000003</v>
      </c>
      <c r="G398" s="32">
        <v>6</v>
      </c>
      <c r="H398" s="568">
        <v>1.68</v>
      </c>
      <c r="I398" s="56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74"/>
      <c r="R398" s="574"/>
      <c r="S398" s="574"/>
      <c r="T398" s="575"/>
      <c r="U398" s="34"/>
      <c r="V398" s="34"/>
      <c r="W398" s="35" t="s">
        <v>70</v>
      </c>
      <c r="X398" s="569">
        <v>0</v>
      </c>
      <c r="Y398" s="570">
        <f t="shared" si="57"/>
        <v>0</v>
      </c>
      <c r="Z398" s="36" t="str">
        <f t="shared" ref="Z398:Z403" si="62">IFERROR(IF(Y398=0,"",ROUNDUP(Y398/H398,0)*0.00502),"")</f>
        <v/>
      </c>
      <c r="AA398" s="56"/>
      <c r="AB398" s="57"/>
      <c r="AC398" s="445" t="s">
        <v>611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4301031362</v>
      </c>
      <c r="D399" s="582">
        <v>4607091384338</v>
      </c>
      <c r="E399" s="583"/>
      <c r="F399" s="568">
        <v>0.35</v>
      </c>
      <c r="G399" s="32">
        <v>6</v>
      </c>
      <c r="H399" s="568">
        <v>2.1</v>
      </c>
      <c r="I399" s="56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9">
        <v>49</v>
      </c>
      <c r="Y399" s="570">
        <f t="shared" si="57"/>
        <v>50.400000000000006</v>
      </c>
      <c r="Z399" s="36">
        <f t="shared" si="62"/>
        <v>0.12048</v>
      </c>
      <c r="AA399" s="56"/>
      <c r="AB399" s="57"/>
      <c r="AC399" s="447" t="s">
        <v>611</v>
      </c>
      <c r="AG399" s="64"/>
      <c r="AJ399" s="68"/>
      <c r="AK399" s="68">
        <v>0</v>
      </c>
      <c r="BB399" s="448" t="s">
        <v>1</v>
      </c>
      <c r="BM399" s="64">
        <f t="shared" si="58"/>
        <v>52.033333333333331</v>
      </c>
      <c r="BN399" s="64">
        <f t="shared" si="59"/>
        <v>53.52</v>
      </c>
      <c r="BO399" s="64">
        <f t="shared" si="60"/>
        <v>9.9715099715099717E-2</v>
      </c>
      <c r="BP399" s="64">
        <f t="shared" si="61"/>
        <v>0.10256410256410257</v>
      </c>
    </row>
    <row r="400" spans="1:68" ht="37.5" customHeight="1" x14ac:dyDescent="0.25">
      <c r="A400" s="54" t="s">
        <v>623</v>
      </c>
      <c r="B400" s="54" t="s">
        <v>624</v>
      </c>
      <c r="C400" s="31">
        <v>4301031361</v>
      </c>
      <c r="D400" s="582">
        <v>4607091389524</v>
      </c>
      <c r="E400" s="583"/>
      <c r="F400" s="568">
        <v>0.35</v>
      </c>
      <c r="G400" s="32">
        <v>6</v>
      </c>
      <c r="H400" s="568">
        <v>2.1</v>
      </c>
      <c r="I400" s="56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74"/>
      <c r="R400" s="574"/>
      <c r="S400" s="574"/>
      <c r="T400" s="575"/>
      <c r="U400" s="34"/>
      <c r="V400" s="34"/>
      <c r="W400" s="35" t="s">
        <v>70</v>
      </c>
      <c r="X400" s="569">
        <v>70</v>
      </c>
      <c r="Y400" s="570">
        <f t="shared" si="57"/>
        <v>71.400000000000006</v>
      </c>
      <c r="Z400" s="36">
        <f t="shared" si="62"/>
        <v>0.17068</v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74.333333333333329</v>
      </c>
      <c r="BN400" s="64">
        <f t="shared" si="59"/>
        <v>75.820000000000007</v>
      </c>
      <c r="BO400" s="64">
        <f t="shared" si="60"/>
        <v>0.14245014245014245</v>
      </c>
      <c r="BP400" s="64">
        <f t="shared" si="61"/>
        <v>0.14529914529914531</v>
      </c>
    </row>
    <row r="401" spans="1:68" ht="27" customHeight="1" x14ac:dyDescent="0.25">
      <c r="A401" s="54" t="s">
        <v>626</v>
      </c>
      <c r="B401" s="54" t="s">
        <v>627</v>
      </c>
      <c r="C401" s="31">
        <v>4301031364</v>
      </c>
      <c r="D401" s="582">
        <v>4680115883161</v>
      </c>
      <c r="E401" s="583"/>
      <c r="F401" s="568">
        <v>0.28000000000000003</v>
      </c>
      <c r="G401" s="32">
        <v>6</v>
      </c>
      <c r="H401" s="568">
        <v>1.68</v>
      </c>
      <c r="I401" s="568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74"/>
      <c r="R401" s="574"/>
      <c r="S401" s="574"/>
      <c r="T401" s="575"/>
      <c r="U401" s="34"/>
      <c r="V401" s="34"/>
      <c r="W401" s="35" t="s">
        <v>70</v>
      </c>
      <c r="X401" s="569">
        <v>0</v>
      </c>
      <c r="Y401" s="570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27" customHeight="1" x14ac:dyDescent="0.25">
      <c r="A402" s="54" t="s">
        <v>629</v>
      </c>
      <c r="B402" s="54" t="s">
        <v>630</v>
      </c>
      <c r="C402" s="31">
        <v>4301031358</v>
      </c>
      <c r="D402" s="582">
        <v>4607091389531</v>
      </c>
      <c r="E402" s="583"/>
      <c r="F402" s="568">
        <v>0.35</v>
      </c>
      <c r="G402" s="32">
        <v>6</v>
      </c>
      <c r="H402" s="568">
        <v>2.1</v>
      </c>
      <c r="I402" s="568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9">
        <v>62.999999999999993</v>
      </c>
      <c r="Y402" s="570">
        <f t="shared" si="57"/>
        <v>63</v>
      </c>
      <c r="Z402" s="36">
        <f t="shared" si="62"/>
        <v>0.15060000000000001</v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58"/>
        <v>66.899999999999991</v>
      </c>
      <c r="BN402" s="64">
        <f t="shared" si="59"/>
        <v>66.900000000000006</v>
      </c>
      <c r="BO402" s="64">
        <f t="shared" si="60"/>
        <v>0.12820512820512819</v>
      </c>
      <c r="BP402" s="64">
        <f t="shared" si="61"/>
        <v>0.12820512820512822</v>
      </c>
    </row>
    <row r="403" spans="1:68" ht="37.5" customHeight="1" x14ac:dyDescent="0.25">
      <c r="A403" s="54" t="s">
        <v>632</v>
      </c>
      <c r="B403" s="54" t="s">
        <v>633</v>
      </c>
      <c r="C403" s="31">
        <v>4301031360</v>
      </c>
      <c r="D403" s="582">
        <v>4607091384345</v>
      </c>
      <c r="E403" s="583"/>
      <c r="F403" s="568">
        <v>0.35</v>
      </c>
      <c r="G403" s="32">
        <v>6</v>
      </c>
      <c r="H403" s="568">
        <v>2.1</v>
      </c>
      <c r="I403" s="568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6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9">
        <v>49</v>
      </c>
      <c r="Y403" s="570">
        <f t="shared" si="57"/>
        <v>50.400000000000006</v>
      </c>
      <c r="Z403" s="36">
        <f t="shared" si="62"/>
        <v>0.12048</v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58"/>
        <v>52.033333333333331</v>
      </c>
      <c r="BN403" s="64">
        <f t="shared" si="59"/>
        <v>53.52</v>
      </c>
      <c r="BO403" s="64">
        <f t="shared" si="60"/>
        <v>9.9715099715099717E-2</v>
      </c>
      <c r="BP403" s="64">
        <f t="shared" si="61"/>
        <v>0.10256410256410257</v>
      </c>
    </row>
    <row r="404" spans="1:68" x14ac:dyDescent="0.2">
      <c r="A404" s="598"/>
      <c r="B404" s="587"/>
      <c r="C404" s="587"/>
      <c r="D404" s="587"/>
      <c r="E404" s="587"/>
      <c r="F404" s="587"/>
      <c r="G404" s="587"/>
      <c r="H404" s="587"/>
      <c r="I404" s="587"/>
      <c r="J404" s="587"/>
      <c r="K404" s="587"/>
      <c r="L404" s="587"/>
      <c r="M404" s="587"/>
      <c r="N404" s="587"/>
      <c r="O404" s="599"/>
      <c r="P404" s="588" t="s">
        <v>72</v>
      </c>
      <c r="Q404" s="589"/>
      <c r="R404" s="589"/>
      <c r="S404" s="589"/>
      <c r="T404" s="589"/>
      <c r="U404" s="589"/>
      <c r="V404" s="590"/>
      <c r="W404" s="37" t="s">
        <v>73</v>
      </c>
      <c r="X404" s="571">
        <f>IFERROR(X394/H394,"0")+IFERROR(X395/H395,"0")+IFERROR(X396/H396,"0")+IFERROR(X397/H397,"0")+IFERROR(X398/H398,"0")+IFERROR(X399/H399,"0")+IFERROR(X400/H400,"0")+IFERROR(X401/H401,"0")+IFERROR(X402/H402,"0")+IFERROR(X403/H403,"0")</f>
        <v>109.99999999999999</v>
      </c>
      <c r="Y404" s="571">
        <f>IFERROR(Y394/H394,"0")+IFERROR(Y395/H395,"0")+IFERROR(Y396/H396,"0")+IFERROR(Y397/H397,"0")+IFERROR(Y398/H398,"0")+IFERROR(Y399/H399,"0")+IFERROR(Y400/H400,"0")+IFERROR(Y401/H401,"0")+IFERROR(Y402/H402,"0")+IFERROR(Y403/H403,"0")</f>
        <v>112</v>
      </c>
      <c r="Z404" s="571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0.56223999999999996</v>
      </c>
      <c r="AA404" s="572"/>
      <c r="AB404" s="572"/>
      <c r="AC404" s="572"/>
    </row>
    <row r="405" spans="1:68" x14ac:dyDescent="0.2">
      <c r="A405" s="587"/>
      <c r="B405" s="587"/>
      <c r="C405" s="587"/>
      <c r="D405" s="587"/>
      <c r="E405" s="587"/>
      <c r="F405" s="587"/>
      <c r="G405" s="587"/>
      <c r="H405" s="587"/>
      <c r="I405" s="587"/>
      <c r="J405" s="587"/>
      <c r="K405" s="587"/>
      <c r="L405" s="587"/>
      <c r="M405" s="587"/>
      <c r="N405" s="587"/>
      <c r="O405" s="599"/>
      <c r="P405" s="588" t="s">
        <v>72</v>
      </c>
      <c r="Q405" s="589"/>
      <c r="R405" s="589"/>
      <c r="S405" s="589"/>
      <c r="T405" s="589"/>
      <c r="U405" s="589"/>
      <c r="V405" s="590"/>
      <c r="W405" s="37" t="s">
        <v>70</v>
      </c>
      <c r="X405" s="571">
        <f>IFERROR(SUM(X394:X403),"0")</f>
        <v>231</v>
      </c>
      <c r="Y405" s="571">
        <f>IFERROR(SUM(Y394:Y403),"0")</f>
        <v>235.20000000000002</v>
      </c>
      <c r="Z405" s="37"/>
      <c r="AA405" s="572"/>
      <c r="AB405" s="572"/>
      <c r="AC405" s="572"/>
    </row>
    <row r="406" spans="1:68" ht="14.25" customHeight="1" x14ac:dyDescent="0.25">
      <c r="A406" s="586" t="s">
        <v>74</v>
      </c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7"/>
      <c r="P406" s="587"/>
      <c r="Q406" s="587"/>
      <c r="R406" s="587"/>
      <c r="S406" s="587"/>
      <c r="T406" s="587"/>
      <c r="U406" s="587"/>
      <c r="V406" s="587"/>
      <c r="W406" s="587"/>
      <c r="X406" s="587"/>
      <c r="Y406" s="587"/>
      <c r="Z406" s="587"/>
      <c r="AA406" s="565"/>
      <c r="AB406" s="565"/>
      <c r="AC406" s="565"/>
    </row>
    <row r="407" spans="1:68" ht="27" customHeight="1" x14ac:dyDescent="0.25">
      <c r="A407" s="54" t="s">
        <v>634</v>
      </c>
      <c r="B407" s="54" t="s">
        <v>635</v>
      </c>
      <c r="C407" s="31">
        <v>4301051284</v>
      </c>
      <c r="D407" s="582">
        <v>4607091384352</v>
      </c>
      <c r="E407" s="583"/>
      <c r="F407" s="568">
        <v>0.6</v>
      </c>
      <c r="G407" s="32">
        <v>4</v>
      </c>
      <c r="H407" s="568">
        <v>2.4</v>
      </c>
      <c r="I407" s="568">
        <v>2.6459999999999999</v>
      </c>
      <c r="J407" s="32">
        <v>132</v>
      </c>
      <c r="K407" s="32" t="s">
        <v>111</v>
      </c>
      <c r="L407" s="32"/>
      <c r="M407" s="33" t="s">
        <v>78</v>
      </c>
      <c r="N407" s="33"/>
      <c r="O407" s="32">
        <v>45</v>
      </c>
      <c r="P407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9">
        <v>78</v>
      </c>
      <c r="Y407" s="570">
        <f>IFERROR(IF(X407="",0,CEILING((X407/$H407),1)*$H407),"")</f>
        <v>79.2</v>
      </c>
      <c r="Z407" s="36">
        <f>IFERROR(IF(Y407=0,"",ROUNDUP(Y407/H407,0)*0.00902),"")</f>
        <v>0.29766000000000004</v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85.995000000000005</v>
      </c>
      <c r="BN407" s="64">
        <f>IFERROR(Y407*I407/H407,"0")</f>
        <v>87.317999999999998</v>
      </c>
      <c r="BO407" s="64">
        <f>IFERROR(1/J407*(X407/H407),"0")</f>
        <v>0.24621212121212122</v>
      </c>
      <c r="BP407" s="64">
        <f>IFERROR(1/J407*(Y407/H407),"0")</f>
        <v>0.25</v>
      </c>
    </row>
    <row r="408" spans="1:68" ht="27" customHeight="1" x14ac:dyDescent="0.25">
      <c r="A408" s="54" t="s">
        <v>637</v>
      </c>
      <c r="B408" s="54" t="s">
        <v>638</v>
      </c>
      <c r="C408" s="31">
        <v>4301051431</v>
      </c>
      <c r="D408" s="582">
        <v>4607091389654</v>
      </c>
      <c r="E408" s="583"/>
      <c r="F408" s="568">
        <v>0.33</v>
      </c>
      <c r="G408" s="32">
        <v>6</v>
      </c>
      <c r="H408" s="568">
        <v>1.98</v>
      </c>
      <c r="I408" s="568">
        <v>2.238</v>
      </c>
      <c r="J408" s="32">
        <v>182</v>
      </c>
      <c r="K408" s="32" t="s">
        <v>77</v>
      </c>
      <c r="L408" s="32"/>
      <c r="M408" s="33" t="s">
        <v>78</v>
      </c>
      <c r="N408" s="33"/>
      <c r="O408" s="32">
        <v>45</v>
      </c>
      <c r="P408" s="8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74"/>
      <c r="R408" s="574"/>
      <c r="S408" s="574"/>
      <c r="T408" s="575"/>
      <c r="U408" s="34"/>
      <c r="V408" s="34"/>
      <c r="W408" s="35" t="s">
        <v>70</v>
      </c>
      <c r="X408" s="569">
        <v>66</v>
      </c>
      <c r="Y408" s="570">
        <f>IFERROR(IF(X408="",0,CEILING((X408/$H408),1)*$H408),"")</f>
        <v>67.319999999999993</v>
      </c>
      <c r="Z408" s="36">
        <f>IFERROR(IF(Y408=0,"",ROUNDUP(Y408/H408,0)*0.00651),"")</f>
        <v>0.22134000000000001</v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74.599999999999994</v>
      </c>
      <c r="BN408" s="64">
        <f>IFERROR(Y408*I408/H408,"0")</f>
        <v>76.091999999999985</v>
      </c>
      <c r="BO408" s="64">
        <f>IFERROR(1/J408*(X408/H408),"0")</f>
        <v>0.18315018315018317</v>
      </c>
      <c r="BP408" s="64">
        <f>IFERROR(1/J408*(Y408/H408),"0")</f>
        <v>0.18681318681318682</v>
      </c>
    </row>
    <row r="409" spans="1:68" x14ac:dyDescent="0.2">
      <c r="A409" s="598"/>
      <c r="B409" s="587"/>
      <c r="C409" s="587"/>
      <c r="D409" s="587"/>
      <c r="E409" s="587"/>
      <c r="F409" s="587"/>
      <c r="G409" s="587"/>
      <c r="H409" s="587"/>
      <c r="I409" s="587"/>
      <c r="J409" s="587"/>
      <c r="K409" s="587"/>
      <c r="L409" s="587"/>
      <c r="M409" s="587"/>
      <c r="N409" s="587"/>
      <c r="O409" s="599"/>
      <c r="P409" s="588" t="s">
        <v>72</v>
      </c>
      <c r="Q409" s="589"/>
      <c r="R409" s="589"/>
      <c r="S409" s="589"/>
      <c r="T409" s="589"/>
      <c r="U409" s="589"/>
      <c r="V409" s="590"/>
      <c r="W409" s="37" t="s">
        <v>73</v>
      </c>
      <c r="X409" s="571">
        <f>IFERROR(X407/H407,"0")+IFERROR(X408/H408,"0")</f>
        <v>65.833333333333343</v>
      </c>
      <c r="Y409" s="571">
        <f>IFERROR(Y407/H407,"0")+IFERROR(Y408/H408,"0")</f>
        <v>67</v>
      </c>
      <c r="Z409" s="571">
        <f>IFERROR(IF(Z407="",0,Z407),"0")+IFERROR(IF(Z408="",0,Z408),"0")</f>
        <v>0.51900000000000002</v>
      </c>
      <c r="AA409" s="572"/>
      <c r="AB409" s="572"/>
      <c r="AC409" s="572"/>
    </row>
    <row r="410" spans="1:68" x14ac:dyDescent="0.2">
      <c r="A410" s="587"/>
      <c r="B410" s="587"/>
      <c r="C410" s="587"/>
      <c r="D410" s="587"/>
      <c r="E410" s="587"/>
      <c r="F410" s="587"/>
      <c r="G410" s="587"/>
      <c r="H410" s="587"/>
      <c r="I410" s="587"/>
      <c r="J410" s="587"/>
      <c r="K410" s="587"/>
      <c r="L410" s="587"/>
      <c r="M410" s="587"/>
      <c r="N410" s="587"/>
      <c r="O410" s="599"/>
      <c r="P410" s="588" t="s">
        <v>72</v>
      </c>
      <c r="Q410" s="589"/>
      <c r="R410" s="589"/>
      <c r="S410" s="589"/>
      <c r="T410" s="589"/>
      <c r="U410" s="589"/>
      <c r="V410" s="590"/>
      <c r="W410" s="37" t="s">
        <v>70</v>
      </c>
      <c r="X410" s="571">
        <f>IFERROR(SUM(X407:X408),"0")</f>
        <v>144</v>
      </c>
      <c r="Y410" s="571">
        <f>IFERROR(SUM(Y407:Y408),"0")</f>
        <v>146.51999999999998</v>
      </c>
      <c r="Z410" s="37"/>
      <c r="AA410" s="572"/>
      <c r="AB410" s="572"/>
      <c r="AC410" s="572"/>
    </row>
    <row r="411" spans="1:68" ht="16.5" customHeight="1" x14ac:dyDescent="0.25">
      <c r="A411" s="596" t="s">
        <v>640</v>
      </c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7"/>
      <c r="P411" s="587"/>
      <c r="Q411" s="587"/>
      <c r="R411" s="587"/>
      <c r="S411" s="587"/>
      <c r="T411" s="587"/>
      <c r="U411" s="587"/>
      <c r="V411" s="587"/>
      <c r="W411" s="587"/>
      <c r="X411" s="587"/>
      <c r="Y411" s="587"/>
      <c r="Z411" s="587"/>
      <c r="AA411" s="564"/>
      <c r="AB411" s="564"/>
      <c r="AC411" s="564"/>
    </row>
    <row r="412" spans="1:68" ht="14.25" customHeight="1" x14ac:dyDescent="0.25">
      <c r="A412" s="586" t="s">
        <v>139</v>
      </c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7"/>
      <c r="P412" s="587"/>
      <c r="Q412" s="587"/>
      <c r="R412" s="587"/>
      <c r="S412" s="587"/>
      <c r="T412" s="587"/>
      <c r="U412" s="587"/>
      <c r="V412" s="587"/>
      <c r="W412" s="587"/>
      <c r="X412" s="587"/>
      <c r="Y412" s="587"/>
      <c r="Z412" s="587"/>
      <c r="AA412" s="565"/>
      <c r="AB412" s="565"/>
      <c r="AC412" s="565"/>
    </row>
    <row r="413" spans="1:68" ht="27" customHeight="1" x14ac:dyDescent="0.25">
      <c r="A413" s="54" t="s">
        <v>641</v>
      </c>
      <c r="B413" s="54" t="s">
        <v>642</v>
      </c>
      <c r="C413" s="31">
        <v>4301020319</v>
      </c>
      <c r="D413" s="582">
        <v>4680115885240</v>
      </c>
      <c r="E413" s="583"/>
      <c r="F413" s="568">
        <v>0.35</v>
      </c>
      <c r="G413" s="32">
        <v>6</v>
      </c>
      <c r="H413" s="568">
        <v>2.1</v>
      </c>
      <c r="I413" s="568">
        <v>2.31</v>
      </c>
      <c r="J413" s="32">
        <v>182</v>
      </c>
      <c r="K413" s="32" t="s">
        <v>77</v>
      </c>
      <c r="L413" s="32"/>
      <c r="M413" s="33" t="s">
        <v>68</v>
      </c>
      <c r="N413" s="33"/>
      <c r="O413" s="32">
        <v>40</v>
      </c>
      <c r="P413" s="6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9">
        <v>0</v>
      </c>
      <c r="Y413" s="57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61" t="s">
        <v>643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98"/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99"/>
      <c r="P414" s="588" t="s">
        <v>72</v>
      </c>
      <c r="Q414" s="589"/>
      <c r="R414" s="589"/>
      <c r="S414" s="589"/>
      <c r="T414" s="589"/>
      <c r="U414" s="589"/>
      <c r="V414" s="590"/>
      <c r="W414" s="37" t="s">
        <v>73</v>
      </c>
      <c r="X414" s="571">
        <f>IFERROR(X413/H413,"0")</f>
        <v>0</v>
      </c>
      <c r="Y414" s="571">
        <f>IFERROR(Y413/H413,"0")</f>
        <v>0</v>
      </c>
      <c r="Z414" s="571">
        <f>IFERROR(IF(Z413="",0,Z413),"0")</f>
        <v>0</v>
      </c>
      <c r="AA414" s="572"/>
      <c r="AB414" s="572"/>
      <c r="AC414" s="572"/>
    </row>
    <row r="415" spans="1:68" x14ac:dyDescent="0.2">
      <c r="A415" s="587"/>
      <c r="B415" s="587"/>
      <c r="C415" s="587"/>
      <c r="D415" s="587"/>
      <c r="E415" s="587"/>
      <c r="F415" s="587"/>
      <c r="G415" s="587"/>
      <c r="H415" s="587"/>
      <c r="I415" s="587"/>
      <c r="J415" s="587"/>
      <c r="K415" s="587"/>
      <c r="L415" s="587"/>
      <c r="M415" s="587"/>
      <c r="N415" s="587"/>
      <c r="O415" s="599"/>
      <c r="P415" s="588" t="s">
        <v>72</v>
      </c>
      <c r="Q415" s="589"/>
      <c r="R415" s="589"/>
      <c r="S415" s="589"/>
      <c r="T415" s="589"/>
      <c r="U415" s="589"/>
      <c r="V415" s="590"/>
      <c r="W415" s="37" t="s">
        <v>70</v>
      </c>
      <c r="X415" s="571">
        <f>IFERROR(SUM(X413:X413),"0")</f>
        <v>0</v>
      </c>
      <c r="Y415" s="571">
        <f>IFERROR(SUM(Y413:Y413),"0")</f>
        <v>0</v>
      </c>
      <c r="Z415" s="37"/>
      <c r="AA415" s="572"/>
      <c r="AB415" s="572"/>
      <c r="AC415" s="572"/>
    </row>
    <row r="416" spans="1:68" ht="14.25" customHeight="1" x14ac:dyDescent="0.25">
      <c r="A416" s="586" t="s">
        <v>64</v>
      </c>
      <c r="B416" s="587"/>
      <c r="C416" s="587"/>
      <c r="D416" s="587"/>
      <c r="E416" s="587"/>
      <c r="F416" s="587"/>
      <c r="G416" s="587"/>
      <c r="H416" s="587"/>
      <c r="I416" s="587"/>
      <c r="J416" s="587"/>
      <c r="K416" s="587"/>
      <c r="L416" s="587"/>
      <c r="M416" s="587"/>
      <c r="N416" s="587"/>
      <c r="O416" s="587"/>
      <c r="P416" s="587"/>
      <c r="Q416" s="587"/>
      <c r="R416" s="587"/>
      <c r="S416" s="587"/>
      <c r="T416" s="587"/>
      <c r="U416" s="587"/>
      <c r="V416" s="587"/>
      <c r="W416" s="587"/>
      <c r="X416" s="587"/>
      <c r="Y416" s="587"/>
      <c r="Z416" s="587"/>
      <c r="AA416" s="565"/>
      <c r="AB416" s="565"/>
      <c r="AC416" s="565"/>
    </row>
    <row r="417" spans="1:68" ht="27" customHeight="1" x14ac:dyDescent="0.25">
      <c r="A417" s="54" t="s">
        <v>644</v>
      </c>
      <c r="B417" s="54" t="s">
        <v>645</v>
      </c>
      <c r="C417" s="31">
        <v>4301031403</v>
      </c>
      <c r="D417" s="582">
        <v>4680115886094</v>
      </c>
      <c r="E417" s="583"/>
      <c r="F417" s="568">
        <v>0.9</v>
      </c>
      <c r="G417" s="32">
        <v>6</v>
      </c>
      <c r="H417" s="568">
        <v>5.4</v>
      </c>
      <c r="I417" s="568">
        <v>5.61</v>
      </c>
      <c r="J417" s="32">
        <v>132</v>
      </c>
      <c r="K417" s="32" t="s">
        <v>111</v>
      </c>
      <c r="L417" s="32"/>
      <c r="M417" s="33" t="s">
        <v>107</v>
      </c>
      <c r="N417" s="33"/>
      <c r="O417" s="32">
        <v>50</v>
      </c>
      <c r="P417" s="84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9">
        <v>0</v>
      </c>
      <c r="Y417" s="570">
        <f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4301031363</v>
      </c>
      <c r="D418" s="582">
        <v>4607091389425</v>
      </c>
      <c r="E418" s="583"/>
      <c r="F418" s="568">
        <v>0.35</v>
      </c>
      <c r="G418" s="32">
        <v>6</v>
      </c>
      <c r="H418" s="568">
        <v>2.1</v>
      </c>
      <c r="I418" s="568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5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74"/>
      <c r="R418" s="574"/>
      <c r="S418" s="574"/>
      <c r="T418" s="575"/>
      <c r="U418" s="34"/>
      <c r="V418" s="34"/>
      <c r="W418" s="35" t="s">
        <v>70</v>
      </c>
      <c r="X418" s="569">
        <v>0</v>
      </c>
      <c r="Y418" s="570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650</v>
      </c>
      <c r="B419" s="54" t="s">
        <v>651</v>
      </c>
      <c r="C419" s="31">
        <v>4301031373</v>
      </c>
      <c r="D419" s="582">
        <v>4680115880771</v>
      </c>
      <c r="E419" s="583"/>
      <c r="F419" s="568">
        <v>0.28000000000000003</v>
      </c>
      <c r="G419" s="32">
        <v>6</v>
      </c>
      <c r="H419" s="568">
        <v>1.68</v>
      </c>
      <c r="I419" s="568">
        <v>1.81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9">
        <v>0</v>
      </c>
      <c r="Y419" s="570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652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4301031359</v>
      </c>
      <c r="D420" s="582">
        <v>4607091389500</v>
      </c>
      <c r="E420" s="583"/>
      <c r="F420" s="568">
        <v>0.35</v>
      </c>
      <c r="G420" s="32">
        <v>6</v>
      </c>
      <c r="H420" s="568">
        <v>2.1</v>
      </c>
      <c r="I420" s="568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74"/>
      <c r="R420" s="574"/>
      <c r="S420" s="574"/>
      <c r="T420" s="575"/>
      <c r="U420" s="34"/>
      <c r="V420" s="34"/>
      <c r="W420" s="35" t="s">
        <v>70</v>
      </c>
      <c r="X420" s="569">
        <v>0</v>
      </c>
      <c r="Y420" s="570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652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98"/>
      <c r="B421" s="587"/>
      <c r="C421" s="587"/>
      <c r="D421" s="587"/>
      <c r="E421" s="587"/>
      <c r="F421" s="587"/>
      <c r="G421" s="587"/>
      <c r="H421" s="587"/>
      <c r="I421" s="587"/>
      <c r="J421" s="587"/>
      <c r="K421" s="587"/>
      <c r="L421" s="587"/>
      <c r="M421" s="587"/>
      <c r="N421" s="587"/>
      <c r="O421" s="599"/>
      <c r="P421" s="588" t="s">
        <v>72</v>
      </c>
      <c r="Q421" s="589"/>
      <c r="R421" s="589"/>
      <c r="S421" s="589"/>
      <c r="T421" s="589"/>
      <c r="U421" s="589"/>
      <c r="V421" s="590"/>
      <c r="W421" s="37" t="s">
        <v>73</v>
      </c>
      <c r="X421" s="571">
        <f>IFERROR(X417/H417,"0")+IFERROR(X418/H418,"0")+IFERROR(X419/H419,"0")+IFERROR(X420/H420,"0")</f>
        <v>0</v>
      </c>
      <c r="Y421" s="571">
        <f>IFERROR(Y417/H417,"0")+IFERROR(Y418/H418,"0")+IFERROR(Y419/H419,"0")+IFERROR(Y420/H420,"0")</f>
        <v>0</v>
      </c>
      <c r="Z421" s="571">
        <f>IFERROR(IF(Z417="",0,Z417),"0")+IFERROR(IF(Z418="",0,Z418),"0")+IFERROR(IF(Z419="",0,Z419),"0")+IFERROR(IF(Z420="",0,Z420),"0")</f>
        <v>0</v>
      </c>
      <c r="AA421" s="572"/>
      <c r="AB421" s="572"/>
      <c r="AC421" s="572"/>
    </row>
    <row r="422" spans="1:68" x14ac:dyDescent="0.2">
      <c r="A422" s="587"/>
      <c r="B422" s="587"/>
      <c r="C422" s="587"/>
      <c r="D422" s="587"/>
      <c r="E422" s="587"/>
      <c r="F422" s="587"/>
      <c r="G422" s="587"/>
      <c r="H422" s="587"/>
      <c r="I422" s="587"/>
      <c r="J422" s="587"/>
      <c r="K422" s="587"/>
      <c r="L422" s="587"/>
      <c r="M422" s="587"/>
      <c r="N422" s="587"/>
      <c r="O422" s="599"/>
      <c r="P422" s="588" t="s">
        <v>72</v>
      </c>
      <c r="Q422" s="589"/>
      <c r="R422" s="589"/>
      <c r="S422" s="589"/>
      <c r="T422" s="589"/>
      <c r="U422" s="589"/>
      <c r="V422" s="590"/>
      <c r="W422" s="37" t="s">
        <v>70</v>
      </c>
      <c r="X422" s="571">
        <f>IFERROR(SUM(X417:X420),"0")</f>
        <v>0</v>
      </c>
      <c r="Y422" s="571">
        <f>IFERROR(SUM(Y417:Y420),"0")</f>
        <v>0</v>
      </c>
      <c r="Z422" s="37"/>
      <c r="AA422" s="572"/>
      <c r="AB422" s="572"/>
      <c r="AC422" s="572"/>
    </row>
    <row r="423" spans="1:68" ht="16.5" customHeight="1" x14ac:dyDescent="0.25">
      <c r="A423" s="596" t="s">
        <v>655</v>
      </c>
      <c r="B423" s="587"/>
      <c r="C423" s="587"/>
      <c r="D423" s="587"/>
      <c r="E423" s="587"/>
      <c r="F423" s="587"/>
      <c r="G423" s="587"/>
      <c r="H423" s="587"/>
      <c r="I423" s="587"/>
      <c r="J423" s="587"/>
      <c r="K423" s="587"/>
      <c r="L423" s="587"/>
      <c r="M423" s="587"/>
      <c r="N423" s="587"/>
      <c r="O423" s="587"/>
      <c r="P423" s="587"/>
      <c r="Q423" s="587"/>
      <c r="R423" s="587"/>
      <c r="S423" s="587"/>
      <c r="T423" s="587"/>
      <c r="U423" s="587"/>
      <c r="V423" s="587"/>
      <c r="W423" s="587"/>
      <c r="X423" s="587"/>
      <c r="Y423" s="587"/>
      <c r="Z423" s="587"/>
      <c r="AA423" s="564"/>
      <c r="AB423" s="564"/>
      <c r="AC423" s="564"/>
    </row>
    <row r="424" spans="1:68" ht="14.25" customHeight="1" x14ac:dyDescent="0.25">
      <c r="A424" s="586" t="s">
        <v>64</v>
      </c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7"/>
      <c r="P424" s="587"/>
      <c r="Q424" s="587"/>
      <c r="R424" s="587"/>
      <c r="S424" s="587"/>
      <c r="T424" s="587"/>
      <c r="U424" s="587"/>
      <c r="V424" s="587"/>
      <c r="W424" s="587"/>
      <c r="X424" s="587"/>
      <c r="Y424" s="587"/>
      <c r="Z424" s="587"/>
      <c r="AA424" s="565"/>
      <c r="AB424" s="565"/>
      <c r="AC424" s="565"/>
    </row>
    <row r="425" spans="1:68" ht="27" customHeight="1" x14ac:dyDescent="0.25">
      <c r="A425" s="54" t="s">
        <v>656</v>
      </c>
      <c r="B425" s="54" t="s">
        <v>657</v>
      </c>
      <c r="C425" s="31">
        <v>4301031347</v>
      </c>
      <c r="D425" s="582">
        <v>4680115885110</v>
      </c>
      <c r="E425" s="583"/>
      <c r="F425" s="568">
        <v>0.2</v>
      </c>
      <c r="G425" s="32">
        <v>6</v>
      </c>
      <c r="H425" s="568">
        <v>1.2</v>
      </c>
      <c r="I425" s="568">
        <v>2.1</v>
      </c>
      <c r="J425" s="32">
        <v>182</v>
      </c>
      <c r="K425" s="32" t="s">
        <v>77</v>
      </c>
      <c r="L425" s="32"/>
      <c r="M425" s="33" t="s">
        <v>68</v>
      </c>
      <c r="N425" s="33"/>
      <c r="O425" s="32">
        <v>50</v>
      </c>
      <c r="P425" s="7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74"/>
      <c r="R425" s="574"/>
      <c r="S425" s="574"/>
      <c r="T425" s="575"/>
      <c r="U425" s="34"/>
      <c r="V425" s="34"/>
      <c r="W425" s="35" t="s">
        <v>70</v>
      </c>
      <c r="X425" s="569">
        <v>0</v>
      </c>
      <c r="Y425" s="570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71" t="s">
        <v>658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98"/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99"/>
      <c r="P426" s="588" t="s">
        <v>72</v>
      </c>
      <c r="Q426" s="589"/>
      <c r="R426" s="589"/>
      <c r="S426" s="589"/>
      <c r="T426" s="589"/>
      <c r="U426" s="589"/>
      <c r="V426" s="590"/>
      <c r="W426" s="37" t="s">
        <v>73</v>
      </c>
      <c r="X426" s="571">
        <f>IFERROR(X425/H425,"0")</f>
        <v>0</v>
      </c>
      <c r="Y426" s="571">
        <f>IFERROR(Y425/H425,"0")</f>
        <v>0</v>
      </c>
      <c r="Z426" s="571">
        <f>IFERROR(IF(Z425="",0,Z425),"0")</f>
        <v>0</v>
      </c>
      <c r="AA426" s="572"/>
      <c r="AB426" s="572"/>
      <c r="AC426" s="572"/>
    </row>
    <row r="427" spans="1:68" x14ac:dyDescent="0.2">
      <c r="A427" s="587"/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99"/>
      <c r="P427" s="588" t="s">
        <v>72</v>
      </c>
      <c r="Q427" s="589"/>
      <c r="R427" s="589"/>
      <c r="S427" s="589"/>
      <c r="T427" s="589"/>
      <c r="U427" s="589"/>
      <c r="V427" s="590"/>
      <c r="W427" s="37" t="s">
        <v>70</v>
      </c>
      <c r="X427" s="571">
        <f>IFERROR(SUM(X425:X425),"0")</f>
        <v>0</v>
      </c>
      <c r="Y427" s="571">
        <f>IFERROR(SUM(Y425:Y425),"0")</f>
        <v>0</v>
      </c>
      <c r="Z427" s="37"/>
      <c r="AA427" s="572"/>
      <c r="AB427" s="572"/>
      <c r="AC427" s="572"/>
    </row>
    <row r="428" spans="1:68" ht="16.5" customHeight="1" x14ac:dyDescent="0.25">
      <c r="A428" s="596" t="s">
        <v>659</v>
      </c>
      <c r="B428" s="587"/>
      <c r="C428" s="587"/>
      <c r="D428" s="587"/>
      <c r="E428" s="587"/>
      <c r="F428" s="587"/>
      <c r="G428" s="587"/>
      <c r="H428" s="587"/>
      <c r="I428" s="587"/>
      <c r="J428" s="587"/>
      <c r="K428" s="587"/>
      <c r="L428" s="587"/>
      <c r="M428" s="587"/>
      <c r="N428" s="587"/>
      <c r="O428" s="587"/>
      <c r="P428" s="587"/>
      <c r="Q428" s="587"/>
      <c r="R428" s="587"/>
      <c r="S428" s="587"/>
      <c r="T428" s="587"/>
      <c r="U428" s="587"/>
      <c r="V428" s="587"/>
      <c r="W428" s="587"/>
      <c r="X428" s="587"/>
      <c r="Y428" s="587"/>
      <c r="Z428" s="587"/>
      <c r="AA428" s="564"/>
      <c r="AB428" s="564"/>
      <c r="AC428" s="564"/>
    </row>
    <row r="429" spans="1:68" ht="14.25" customHeight="1" x14ac:dyDescent="0.25">
      <c r="A429" s="586" t="s">
        <v>64</v>
      </c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7"/>
      <c r="P429" s="587"/>
      <c r="Q429" s="587"/>
      <c r="R429" s="587"/>
      <c r="S429" s="587"/>
      <c r="T429" s="587"/>
      <c r="U429" s="587"/>
      <c r="V429" s="587"/>
      <c r="W429" s="587"/>
      <c r="X429" s="587"/>
      <c r="Y429" s="587"/>
      <c r="Z429" s="587"/>
      <c r="AA429" s="565"/>
      <c r="AB429" s="565"/>
      <c r="AC429" s="565"/>
    </row>
    <row r="430" spans="1:68" ht="27" customHeight="1" x14ac:dyDescent="0.25">
      <c r="A430" s="54" t="s">
        <v>660</v>
      </c>
      <c r="B430" s="54" t="s">
        <v>661</v>
      </c>
      <c r="C430" s="31">
        <v>4301031261</v>
      </c>
      <c r="D430" s="582">
        <v>4680115885103</v>
      </c>
      <c r="E430" s="583"/>
      <c r="F430" s="568">
        <v>0.27</v>
      </c>
      <c r="G430" s="32">
        <v>6</v>
      </c>
      <c r="H430" s="568">
        <v>1.62</v>
      </c>
      <c r="I430" s="568">
        <v>1.8</v>
      </c>
      <c r="J430" s="32">
        <v>182</v>
      </c>
      <c r="K430" s="32" t="s">
        <v>77</v>
      </c>
      <c r="L430" s="32"/>
      <c r="M430" s="33" t="s">
        <v>68</v>
      </c>
      <c r="N430" s="33"/>
      <c r="O430" s="32">
        <v>40</v>
      </c>
      <c r="P430" s="8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74"/>
      <c r="R430" s="574"/>
      <c r="S430" s="574"/>
      <c r="T430" s="575"/>
      <c r="U430" s="34"/>
      <c r="V430" s="34"/>
      <c r="W430" s="35" t="s">
        <v>70</v>
      </c>
      <c r="X430" s="569">
        <v>0</v>
      </c>
      <c r="Y430" s="570">
        <f>IFERROR(IF(X430="",0,CEILING((X430/$H430),1)*$H430),"")</f>
        <v>0</v>
      </c>
      <c r="Z430" s="36" t="str">
        <f>IFERROR(IF(Y430=0,"",ROUNDUP(Y430/H430,0)*0.00651),"")</f>
        <v/>
      </c>
      <c r="AA430" s="56"/>
      <c r="AB430" s="57"/>
      <c r="AC430" s="473" t="s">
        <v>662</v>
      </c>
      <c r="AG430" s="64"/>
      <c r="AJ430" s="68"/>
      <c r="AK430" s="68">
        <v>0</v>
      </c>
      <c r="BB430" s="474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598"/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99"/>
      <c r="P431" s="588" t="s">
        <v>72</v>
      </c>
      <c r="Q431" s="589"/>
      <c r="R431" s="589"/>
      <c r="S431" s="589"/>
      <c r="T431" s="589"/>
      <c r="U431" s="589"/>
      <c r="V431" s="590"/>
      <c r="W431" s="37" t="s">
        <v>73</v>
      </c>
      <c r="X431" s="571">
        <f>IFERROR(X430/H430,"0")</f>
        <v>0</v>
      </c>
      <c r="Y431" s="571">
        <f>IFERROR(Y430/H430,"0")</f>
        <v>0</v>
      </c>
      <c r="Z431" s="571">
        <f>IFERROR(IF(Z430="",0,Z430),"0")</f>
        <v>0</v>
      </c>
      <c r="AA431" s="572"/>
      <c r="AB431" s="572"/>
      <c r="AC431" s="572"/>
    </row>
    <row r="432" spans="1:68" x14ac:dyDescent="0.2">
      <c r="A432" s="587"/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99"/>
      <c r="P432" s="588" t="s">
        <v>72</v>
      </c>
      <c r="Q432" s="589"/>
      <c r="R432" s="589"/>
      <c r="S432" s="589"/>
      <c r="T432" s="589"/>
      <c r="U432" s="589"/>
      <c r="V432" s="590"/>
      <c r="W432" s="37" t="s">
        <v>70</v>
      </c>
      <c r="X432" s="571">
        <f>IFERROR(SUM(X430:X430),"0")</f>
        <v>0</v>
      </c>
      <c r="Y432" s="571">
        <f>IFERROR(SUM(Y430:Y430),"0")</f>
        <v>0</v>
      </c>
      <c r="Z432" s="37"/>
      <c r="AA432" s="572"/>
      <c r="AB432" s="572"/>
      <c r="AC432" s="572"/>
    </row>
    <row r="433" spans="1:68" ht="27.75" customHeight="1" x14ac:dyDescent="0.2">
      <c r="A433" s="650" t="s">
        <v>663</v>
      </c>
      <c r="B433" s="651"/>
      <c r="C433" s="651"/>
      <c r="D433" s="651"/>
      <c r="E433" s="651"/>
      <c r="F433" s="651"/>
      <c r="G433" s="651"/>
      <c r="H433" s="651"/>
      <c r="I433" s="651"/>
      <c r="J433" s="651"/>
      <c r="K433" s="651"/>
      <c r="L433" s="651"/>
      <c r="M433" s="651"/>
      <c r="N433" s="651"/>
      <c r="O433" s="651"/>
      <c r="P433" s="651"/>
      <c r="Q433" s="651"/>
      <c r="R433" s="651"/>
      <c r="S433" s="651"/>
      <c r="T433" s="651"/>
      <c r="U433" s="651"/>
      <c r="V433" s="651"/>
      <c r="W433" s="651"/>
      <c r="X433" s="651"/>
      <c r="Y433" s="651"/>
      <c r="Z433" s="651"/>
      <c r="AA433" s="48"/>
      <c r="AB433" s="48"/>
      <c r="AC433" s="48"/>
    </row>
    <row r="434" spans="1:68" ht="16.5" customHeight="1" x14ac:dyDescent="0.25">
      <c r="A434" s="596" t="s">
        <v>663</v>
      </c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7"/>
      <c r="P434" s="587"/>
      <c r="Q434" s="587"/>
      <c r="R434" s="587"/>
      <c r="S434" s="587"/>
      <c r="T434" s="587"/>
      <c r="U434" s="587"/>
      <c r="V434" s="587"/>
      <c r="W434" s="587"/>
      <c r="X434" s="587"/>
      <c r="Y434" s="587"/>
      <c r="Z434" s="587"/>
      <c r="AA434" s="564"/>
      <c r="AB434" s="564"/>
      <c r="AC434" s="564"/>
    </row>
    <row r="435" spans="1:68" ht="14.25" customHeight="1" x14ac:dyDescent="0.25">
      <c r="A435" s="586" t="s">
        <v>103</v>
      </c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7"/>
      <c r="P435" s="587"/>
      <c r="Q435" s="587"/>
      <c r="R435" s="587"/>
      <c r="S435" s="587"/>
      <c r="T435" s="587"/>
      <c r="U435" s="587"/>
      <c r="V435" s="587"/>
      <c r="W435" s="587"/>
      <c r="X435" s="587"/>
      <c r="Y435" s="587"/>
      <c r="Z435" s="587"/>
      <c r="AA435" s="565"/>
      <c r="AB435" s="565"/>
      <c r="AC435" s="565"/>
    </row>
    <row r="436" spans="1:68" ht="27" customHeight="1" x14ac:dyDescent="0.25">
      <c r="A436" s="54" t="s">
        <v>664</v>
      </c>
      <c r="B436" s="54" t="s">
        <v>665</v>
      </c>
      <c r="C436" s="31">
        <v>4301011795</v>
      </c>
      <c r="D436" s="582">
        <v>4607091389067</v>
      </c>
      <c r="E436" s="583"/>
      <c r="F436" s="568">
        <v>0.88</v>
      </c>
      <c r="G436" s="32">
        <v>6</v>
      </c>
      <c r="H436" s="568">
        <v>5.28</v>
      </c>
      <c r="I436" s="56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74"/>
      <c r="R436" s="574"/>
      <c r="S436" s="574"/>
      <c r="T436" s="575"/>
      <c r="U436" s="34"/>
      <c r="V436" s="34"/>
      <c r="W436" s="35" t="s">
        <v>70</v>
      </c>
      <c r="X436" s="569">
        <v>0</v>
      </c>
      <c r="Y436" s="570">
        <f t="shared" ref="Y436:Y450" si="63">IFERROR(IF(X436="",0,CEILING((X436/$H436),1)*$H436),"")</f>
        <v>0</v>
      </c>
      <c r="Z436" s="36" t="str">
        <f t="shared" ref="Z436:Z442" si="64">IFERROR(IF(Y436=0,"",ROUNDUP(Y436/H436,0)*0.01196),"")</f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ref="BM436:BM450" si="65">IFERROR(X436*I436/H436,"0")</f>
        <v>0</v>
      </c>
      <c r="BN436" s="64">
        <f t="shared" ref="BN436:BN450" si="66">IFERROR(Y436*I436/H436,"0")</f>
        <v>0</v>
      </c>
      <c r="BO436" s="64">
        <f t="shared" ref="BO436:BO450" si="67">IFERROR(1/J436*(X436/H436),"0")</f>
        <v>0</v>
      </c>
      <c r="BP436" s="64">
        <f t="shared" ref="BP436:BP450" si="68">IFERROR(1/J436*(Y436/H436),"0")</f>
        <v>0</v>
      </c>
    </row>
    <row r="437" spans="1:68" ht="27" customHeight="1" x14ac:dyDescent="0.25">
      <c r="A437" s="54" t="s">
        <v>667</v>
      </c>
      <c r="B437" s="54" t="s">
        <v>668</v>
      </c>
      <c r="C437" s="31">
        <v>4301011961</v>
      </c>
      <c r="D437" s="582">
        <v>4680115885271</v>
      </c>
      <c r="E437" s="583"/>
      <c r="F437" s="568">
        <v>0.88</v>
      </c>
      <c r="G437" s="32">
        <v>6</v>
      </c>
      <c r="H437" s="568">
        <v>5.28</v>
      </c>
      <c r="I437" s="56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9">
        <v>0</v>
      </c>
      <c r="Y437" s="570">
        <f t="shared" si="63"/>
        <v>0</v>
      </c>
      <c r="Z437" s="36" t="str">
        <f t="shared" si="64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4301011376</v>
      </c>
      <c r="D438" s="582">
        <v>4680115885226</v>
      </c>
      <c r="E438" s="583"/>
      <c r="F438" s="568">
        <v>0.88</v>
      </c>
      <c r="G438" s="32">
        <v>6</v>
      </c>
      <c r="H438" s="568">
        <v>5.28</v>
      </c>
      <c r="I438" s="568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9">
        <v>0</v>
      </c>
      <c r="Y438" s="570">
        <f t="shared" si="63"/>
        <v>0</v>
      </c>
      <c r="Z438" s="36" t="str">
        <f t="shared" si="64"/>
        <v/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673</v>
      </c>
      <c r="B439" s="54" t="s">
        <v>674</v>
      </c>
      <c r="C439" s="31">
        <v>4301012145</v>
      </c>
      <c r="D439" s="582">
        <v>4607091383522</v>
      </c>
      <c r="E439" s="583"/>
      <c r="F439" s="568">
        <v>0.88</v>
      </c>
      <c r="G439" s="32">
        <v>6</v>
      </c>
      <c r="H439" s="568">
        <v>5.28</v>
      </c>
      <c r="I439" s="568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77" t="s">
        <v>675</v>
      </c>
      <c r="Q439" s="574"/>
      <c r="R439" s="574"/>
      <c r="S439" s="574"/>
      <c r="T439" s="575"/>
      <c r="U439" s="34"/>
      <c r="V439" s="34"/>
      <c r="W439" s="35" t="s">
        <v>70</v>
      </c>
      <c r="X439" s="569">
        <v>0</v>
      </c>
      <c r="Y439" s="570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16.5" customHeight="1" x14ac:dyDescent="0.25">
      <c r="A440" s="54" t="s">
        <v>677</v>
      </c>
      <c r="B440" s="54" t="s">
        <v>678</v>
      </c>
      <c r="C440" s="31">
        <v>4301011774</v>
      </c>
      <c r="D440" s="582">
        <v>4680115884502</v>
      </c>
      <c r="E440" s="583"/>
      <c r="F440" s="568">
        <v>0.88</v>
      </c>
      <c r="G440" s="32">
        <v>6</v>
      </c>
      <c r="H440" s="568">
        <v>5.28</v>
      </c>
      <c r="I440" s="568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9">
        <v>0</v>
      </c>
      <c r="Y440" s="570">
        <f t="shared" si="63"/>
        <v>0</v>
      </c>
      <c r="Z440" s="36" t="str">
        <f t="shared" si="64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4301011771</v>
      </c>
      <c r="D441" s="582">
        <v>4607091389104</v>
      </c>
      <c r="E441" s="583"/>
      <c r="F441" s="568">
        <v>0.88</v>
      </c>
      <c r="G441" s="32">
        <v>6</v>
      </c>
      <c r="H441" s="568">
        <v>5.28</v>
      </c>
      <c r="I441" s="568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9">
        <v>0</v>
      </c>
      <c r="Y441" s="570">
        <f t="shared" si="63"/>
        <v>0</v>
      </c>
      <c r="Z441" s="36" t="str">
        <f t="shared" si="64"/>
        <v/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customHeight="1" x14ac:dyDescent="0.25">
      <c r="A442" s="54" t="s">
        <v>683</v>
      </c>
      <c r="B442" s="54" t="s">
        <v>684</v>
      </c>
      <c r="C442" s="31">
        <v>4301011799</v>
      </c>
      <c r="D442" s="582">
        <v>4680115884519</v>
      </c>
      <c r="E442" s="583"/>
      <c r="F442" s="568">
        <v>0.88</v>
      </c>
      <c r="G442" s="32">
        <v>6</v>
      </c>
      <c r="H442" s="568">
        <v>5.28</v>
      </c>
      <c r="I442" s="568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0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74"/>
      <c r="R442" s="574"/>
      <c r="S442" s="574"/>
      <c r="T442" s="575"/>
      <c r="U442" s="34"/>
      <c r="V442" s="34"/>
      <c r="W442" s="35" t="s">
        <v>70</v>
      </c>
      <c r="X442" s="569">
        <v>0</v>
      </c>
      <c r="Y442" s="570">
        <f t="shared" si="63"/>
        <v>0</v>
      </c>
      <c r="Z442" s="36" t="str">
        <f t="shared" si="64"/>
        <v/>
      </c>
      <c r="AA442" s="56"/>
      <c r="AB442" s="57"/>
      <c r="AC442" s="487" t="s">
        <v>685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686</v>
      </c>
      <c r="B443" s="54" t="s">
        <v>687</v>
      </c>
      <c r="C443" s="31">
        <v>4301012125</v>
      </c>
      <c r="D443" s="582">
        <v>4680115886391</v>
      </c>
      <c r="E443" s="583"/>
      <c r="F443" s="568">
        <v>0.4</v>
      </c>
      <c r="G443" s="32">
        <v>6</v>
      </c>
      <c r="H443" s="568">
        <v>2.4</v>
      </c>
      <c r="I443" s="568">
        <v>2.58</v>
      </c>
      <c r="J443" s="32">
        <v>182</v>
      </c>
      <c r="K443" s="32" t="s">
        <v>77</v>
      </c>
      <c r="L443" s="32"/>
      <c r="M443" s="33" t="s">
        <v>78</v>
      </c>
      <c r="N443" s="33"/>
      <c r="O443" s="32">
        <v>60</v>
      </c>
      <c r="P443" s="6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74"/>
      <c r="R443" s="574"/>
      <c r="S443" s="574"/>
      <c r="T443" s="575"/>
      <c r="U443" s="34"/>
      <c r="V443" s="34"/>
      <c r="W443" s="35" t="s">
        <v>70</v>
      </c>
      <c r="X443" s="569">
        <v>0</v>
      </c>
      <c r="Y443" s="570">
        <f t="shared" si="63"/>
        <v>0</v>
      </c>
      <c r="Z443" s="36" t="str">
        <f>IFERROR(IF(Y443=0,"",ROUNDUP(Y443/H443,0)*0.00651),"")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688</v>
      </c>
      <c r="B444" s="54" t="s">
        <v>689</v>
      </c>
      <c r="C444" s="31">
        <v>4301011778</v>
      </c>
      <c r="D444" s="582">
        <v>4680115880603</v>
      </c>
      <c r="E444" s="583"/>
      <c r="F444" s="568">
        <v>0.6</v>
      </c>
      <c r="G444" s="32">
        <v>6</v>
      </c>
      <c r="H444" s="568">
        <v>3.6</v>
      </c>
      <c r="I444" s="568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9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9">
        <v>0</v>
      </c>
      <c r="Y444" s="570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666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688</v>
      </c>
      <c r="B445" s="54" t="s">
        <v>690</v>
      </c>
      <c r="C445" s="31">
        <v>4301012035</v>
      </c>
      <c r="D445" s="582">
        <v>4680115880603</v>
      </c>
      <c r="E445" s="583"/>
      <c r="F445" s="568">
        <v>0.6</v>
      </c>
      <c r="G445" s="32">
        <v>8</v>
      </c>
      <c r="H445" s="568">
        <v>4.8</v>
      </c>
      <c r="I445" s="568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9">
        <v>0</v>
      </c>
      <c r="Y445" s="570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666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4301012146</v>
      </c>
      <c r="D446" s="582">
        <v>4607091389999</v>
      </c>
      <c r="E446" s="583"/>
      <c r="F446" s="568">
        <v>0.6</v>
      </c>
      <c r="G446" s="32">
        <v>8</v>
      </c>
      <c r="H446" s="568">
        <v>4.8</v>
      </c>
      <c r="I446" s="568">
        <v>5.01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61" t="s">
        <v>693</v>
      </c>
      <c r="Q446" s="574"/>
      <c r="R446" s="574"/>
      <c r="S446" s="574"/>
      <c r="T446" s="575"/>
      <c r="U446" s="34"/>
      <c r="V446" s="34"/>
      <c r="W446" s="35" t="s">
        <v>70</v>
      </c>
      <c r="X446" s="569">
        <v>0</v>
      </c>
      <c r="Y446" s="570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4301012036</v>
      </c>
      <c r="D447" s="582">
        <v>4680115882782</v>
      </c>
      <c r="E447" s="583"/>
      <c r="F447" s="568">
        <v>0.6</v>
      </c>
      <c r="G447" s="32">
        <v>8</v>
      </c>
      <c r="H447" s="568">
        <v>4.8</v>
      </c>
      <c r="I447" s="568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9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9">
        <v>0</v>
      </c>
      <c r="Y447" s="570">
        <f t="shared" si="63"/>
        <v>0</v>
      </c>
      <c r="Z447" s="36" t="str">
        <f>IFERROR(IF(Y447=0,"",ROUNDUP(Y447/H447,0)*0.00937),"")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4301012050</v>
      </c>
      <c r="D448" s="582">
        <v>4680115885479</v>
      </c>
      <c r="E448" s="583"/>
      <c r="F448" s="568">
        <v>0.4</v>
      </c>
      <c r="G448" s="32">
        <v>6</v>
      </c>
      <c r="H448" s="568">
        <v>2.4</v>
      </c>
      <c r="I448" s="568">
        <v>2.58</v>
      </c>
      <c r="J448" s="32">
        <v>182</v>
      </c>
      <c r="K448" s="32" t="s">
        <v>77</v>
      </c>
      <c r="L448" s="32"/>
      <c r="M448" s="33" t="s">
        <v>107</v>
      </c>
      <c r="N448" s="33"/>
      <c r="O448" s="32">
        <v>60</v>
      </c>
      <c r="P448" s="76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9">
        <v>0</v>
      </c>
      <c r="Y448" s="570">
        <f t="shared" si="63"/>
        <v>0</v>
      </c>
      <c r="Z448" s="36" t="str">
        <f>IFERROR(IF(Y448=0,"",ROUNDUP(Y448/H448,0)*0.00651),"")</f>
        <v/>
      </c>
      <c r="AA448" s="56"/>
      <c r="AB448" s="57"/>
      <c r="AC448" s="499" t="s">
        <v>682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698</v>
      </c>
      <c r="B449" s="54" t="s">
        <v>699</v>
      </c>
      <c r="C449" s="31">
        <v>4301011784</v>
      </c>
      <c r="D449" s="582">
        <v>4607091389982</v>
      </c>
      <c r="E449" s="583"/>
      <c r="F449" s="568">
        <v>0.6</v>
      </c>
      <c r="G449" s="32">
        <v>6</v>
      </c>
      <c r="H449" s="568">
        <v>3.6</v>
      </c>
      <c r="I449" s="568">
        <v>3.81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9">
        <v>210</v>
      </c>
      <c r="Y449" s="570">
        <f t="shared" si="63"/>
        <v>212.4</v>
      </c>
      <c r="Z449" s="36">
        <f>IFERROR(IF(Y449=0,"",ROUNDUP(Y449/H449,0)*0.00902),"")</f>
        <v>0.53217999999999999</v>
      </c>
      <c r="AA449" s="56"/>
      <c r="AB449" s="57"/>
      <c r="AC449" s="501" t="s">
        <v>682</v>
      </c>
      <c r="AG449" s="64"/>
      <c r="AJ449" s="68"/>
      <c r="AK449" s="68">
        <v>0</v>
      </c>
      <c r="BB449" s="502" t="s">
        <v>1</v>
      </c>
      <c r="BM449" s="64">
        <f t="shared" si="65"/>
        <v>222.25</v>
      </c>
      <c r="BN449" s="64">
        <f t="shared" si="66"/>
        <v>224.79</v>
      </c>
      <c r="BO449" s="64">
        <f t="shared" si="67"/>
        <v>0.44191919191919188</v>
      </c>
      <c r="BP449" s="64">
        <f t="shared" si="68"/>
        <v>0.44696969696969696</v>
      </c>
    </row>
    <row r="450" spans="1:68" ht="27" customHeight="1" x14ac:dyDescent="0.25">
      <c r="A450" s="54" t="s">
        <v>698</v>
      </c>
      <c r="B450" s="54" t="s">
        <v>700</v>
      </c>
      <c r="C450" s="31">
        <v>4301012034</v>
      </c>
      <c r="D450" s="582">
        <v>4607091389982</v>
      </c>
      <c r="E450" s="583"/>
      <c r="F450" s="568">
        <v>0.6</v>
      </c>
      <c r="G450" s="32">
        <v>8</v>
      </c>
      <c r="H450" s="568">
        <v>4.8</v>
      </c>
      <c r="I450" s="568">
        <v>6.96</v>
      </c>
      <c r="J450" s="32">
        <v>120</v>
      </c>
      <c r="K450" s="32" t="s">
        <v>111</v>
      </c>
      <c r="L450" s="32"/>
      <c r="M450" s="33" t="s">
        <v>107</v>
      </c>
      <c r="N450" s="33"/>
      <c r="O450" s="32">
        <v>60</v>
      </c>
      <c r="P450" s="72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74"/>
      <c r="R450" s="574"/>
      <c r="S450" s="574"/>
      <c r="T450" s="575"/>
      <c r="U450" s="34"/>
      <c r="V450" s="34"/>
      <c r="W450" s="35" t="s">
        <v>70</v>
      </c>
      <c r="X450" s="569">
        <v>0</v>
      </c>
      <c r="Y450" s="570">
        <f t="shared" si="63"/>
        <v>0</v>
      </c>
      <c r="Z450" s="36" t="str">
        <f>IFERROR(IF(Y450=0,"",ROUNDUP(Y450/H450,0)*0.00937),"")</f>
        <v/>
      </c>
      <c r="AA450" s="56"/>
      <c r="AB450" s="57"/>
      <c r="AC450" s="503" t="s">
        <v>682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x14ac:dyDescent="0.2">
      <c r="A451" s="598"/>
      <c r="B451" s="587"/>
      <c r="C451" s="587"/>
      <c r="D451" s="587"/>
      <c r="E451" s="587"/>
      <c r="F451" s="587"/>
      <c r="G451" s="587"/>
      <c r="H451" s="587"/>
      <c r="I451" s="587"/>
      <c r="J451" s="587"/>
      <c r="K451" s="587"/>
      <c r="L451" s="587"/>
      <c r="M451" s="587"/>
      <c r="N451" s="587"/>
      <c r="O451" s="599"/>
      <c r="P451" s="588" t="s">
        <v>72</v>
      </c>
      <c r="Q451" s="589"/>
      <c r="R451" s="589"/>
      <c r="S451" s="589"/>
      <c r="T451" s="589"/>
      <c r="U451" s="589"/>
      <c r="V451" s="590"/>
      <c r="W451" s="37" t="s">
        <v>73</v>
      </c>
      <c r="X451" s="571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58.333333333333329</v>
      </c>
      <c r="Y451" s="571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59</v>
      </c>
      <c r="Z451" s="571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0.53217999999999999</v>
      </c>
      <c r="AA451" s="572"/>
      <c r="AB451" s="572"/>
      <c r="AC451" s="572"/>
    </row>
    <row r="452" spans="1:68" x14ac:dyDescent="0.2">
      <c r="A452" s="587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99"/>
      <c r="P452" s="588" t="s">
        <v>72</v>
      </c>
      <c r="Q452" s="589"/>
      <c r="R452" s="589"/>
      <c r="S452" s="589"/>
      <c r="T452" s="589"/>
      <c r="U452" s="589"/>
      <c r="V452" s="590"/>
      <c r="W452" s="37" t="s">
        <v>70</v>
      </c>
      <c r="X452" s="571">
        <f>IFERROR(SUM(X436:X450),"0")</f>
        <v>210</v>
      </c>
      <c r="Y452" s="571">
        <f>IFERROR(SUM(Y436:Y450),"0")</f>
        <v>212.4</v>
      </c>
      <c r="Z452" s="37"/>
      <c r="AA452" s="572"/>
      <c r="AB452" s="572"/>
      <c r="AC452" s="572"/>
    </row>
    <row r="453" spans="1:68" ht="14.25" customHeight="1" x14ac:dyDescent="0.25">
      <c r="A453" s="586" t="s">
        <v>139</v>
      </c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7"/>
      <c r="P453" s="587"/>
      <c r="Q453" s="587"/>
      <c r="R453" s="587"/>
      <c r="S453" s="587"/>
      <c r="T453" s="587"/>
      <c r="U453" s="587"/>
      <c r="V453" s="587"/>
      <c r="W453" s="587"/>
      <c r="X453" s="587"/>
      <c r="Y453" s="587"/>
      <c r="Z453" s="587"/>
      <c r="AA453" s="565"/>
      <c r="AB453" s="565"/>
      <c r="AC453" s="565"/>
    </row>
    <row r="454" spans="1:68" ht="16.5" customHeight="1" x14ac:dyDescent="0.25">
      <c r="A454" s="54" t="s">
        <v>701</v>
      </c>
      <c r="B454" s="54" t="s">
        <v>702</v>
      </c>
      <c r="C454" s="31">
        <v>4301020334</v>
      </c>
      <c r="D454" s="582">
        <v>4607091388930</v>
      </c>
      <c r="E454" s="583"/>
      <c r="F454" s="568">
        <v>0.88</v>
      </c>
      <c r="G454" s="32">
        <v>6</v>
      </c>
      <c r="H454" s="568">
        <v>5.28</v>
      </c>
      <c r="I454" s="568">
        <v>5.64</v>
      </c>
      <c r="J454" s="32">
        <v>104</v>
      </c>
      <c r="K454" s="32" t="s">
        <v>106</v>
      </c>
      <c r="L454" s="32"/>
      <c r="M454" s="33" t="s">
        <v>78</v>
      </c>
      <c r="N454" s="33"/>
      <c r="O454" s="32">
        <v>70</v>
      </c>
      <c r="P454" s="59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74"/>
      <c r="R454" s="574"/>
      <c r="S454" s="574"/>
      <c r="T454" s="575"/>
      <c r="U454" s="34"/>
      <c r="V454" s="34"/>
      <c r="W454" s="35" t="s">
        <v>70</v>
      </c>
      <c r="X454" s="569">
        <v>0</v>
      </c>
      <c r="Y454" s="570">
        <f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703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704</v>
      </c>
      <c r="B455" s="54" t="s">
        <v>705</v>
      </c>
      <c r="C455" s="31">
        <v>4301020384</v>
      </c>
      <c r="D455" s="582">
        <v>4680115886407</v>
      </c>
      <c r="E455" s="583"/>
      <c r="F455" s="568">
        <v>0.4</v>
      </c>
      <c r="G455" s="32">
        <v>6</v>
      </c>
      <c r="H455" s="568">
        <v>2.4</v>
      </c>
      <c r="I455" s="568">
        <v>2.58</v>
      </c>
      <c r="J455" s="32">
        <v>182</v>
      </c>
      <c r="K455" s="32" t="s">
        <v>77</v>
      </c>
      <c r="L455" s="32"/>
      <c r="M455" s="33" t="s">
        <v>78</v>
      </c>
      <c r="N455" s="33"/>
      <c r="O455" s="32">
        <v>70</v>
      </c>
      <c r="P455" s="60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74"/>
      <c r="R455" s="574"/>
      <c r="S455" s="574"/>
      <c r="T455" s="575"/>
      <c r="U455" s="34"/>
      <c r="V455" s="34"/>
      <c r="W455" s="35" t="s">
        <v>70</v>
      </c>
      <c r="X455" s="569">
        <v>0</v>
      </c>
      <c r="Y455" s="570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customHeight="1" x14ac:dyDescent="0.25">
      <c r="A456" s="54" t="s">
        <v>706</v>
      </c>
      <c r="B456" s="54" t="s">
        <v>707</v>
      </c>
      <c r="C456" s="31">
        <v>4301020385</v>
      </c>
      <c r="D456" s="582">
        <v>4680115880054</v>
      </c>
      <c r="E456" s="583"/>
      <c r="F456" s="568">
        <v>0.6</v>
      </c>
      <c r="G456" s="32">
        <v>8</v>
      </c>
      <c r="H456" s="568">
        <v>4.8</v>
      </c>
      <c r="I456" s="568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9">
        <v>0</v>
      </c>
      <c r="Y456" s="570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598"/>
      <c r="B457" s="587"/>
      <c r="C457" s="587"/>
      <c r="D457" s="587"/>
      <c r="E457" s="587"/>
      <c r="F457" s="587"/>
      <c r="G457" s="587"/>
      <c r="H457" s="587"/>
      <c r="I457" s="587"/>
      <c r="J457" s="587"/>
      <c r="K457" s="587"/>
      <c r="L457" s="587"/>
      <c r="M457" s="587"/>
      <c r="N457" s="587"/>
      <c r="O457" s="599"/>
      <c r="P457" s="588" t="s">
        <v>72</v>
      </c>
      <c r="Q457" s="589"/>
      <c r="R457" s="589"/>
      <c r="S457" s="589"/>
      <c r="T457" s="589"/>
      <c r="U457" s="589"/>
      <c r="V457" s="590"/>
      <c r="W457" s="37" t="s">
        <v>73</v>
      </c>
      <c r="X457" s="571">
        <f>IFERROR(X454/H454,"0")+IFERROR(X455/H455,"0")+IFERROR(X456/H456,"0")</f>
        <v>0</v>
      </c>
      <c r="Y457" s="571">
        <f>IFERROR(Y454/H454,"0")+IFERROR(Y455/H455,"0")+IFERROR(Y456/H456,"0")</f>
        <v>0</v>
      </c>
      <c r="Z457" s="571">
        <f>IFERROR(IF(Z454="",0,Z454),"0")+IFERROR(IF(Z455="",0,Z455),"0")+IFERROR(IF(Z456="",0,Z456),"0")</f>
        <v>0</v>
      </c>
      <c r="AA457" s="572"/>
      <c r="AB457" s="572"/>
      <c r="AC457" s="572"/>
    </row>
    <row r="458" spans="1:68" x14ac:dyDescent="0.2">
      <c r="A458" s="587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99"/>
      <c r="P458" s="588" t="s">
        <v>72</v>
      </c>
      <c r="Q458" s="589"/>
      <c r="R458" s="589"/>
      <c r="S458" s="589"/>
      <c r="T458" s="589"/>
      <c r="U458" s="589"/>
      <c r="V458" s="590"/>
      <c r="W458" s="37" t="s">
        <v>70</v>
      </c>
      <c r="X458" s="571">
        <f>IFERROR(SUM(X454:X456),"0")</f>
        <v>0</v>
      </c>
      <c r="Y458" s="571">
        <f>IFERROR(SUM(Y454:Y456),"0")</f>
        <v>0</v>
      </c>
      <c r="Z458" s="37"/>
      <c r="AA458" s="572"/>
      <c r="AB458" s="572"/>
      <c r="AC458" s="572"/>
    </row>
    <row r="459" spans="1:68" ht="14.25" customHeight="1" x14ac:dyDescent="0.25">
      <c r="A459" s="586" t="s">
        <v>64</v>
      </c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7"/>
      <c r="P459" s="587"/>
      <c r="Q459" s="587"/>
      <c r="R459" s="587"/>
      <c r="S459" s="587"/>
      <c r="T459" s="587"/>
      <c r="U459" s="587"/>
      <c r="V459" s="587"/>
      <c r="W459" s="587"/>
      <c r="X459" s="587"/>
      <c r="Y459" s="587"/>
      <c r="Z459" s="587"/>
      <c r="AA459" s="565"/>
      <c r="AB459" s="565"/>
      <c r="AC459" s="565"/>
    </row>
    <row r="460" spans="1:68" ht="27" customHeight="1" x14ac:dyDescent="0.25">
      <c r="A460" s="54" t="s">
        <v>708</v>
      </c>
      <c r="B460" s="54" t="s">
        <v>709</v>
      </c>
      <c r="C460" s="31">
        <v>4301031349</v>
      </c>
      <c r="D460" s="582">
        <v>4680115883116</v>
      </c>
      <c r="E460" s="583"/>
      <c r="F460" s="568">
        <v>0.88</v>
      </c>
      <c r="G460" s="32">
        <v>6</v>
      </c>
      <c r="H460" s="568">
        <v>5.28</v>
      </c>
      <c r="I460" s="568">
        <v>5.64</v>
      </c>
      <c r="J460" s="32">
        <v>104</v>
      </c>
      <c r="K460" s="32" t="s">
        <v>106</v>
      </c>
      <c r="L460" s="32"/>
      <c r="M460" s="33" t="s">
        <v>107</v>
      </c>
      <c r="N460" s="33"/>
      <c r="O460" s="32">
        <v>70</v>
      </c>
      <c r="P460" s="81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9">
        <v>0</v>
      </c>
      <c r="Y460" s="570">
        <f t="shared" ref="Y460:Y466" si="69"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ref="BM460:BM466" si="70">IFERROR(X460*I460/H460,"0")</f>
        <v>0</v>
      </c>
      <c r="BN460" s="64">
        <f t="shared" ref="BN460:BN466" si="71">IFERROR(Y460*I460/H460,"0")</f>
        <v>0</v>
      </c>
      <c r="BO460" s="64">
        <f t="shared" ref="BO460:BO466" si="72">IFERROR(1/J460*(X460/H460),"0")</f>
        <v>0</v>
      </c>
      <c r="BP460" s="64">
        <f t="shared" ref="BP460:BP466" si="73">IFERROR(1/J460*(Y460/H460),"0")</f>
        <v>0</v>
      </c>
    </row>
    <row r="461" spans="1:68" ht="27" customHeight="1" x14ac:dyDescent="0.25">
      <c r="A461" s="54" t="s">
        <v>711</v>
      </c>
      <c r="B461" s="54" t="s">
        <v>712</v>
      </c>
      <c r="C461" s="31">
        <v>4301031350</v>
      </c>
      <c r="D461" s="582">
        <v>4680115883093</v>
      </c>
      <c r="E461" s="583"/>
      <c r="F461" s="568">
        <v>0.88</v>
      </c>
      <c r="G461" s="32">
        <v>6</v>
      </c>
      <c r="H461" s="568">
        <v>5.28</v>
      </c>
      <c r="I461" s="568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1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9">
        <v>0</v>
      </c>
      <c r="Y461" s="570">
        <f t="shared" si="69"/>
        <v>0</v>
      </c>
      <c r="Z461" s="36" t="str">
        <f>IFERROR(IF(Y461=0,"",ROUNDUP(Y461/H461,0)*0.01196),"")</f>
        <v/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27" customHeight="1" x14ac:dyDescent="0.25">
      <c r="A462" s="54" t="s">
        <v>714</v>
      </c>
      <c r="B462" s="54" t="s">
        <v>715</v>
      </c>
      <c r="C462" s="31">
        <v>4301031353</v>
      </c>
      <c r="D462" s="582">
        <v>4680115883109</v>
      </c>
      <c r="E462" s="583"/>
      <c r="F462" s="568">
        <v>0.88</v>
      </c>
      <c r="G462" s="32">
        <v>6</v>
      </c>
      <c r="H462" s="568">
        <v>5.28</v>
      </c>
      <c r="I462" s="568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2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9">
        <v>0</v>
      </c>
      <c r="Y462" s="570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716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717</v>
      </c>
      <c r="B463" s="54" t="s">
        <v>718</v>
      </c>
      <c r="C463" s="31">
        <v>4301031351</v>
      </c>
      <c r="D463" s="582">
        <v>4680115882072</v>
      </c>
      <c r="E463" s="583"/>
      <c r="F463" s="568">
        <v>0.6</v>
      </c>
      <c r="G463" s="32">
        <v>6</v>
      </c>
      <c r="H463" s="568">
        <v>3.6</v>
      </c>
      <c r="I463" s="568">
        <v>3.81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84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9">
        <v>0</v>
      </c>
      <c r="Y463" s="570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710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717</v>
      </c>
      <c r="B464" s="54" t="s">
        <v>719</v>
      </c>
      <c r="C464" s="31">
        <v>4301031419</v>
      </c>
      <c r="D464" s="582">
        <v>4680115882072</v>
      </c>
      <c r="E464" s="583"/>
      <c r="F464" s="568">
        <v>0.6</v>
      </c>
      <c r="G464" s="32">
        <v>8</v>
      </c>
      <c r="H464" s="568">
        <v>4.8</v>
      </c>
      <c r="I464" s="568">
        <v>6.93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5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74"/>
      <c r="R464" s="574"/>
      <c r="S464" s="574"/>
      <c r="T464" s="575"/>
      <c r="U464" s="34"/>
      <c r="V464" s="34"/>
      <c r="W464" s="35" t="s">
        <v>70</v>
      </c>
      <c r="X464" s="569">
        <v>0</v>
      </c>
      <c r="Y464" s="570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720</v>
      </c>
      <c r="B465" s="54" t="s">
        <v>721</v>
      </c>
      <c r="C465" s="31">
        <v>4301031418</v>
      </c>
      <c r="D465" s="582">
        <v>4680115882102</v>
      </c>
      <c r="E465" s="583"/>
      <c r="F465" s="568">
        <v>0.6</v>
      </c>
      <c r="G465" s="32">
        <v>8</v>
      </c>
      <c r="H465" s="568">
        <v>4.8</v>
      </c>
      <c r="I465" s="568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9">
        <v>0</v>
      </c>
      <c r="Y465" s="570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4301031417</v>
      </c>
      <c r="D466" s="582">
        <v>4680115882096</v>
      </c>
      <c r="E466" s="583"/>
      <c r="F466" s="568">
        <v>0.6</v>
      </c>
      <c r="G466" s="32">
        <v>8</v>
      </c>
      <c r="H466" s="568">
        <v>4.8</v>
      </c>
      <c r="I466" s="568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74"/>
      <c r="R466" s="574"/>
      <c r="S466" s="574"/>
      <c r="T466" s="575"/>
      <c r="U466" s="34"/>
      <c r="V466" s="34"/>
      <c r="W466" s="35" t="s">
        <v>70</v>
      </c>
      <c r="X466" s="569">
        <v>0</v>
      </c>
      <c r="Y466" s="570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716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x14ac:dyDescent="0.2">
      <c r="A467" s="598"/>
      <c r="B467" s="587"/>
      <c r="C467" s="587"/>
      <c r="D467" s="587"/>
      <c r="E467" s="587"/>
      <c r="F467" s="587"/>
      <c r="G467" s="587"/>
      <c r="H467" s="587"/>
      <c r="I467" s="587"/>
      <c r="J467" s="587"/>
      <c r="K467" s="587"/>
      <c r="L467" s="587"/>
      <c r="M467" s="587"/>
      <c r="N467" s="587"/>
      <c r="O467" s="599"/>
      <c r="P467" s="588" t="s">
        <v>72</v>
      </c>
      <c r="Q467" s="589"/>
      <c r="R467" s="589"/>
      <c r="S467" s="589"/>
      <c r="T467" s="589"/>
      <c r="U467" s="589"/>
      <c r="V467" s="590"/>
      <c r="W467" s="37" t="s">
        <v>73</v>
      </c>
      <c r="X467" s="571">
        <f>IFERROR(X460/H460,"0")+IFERROR(X461/H461,"0")+IFERROR(X462/H462,"0")+IFERROR(X463/H463,"0")+IFERROR(X464/H464,"0")+IFERROR(X465/H465,"0")+IFERROR(X466/H466,"0")</f>
        <v>0</v>
      </c>
      <c r="Y467" s="571">
        <f>IFERROR(Y460/H460,"0")+IFERROR(Y461/H461,"0")+IFERROR(Y462/H462,"0")+IFERROR(Y463/H463,"0")+IFERROR(Y464/H464,"0")+IFERROR(Y465/H465,"0")+IFERROR(Y466/H466,"0")</f>
        <v>0</v>
      </c>
      <c r="Z467" s="571">
        <f>IFERROR(IF(Z460="",0,Z460),"0")+IFERROR(IF(Z461="",0,Z461),"0")+IFERROR(IF(Z462="",0,Z462),"0")+IFERROR(IF(Z463="",0,Z463),"0")+IFERROR(IF(Z464="",0,Z464),"0")+IFERROR(IF(Z465="",0,Z465),"0")+IFERROR(IF(Z466="",0,Z466),"0")</f>
        <v>0</v>
      </c>
      <c r="AA467" s="572"/>
      <c r="AB467" s="572"/>
      <c r="AC467" s="572"/>
    </row>
    <row r="468" spans="1:68" x14ac:dyDescent="0.2">
      <c r="A468" s="587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99"/>
      <c r="P468" s="588" t="s">
        <v>72</v>
      </c>
      <c r="Q468" s="589"/>
      <c r="R468" s="589"/>
      <c r="S468" s="589"/>
      <c r="T468" s="589"/>
      <c r="U468" s="589"/>
      <c r="V468" s="590"/>
      <c r="W468" s="37" t="s">
        <v>70</v>
      </c>
      <c r="X468" s="571">
        <f>IFERROR(SUM(X460:X466),"0")</f>
        <v>0</v>
      </c>
      <c r="Y468" s="571">
        <f>IFERROR(SUM(Y460:Y466),"0")</f>
        <v>0</v>
      </c>
      <c r="Z468" s="37"/>
      <c r="AA468" s="572"/>
      <c r="AB468" s="572"/>
      <c r="AC468" s="572"/>
    </row>
    <row r="469" spans="1:68" ht="14.25" customHeight="1" x14ac:dyDescent="0.25">
      <c r="A469" s="586" t="s">
        <v>74</v>
      </c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7"/>
      <c r="P469" s="587"/>
      <c r="Q469" s="587"/>
      <c r="R469" s="587"/>
      <c r="S469" s="587"/>
      <c r="T469" s="587"/>
      <c r="U469" s="587"/>
      <c r="V469" s="587"/>
      <c r="W469" s="587"/>
      <c r="X469" s="587"/>
      <c r="Y469" s="587"/>
      <c r="Z469" s="587"/>
      <c r="AA469" s="565"/>
      <c r="AB469" s="565"/>
      <c r="AC469" s="565"/>
    </row>
    <row r="470" spans="1:68" ht="16.5" customHeight="1" x14ac:dyDescent="0.25">
      <c r="A470" s="54" t="s">
        <v>724</v>
      </c>
      <c r="B470" s="54" t="s">
        <v>725</v>
      </c>
      <c r="C470" s="31">
        <v>4301051232</v>
      </c>
      <c r="D470" s="582">
        <v>4607091383409</v>
      </c>
      <c r="E470" s="583"/>
      <c r="F470" s="568">
        <v>1.3</v>
      </c>
      <c r="G470" s="32">
        <v>6</v>
      </c>
      <c r="H470" s="568">
        <v>7.8</v>
      </c>
      <c r="I470" s="568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3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9">
        <v>0</v>
      </c>
      <c r="Y470" s="57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16.5" customHeight="1" x14ac:dyDescent="0.25">
      <c r="A471" s="54" t="s">
        <v>727</v>
      </c>
      <c r="B471" s="54" t="s">
        <v>728</v>
      </c>
      <c r="C471" s="31">
        <v>4301051233</v>
      </c>
      <c r="D471" s="582">
        <v>4607091383416</v>
      </c>
      <c r="E471" s="583"/>
      <c r="F471" s="568">
        <v>1.3</v>
      </c>
      <c r="G471" s="32">
        <v>6</v>
      </c>
      <c r="H471" s="568">
        <v>7.8</v>
      </c>
      <c r="I471" s="568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9">
        <v>0</v>
      </c>
      <c r="Y471" s="57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4301051064</v>
      </c>
      <c r="D472" s="582">
        <v>4680115883536</v>
      </c>
      <c r="E472" s="583"/>
      <c r="F472" s="568">
        <v>0.3</v>
      </c>
      <c r="G472" s="32">
        <v>6</v>
      </c>
      <c r="H472" s="568">
        <v>1.8</v>
      </c>
      <c r="I472" s="568">
        <v>2.0459999999999998</v>
      </c>
      <c r="J472" s="32">
        <v>182</v>
      </c>
      <c r="K472" s="32" t="s">
        <v>77</v>
      </c>
      <c r="L472" s="32"/>
      <c r="M472" s="33" t="s">
        <v>78</v>
      </c>
      <c r="N472" s="33"/>
      <c r="O472" s="32">
        <v>45</v>
      </c>
      <c r="P472" s="7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74"/>
      <c r="R472" s="574"/>
      <c r="S472" s="574"/>
      <c r="T472" s="575"/>
      <c r="U472" s="34"/>
      <c r="V472" s="34"/>
      <c r="W472" s="35" t="s">
        <v>70</v>
      </c>
      <c r="X472" s="569">
        <v>0</v>
      </c>
      <c r="Y472" s="570">
        <f>IFERROR(IF(X472="",0,CEILING((X472/$H472),1)*$H472),"")</f>
        <v>0</v>
      </c>
      <c r="Z472" s="36" t="str">
        <f>IFERROR(IF(Y472=0,"",ROUNDUP(Y472/H472,0)*0.00651),"")</f>
        <v/>
      </c>
      <c r="AA472" s="56"/>
      <c r="AB472" s="57"/>
      <c r="AC472" s="529" t="s">
        <v>732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98"/>
      <c r="B473" s="587"/>
      <c r="C473" s="587"/>
      <c r="D473" s="587"/>
      <c r="E473" s="587"/>
      <c r="F473" s="587"/>
      <c r="G473" s="587"/>
      <c r="H473" s="587"/>
      <c r="I473" s="587"/>
      <c r="J473" s="587"/>
      <c r="K473" s="587"/>
      <c r="L473" s="587"/>
      <c r="M473" s="587"/>
      <c r="N473" s="587"/>
      <c r="O473" s="599"/>
      <c r="P473" s="588" t="s">
        <v>72</v>
      </c>
      <c r="Q473" s="589"/>
      <c r="R473" s="589"/>
      <c r="S473" s="589"/>
      <c r="T473" s="589"/>
      <c r="U473" s="589"/>
      <c r="V473" s="590"/>
      <c r="W473" s="37" t="s">
        <v>73</v>
      </c>
      <c r="X473" s="571">
        <f>IFERROR(X470/H470,"0")+IFERROR(X471/H471,"0")+IFERROR(X472/H472,"0")</f>
        <v>0</v>
      </c>
      <c r="Y473" s="571">
        <f>IFERROR(Y470/H470,"0")+IFERROR(Y471/H471,"0")+IFERROR(Y472/H472,"0")</f>
        <v>0</v>
      </c>
      <c r="Z473" s="571">
        <f>IFERROR(IF(Z470="",0,Z470),"0")+IFERROR(IF(Z471="",0,Z471),"0")+IFERROR(IF(Z472="",0,Z472),"0")</f>
        <v>0</v>
      </c>
      <c r="AA473" s="572"/>
      <c r="AB473" s="572"/>
      <c r="AC473" s="572"/>
    </row>
    <row r="474" spans="1:68" x14ac:dyDescent="0.2">
      <c r="A474" s="587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99"/>
      <c r="P474" s="588" t="s">
        <v>72</v>
      </c>
      <c r="Q474" s="589"/>
      <c r="R474" s="589"/>
      <c r="S474" s="589"/>
      <c r="T474" s="589"/>
      <c r="U474" s="589"/>
      <c r="V474" s="590"/>
      <c r="W474" s="37" t="s">
        <v>70</v>
      </c>
      <c r="X474" s="571">
        <f>IFERROR(SUM(X470:X472),"0")</f>
        <v>0</v>
      </c>
      <c r="Y474" s="571">
        <f>IFERROR(SUM(Y470:Y472),"0")</f>
        <v>0</v>
      </c>
      <c r="Z474" s="37"/>
      <c r="AA474" s="572"/>
      <c r="AB474" s="572"/>
      <c r="AC474" s="572"/>
    </row>
    <row r="475" spans="1:68" ht="27.75" customHeight="1" x14ac:dyDescent="0.2">
      <c r="A475" s="650" t="s">
        <v>733</v>
      </c>
      <c r="B475" s="651"/>
      <c r="C475" s="651"/>
      <c r="D475" s="651"/>
      <c r="E475" s="651"/>
      <c r="F475" s="651"/>
      <c r="G475" s="651"/>
      <c r="H475" s="651"/>
      <c r="I475" s="651"/>
      <c r="J475" s="651"/>
      <c r="K475" s="651"/>
      <c r="L475" s="651"/>
      <c r="M475" s="651"/>
      <c r="N475" s="651"/>
      <c r="O475" s="651"/>
      <c r="P475" s="651"/>
      <c r="Q475" s="651"/>
      <c r="R475" s="651"/>
      <c r="S475" s="651"/>
      <c r="T475" s="651"/>
      <c r="U475" s="651"/>
      <c r="V475" s="651"/>
      <c r="W475" s="651"/>
      <c r="X475" s="651"/>
      <c r="Y475" s="651"/>
      <c r="Z475" s="651"/>
      <c r="AA475" s="48"/>
      <c r="AB475" s="48"/>
      <c r="AC475" s="48"/>
    </row>
    <row r="476" spans="1:68" ht="16.5" customHeight="1" x14ac:dyDescent="0.25">
      <c r="A476" s="596" t="s">
        <v>733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64"/>
      <c r="AB476" s="564"/>
      <c r="AC476" s="564"/>
    </row>
    <row r="477" spans="1:68" ht="14.25" customHeight="1" x14ac:dyDescent="0.25">
      <c r="A477" s="586" t="s">
        <v>103</v>
      </c>
      <c r="B477" s="587"/>
      <c r="C477" s="587"/>
      <c r="D477" s="587"/>
      <c r="E477" s="587"/>
      <c r="F477" s="587"/>
      <c r="G477" s="587"/>
      <c r="H477" s="587"/>
      <c r="I477" s="587"/>
      <c r="J477" s="587"/>
      <c r="K477" s="587"/>
      <c r="L477" s="587"/>
      <c r="M477" s="587"/>
      <c r="N477" s="587"/>
      <c r="O477" s="587"/>
      <c r="P477" s="587"/>
      <c r="Q477" s="587"/>
      <c r="R477" s="587"/>
      <c r="S477" s="587"/>
      <c r="T477" s="587"/>
      <c r="U477" s="587"/>
      <c r="V477" s="587"/>
      <c r="W477" s="587"/>
      <c r="X477" s="587"/>
      <c r="Y477" s="587"/>
      <c r="Z477" s="587"/>
      <c r="AA477" s="565"/>
      <c r="AB477" s="565"/>
      <c r="AC477" s="565"/>
    </row>
    <row r="478" spans="1:68" ht="27" customHeight="1" x14ac:dyDescent="0.25">
      <c r="A478" s="54" t="s">
        <v>734</v>
      </c>
      <c r="B478" s="54" t="s">
        <v>735</v>
      </c>
      <c r="C478" s="31">
        <v>4301011763</v>
      </c>
      <c r="D478" s="582">
        <v>4640242181011</v>
      </c>
      <c r="E478" s="583"/>
      <c r="F478" s="568">
        <v>1.35</v>
      </c>
      <c r="G478" s="32">
        <v>8</v>
      </c>
      <c r="H478" s="568">
        <v>10.8</v>
      </c>
      <c r="I478" s="568">
        <v>11.234999999999999</v>
      </c>
      <c r="J478" s="32">
        <v>64</v>
      </c>
      <c r="K478" s="32" t="s">
        <v>106</v>
      </c>
      <c r="L478" s="32"/>
      <c r="M478" s="33" t="s">
        <v>78</v>
      </c>
      <c r="N478" s="33"/>
      <c r="O478" s="32">
        <v>55</v>
      </c>
      <c r="P478" s="844" t="s">
        <v>736</v>
      </c>
      <c r="Q478" s="574"/>
      <c r="R478" s="574"/>
      <c r="S478" s="574"/>
      <c r="T478" s="575"/>
      <c r="U478" s="34"/>
      <c r="V478" s="34"/>
      <c r="W478" s="35" t="s">
        <v>70</v>
      </c>
      <c r="X478" s="569">
        <v>0</v>
      </c>
      <c r="Y478" s="57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737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738</v>
      </c>
      <c r="B479" s="54" t="s">
        <v>739</v>
      </c>
      <c r="C479" s="31">
        <v>4301011585</v>
      </c>
      <c r="D479" s="582">
        <v>4640242180441</v>
      </c>
      <c r="E479" s="583"/>
      <c r="F479" s="568">
        <v>1.5</v>
      </c>
      <c r="G479" s="32">
        <v>8</v>
      </c>
      <c r="H479" s="568">
        <v>12</v>
      </c>
      <c r="I479" s="568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9" t="s">
        <v>740</v>
      </c>
      <c r="Q479" s="574"/>
      <c r="R479" s="574"/>
      <c r="S479" s="574"/>
      <c r="T479" s="575"/>
      <c r="U479" s="34"/>
      <c r="V479" s="34"/>
      <c r="W479" s="35" t="s">
        <v>70</v>
      </c>
      <c r="X479" s="569">
        <v>0</v>
      </c>
      <c r="Y479" s="570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742</v>
      </c>
      <c r="B480" s="54" t="s">
        <v>743</v>
      </c>
      <c r="C480" s="31">
        <v>4301011584</v>
      </c>
      <c r="D480" s="582">
        <v>4640242180564</v>
      </c>
      <c r="E480" s="583"/>
      <c r="F480" s="568">
        <v>1.5</v>
      </c>
      <c r="G480" s="32">
        <v>8</v>
      </c>
      <c r="H480" s="568">
        <v>12</v>
      </c>
      <c r="I480" s="568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1" t="s">
        <v>744</v>
      </c>
      <c r="Q480" s="574"/>
      <c r="R480" s="574"/>
      <c r="S480" s="574"/>
      <c r="T480" s="575"/>
      <c r="U480" s="34"/>
      <c r="V480" s="34"/>
      <c r="W480" s="35" t="s">
        <v>70</v>
      </c>
      <c r="X480" s="569">
        <v>0</v>
      </c>
      <c r="Y480" s="570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745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746</v>
      </c>
      <c r="B481" s="54" t="s">
        <v>747</v>
      </c>
      <c r="C481" s="31">
        <v>4301011764</v>
      </c>
      <c r="D481" s="582">
        <v>4640242181189</v>
      </c>
      <c r="E481" s="583"/>
      <c r="F481" s="568">
        <v>0.4</v>
      </c>
      <c r="G481" s="32">
        <v>10</v>
      </c>
      <c r="H481" s="568">
        <v>4</v>
      </c>
      <c r="I481" s="568">
        <v>4.21</v>
      </c>
      <c r="J481" s="32">
        <v>132</v>
      </c>
      <c r="K481" s="32" t="s">
        <v>111</v>
      </c>
      <c r="L481" s="32"/>
      <c r="M481" s="33" t="s">
        <v>78</v>
      </c>
      <c r="N481" s="33"/>
      <c r="O481" s="32">
        <v>55</v>
      </c>
      <c r="P481" s="684" t="s">
        <v>748</v>
      </c>
      <c r="Q481" s="574"/>
      <c r="R481" s="574"/>
      <c r="S481" s="574"/>
      <c r="T481" s="575"/>
      <c r="U481" s="34"/>
      <c r="V481" s="34"/>
      <c r="W481" s="35" t="s">
        <v>70</v>
      </c>
      <c r="X481" s="569">
        <v>0</v>
      </c>
      <c r="Y481" s="570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98"/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99"/>
      <c r="P482" s="588" t="s">
        <v>72</v>
      </c>
      <c r="Q482" s="589"/>
      <c r="R482" s="589"/>
      <c r="S482" s="589"/>
      <c r="T482" s="589"/>
      <c r="U482" s="589"/>
      <c r="V482" s="590"/>
      <c r="W482" s="37" t="s">
        <v>73</v>
      </c>
      <c r="X482" s="571">
        <f>IFERROR(X478/H478,"0")+IFERROR(X479/H479,"0")+IFERROR(X480/H480,"0")+IFERROR(X481/H481,"0")</f>
        <v>0</v>
      </c>
      <c r="Y482" s="571">
        <f>IFERROR(Y478/H478,"0")+IFERROR(Y479/H479,"0")+IFERROR(Y480/H480,"0")+IFERROR(Y481/H481,"0")</f>
        <v>0</v>
      </c>
      <c r="Z482" s="571">
        <f>IFERROR(IF(Z478="",0,Z478),"0")+IFERROR(IF(Z479="",0,Z479),"0")+IFERROR(IF(Z480="",0,Z480),"0")+IFERROR(IF(Z481="",0,Z481),"0")</f>
        <v>0</v>
      </c>
      <c r="AA482" s="572"/>
      <c r="AB482" s="572"/>
      <c r="AC482" s="572"/>
    </row>
    <row r="483" spans="1:68" x14ac:dyDescent="0.2">
      <c r="A483" s="587"/>
      <c r="B483" s="587"/>
      <c r="C483" s="587"/>
      <c r="D483" s="587"/>
      <c r="E483" s="587"/>
      <c r="F483" s="587"/>
      <c r="G483" s="587"/>
      <c r="H483" s="587"/>
      <c r="I483" s="587"/>
      <c r="J483" s="587"/>
      <c r="K483" s="587"/>
      <c r="L483" s="587"/>
      <c r="M483" s="587"/>
      <c r="N483" s="587"/>
      <c r="O483" s="599"/>
      <c r="P483" s="588" t="s">
        <v>72</v>
      </c>
      <c r="Q483" s="589"/>
      <c r="R483" s="589"/>
      <c r="S483" s="589"/>
      <c r="T483" s="589"/>
      <c r="U483" s="589"/>
      <c r="V483" s="590"/>
      <c r="W483" s="37" t="s">
        <v>70</v>
      </c>
      <c r="X483" s="571">
        <f>IFERROR(SUM(X478:X481),"0")</f>
        <v>0</v>
      </c>
      <c r="Y483" s="571">
        <f>IFERROR(SUM(Y478:Y481),"0")</f>
        <v>0</v>
      </c>
      <c r="Z483" s="37"/>
      <c r="AA483" s="572"/>
      <c r="AB483" s="572"/>
      <c r="AC483" s="572"/>
    </row>
    <row r="484" spans="1:68" ht="14.25" customHeight="1" x14ac:dyDescent="0.25">
      <c r="A484" s="586" t="s">
        <v>139</v>
      </c>
      <c r="B484" s="587"/>
      <c r="C484" s="587"/>
      <c r="D484" s="587"/>
      <c r="E484" s="587"/>
      <c r="F484" s="587"/>
      <c r="G484" s="587"/>
      <c r="H484" s="587"/>
      <c r="I484" s="587"/>
      <c r="J484" s="587"/>
      <c r="K484" s="587"/>
      <c r="L484" s="587"/>
      <c r="M484" s="587"/>
      <c r="N484" s="587"/>
      <c r="O484" s="587"/>
      <c r="P484" s="587"/>
      <c r="Q484" s="587"/>
      <c r="R484" s="587"/>
      <c r="S484" s="587"/>
      <c r="T484" s="587"/>
      <c r="U484" s="587"/>
      <c r="V484" s="587"/>
      <c r="W484" s="587"/>
      <c r="X484" s="587"/>
      <c r="Y484" s="587"/>
      <c r="Z484" s="587"/>
      <c r="AA484" s="565"/>
      <c r="AB484" s="565"/>
      <c r="AC484" s="565"/>
    </row>
    <row r="485" spans="1:68" ht="27" customHeight="1" x14ac:dyDescent="0.25">
      <c r="A485" s="54" t="s">
        <v>749</v>
      </c>
      <c r="B485" s="54" t="s">
        <v>750</v>
      </c>
      <c r="C485" s="31">
        <v>4301020269</v>
      </c>
      <c r="D485" s="582">
        <v>4640242180519</v>
      </c>
      <c r="E485" s="583"/>
      <c r="F485" s="568">
        <v>1.35</v>
      </c>
      <c r="G485" s="32">
        <v>8</v>
      </c>
      <c r="H485" s="568">
        <v>10.8</v>
      </c>
      <c r="I485" s="568">
        <v>11.234999999999999</v>
      </c>
      <c r="J485" s="32">
        <v>64</v>
      </c>
      <c r="K485" s="32" t="s">
        <v>106</v>
      </c>
      <c r="L485" s="32"/>
      <c r="M485" s="33" t="s">
        <v>78</v>
      </c>
      <c r="N485" s="33"/>
      <c r="O485" s="32">
        <v>50</v>
      </c>
      <c r="P485" s="787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9">
        <v>0</v>
      </c>
      <c r="Y485" s="570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749</v>
      </c>
      <c r="B486" s="54" t="s">
        <v>753</v>
      </c>
      <c r="C486" s="31">
        <v>4301020400</v>
      </c>
      <c r="D486" s="582">
        <v>4640242180519</v>
      </c>
      <c r="E486" s="583"/>
      <c r="F486" s="568">
        <v>1.5</v>
      </c>
      <c r="G486" s="32">
        <v>8</v>
      </c>
      <c r="H486" s="568">
        <v>12</v>
      </c>
      <c r="I486" s="568">
        <v>12.435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71" t="s">
        <v>754</v>
      </c>
      <c r="Q486" s="574"/>
      <c r="R486" s="574"/>
      <c r="S486" s="574"/>
      <c r="T486" s="575"/>
      <c r="U486" s="34"/>
      <c r="V486" s="34"/>
      <c r="W486" s="35" t="s">
        <v>70</v>
      </c>
      <c r="X486" s="569">
        <v>0</v>
      </c>
      <c r="Y486" s="570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4301020260</v>
      </c>
      <c r="D487" s="582">
        <v>4640242180526</v>
      </c>
      <c r="E487" s="583"/>
      <c r="F487" s="568">
        <v>1.8</v>
      </c>
      <c r="G487" s="32">
        <v>6</v>
      </c>
      <c r="H487" s="568">
        <v>10.8</v>
      </c>
      <c r="I487" s="568">
        <v>11.234999999999999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91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9">
        <v>0</v>
      </c>
      <c r="Y487" s="57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752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4301020295</v>
      </c>
      <c r="D488" s="582">
        <v>4640242181363</v>
      </c>
      <c r="E488" s="583"/>
      <c r="F488" s="568">
        <v>0.4</v>
      </c>
      <c r="G488" s="32">
        <v>10</v>
      </c>
      <c r="H488" s="568">
        <v>4</v>
      </c>
      <c r="I488" s="568">
        <v>4.21</v>
      </c>
      <c r="J488" s="32">
        <v>132</v>
      </c>
      <c r="K488" s="32" t="s">
        <v>111</v>
      </c>
      <c r="L488" s="32"/>
      <c r="M488" s="33" t="s">
        <v>107</v>
      </c>
      <c r="N488" s="33"/>
      <c r="O488" s="32">
        <v>50</v>
      </c>
      <c r="P488" s="824" t="s">
        <v>761</v>
      </c>
      <c r="Q488" s="574"/>
      <c r="R488" s="574"/>
      <c r="S488" s="574"/>
      <c r="T488" s="575"/>
      <c r="U488" s="34"/>
      <c r="V488" s="34"/>
      <c r="W488" s="35" t="s">
        <v>70</v>
      </c>
      <c r="X488" s="569">
        <v>0</v>
      </c>
      <c r="Y488" s="5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98"/>
      <c r="B489" s="587"/>
      <c r="C489" s="587"/>
      <c r="D489" s="587"/>
      <c r="E489" s="587"/>
      <c r="F489" s="587"/>
      <c r="G489" s="587"/>
      <c r="H489" s="587"/>
      <c r="I489" s="587"/>
      <c r="J489" s="587"/>
      <c r="K489" s="587"/>
      <c r="L489" s="587"/>
      <c r="M489" s="587"/>
      <c r="N489" s="587"/>
      <c r="O489" s="599"/>
      <c r="P489" s="588" t="s">
        <v>72</v>
      </c>
      <c r="Q489" s="589"/>
      <c r="R489" s="589"/>
      <c r="S489" s="589"/>
      <c r="T489" s="589"/>
      <c r="U489" s="589"/>
      <c r="V489" s="590"/>
      <c r="W489" s="37" t="s">
        <v>73</v>
      </c>
      <c r="X489" s="571">
        <f>IFERROR(X485/H485,"0")+IFERROR(X486/H486,"0")+IFERROR(X487/H487,"0")+IFERROR(X488/H488,"0")</f>
        <v>0</v>
      </c>
      <c r="Y489" s="571">
        <f>IFERROR(Y485/H485,"0")+IFERROR(Y486/H486,"0")+IFERROR(Y487/H487,"0")+IFERROR(Y488/H488,"0")</f>
        <v>0</v>
      </c>
      <c r="Z489" s="571">
        <f>IFERROR(IF(Z485="",0,Z485),"0")+IFERROR(IF(Z486="",0,Z486),"0")+IFERROR(IF(Z487="",0,Z487),"0")+IFERROR(IF(Z488="",0,Z488),"0")</f>
        <v>0</v>
      </c>
      <c r="AA489" s="572"/>
      <c r="AB489" s="572"/>
      <c r="AC489" s="572"/>
    </row>
    <row r="490" spans="1:68" x14ac:dyDescent="0.2">
      <c r="A490" s="587"/>
      <c r="B490" s="587"/>
      <c r="C490" s="587"/>
      <c r="D490" s="587"/>
      <c r="E490" s="587"/>
      <c r="F490" s="587"/>
      <c r="G490" s="587"/>
      <c r="H490" s="587"/>
      <c r="I490" s="587"/>
      <c r="J490" s="587"/>
      <c r="K490" s="587"/>
      <c r="L490" s="587"/>
      <c r="M490" s="587"/>
      <c r="N490" s="587"/>
      <c r="O490" s="599"/>
      <c r="P490" s="588" t="s">
        <v>72</v>
      </c>
      <c r="Q490" s="589"/>
      <c r="R490" s="589"/>
      <c r="S490" s="589"/>
      <c r="T490" s="589"/>
      <c r="U490" s="589"/>
      <c r="V490" s="590"/>
      <c r="W490" s="37" t="s">
        <v>70</v>
      </c>
      <c r="X490" s="571">
        <f>IFERROR(SUM(X485:X488),"0")</f>
        <v>0</v>
      </c>
      <c r="Y490" s="571">
        <f>IFERROR(SUM(Y485:Y488),"0")</f>
        <v>0</v>
      </c>
      <c r="Z490" s="37"/>
      <c r="AA490" s="572"/>
      <c r="AB490" s="572"/>
      <c r="AC490" s="572"/>
    </row>
    <row r="491" spans="1:68" ht="14.25" customHeight="1" x14ac:dyDescent="0.25">
      <c r="A491" s="586" t="s">
        <v>64</v>
      </c>
      <c r="B491" s="587"/>
      <c r="C491" s="587"/>
      <c r="D491" s="587"/>
      <c r="E491" s="587"/>
      <c r="F491" s="587"/>
      <c r="G491" s="587"/>
      <c r="H491" s="587"/>
      <c r="I491" s="587"/>
      <c r="J491" s="587"/>
      <c r="K491" s="587"/>
      <c r="L491" s="587"/>
      <c r="M491" s="587"/>
      <c r="N491" s="587"/>
      <c r="O491" s="587"/>
      <c r="P491" s="587"/>
      <c r="Q491" s="587"/>
      <c r="R491" s="587"/>
      <c r="S491" s="587"/>
      <c r="T491" s="587"/>
      <c r="U491" s="587"/>
      <c r="V491" s="587"/>
      <c r="W491" s="587"/>
      <c r="X491" s="587"/>
      <c r="Y491" s="587"/>
      <c r="Z491" s="587"/>
      <c r="AA491" s="565"/>
      <c r="AB491" s="565"/>
      <c r="AC491" s="565"/>
    </row>
    <row r="492" spans="1:68" ht="27" customHeight="1" x14ac:dyDescent="0.25">
      <c r="A492" s="54" t="s">
        <v>763</v>
      </c>
      <c r="B492" s="54" t="s">
        <v>764</v>
      </c>
      <c r="C492" s="31">
        <v>4301031280</v>
      </c>
      <c r="D492" s="582">
        <v>4640242180816</v>
      </c>
      <c r="E492" s="583"/>
      <c r="F492" s="568">
        <v>0.7</v>
      </c>
      <c r="G492" s="32">
        <v>6</v>
      </c>
      <c r="H492" s="568">
        <v>4.2</v>
      </c>
      <c r="I492" s="568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75" t="s">
        <v>765</v>
      </c>
      <c r="Q492" s="574"/>
      <c r="R492" s="574"/>
      <c r="S492" s="574"/>
      <c r="T492" s="575"/>
      <c r="U492" s="34"/>
      <c r="V492" s="34"/>
      <c r="W492" s="35" t="s">
        <v>70</v>
      </c>
      <c r="X492" s="569">
        <v>0</v>
      </c>
      <c r="Y492" s="570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766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767</v>
      </c>
      <c r="B493" s="54" t="s">
        <v>768</v>
      </c>
      <c r="C493" s="31">
        <v>4301031244</v>
      </c>
      <c r="D493" s="582">
        <v>4640242180595</v>
      </c>
      <c r="E493" s="583"/>
      <c r="F493" s="568">
        <v>0.7</v>
      </c>
      <c r="G493" s="32">
        <v>6</v>
      </c>
      <c r="H493" s="568">
        <v>4.2</v>
      </c>
      <c r="I493" s="568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08" t="s">
        <v>769</v>
      </c>
      <c r="Q493" s="574"/>
      <c r="R493" s="574"/>
      <c r="S493" s="574"/>
      <c r="T493" s="575"/>
      <c r="U493" s="34"/>
      <c r="V493" s="34"/>
      <c r="W493" s="35" t="s">
        <v>70</v>
      </c>
      <c r="X493" s="569">
        <v>0</v>
      </c>
      <c r="Y493" s="570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770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98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99"/>
      <c r="P494" s="588" t="s">
        <v>72</v>
      </c>
      <c r="Q494" s="589"/>
      <c r="R494" s="589"/>
      <c r="S494" s="589"/>
      <c r="T494" s="589"/>
      <c r="U494" s="589"/>
      <c r="V494" s="590"/>
      <c r="W494" s="37" t="s">
        <v>73</v>
      </c>
      <c r="X494" s="571">
        <f>IFERROR(X492/H492,"0")+IFERROR(X493/H493,"0")</f>
        <v>0</v>
      </c>
      <c r="Y494" s="571">
        <f>IFERROR(Y492/H492,"0")+IFERROR(Y493/H493,"0")</f>
        <v>0</v>
      </c>
      <c r="Z494" s="571">
        <f>IFERROR(IF(Z492="",0,Z492),"0")+IFERROR(IF(Z493="",0,Z493),"0")</f>
        <v>0</v>
      </c>
      <c r="AA494" s="572"/>
      <c r="AB494" s="572"/>
      <c r="AC494" s="572"/>
    </row>
    <row r="495" spans="1:68" x14ac:dyDescent="0.2">
      <c r="A495" s="587"/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99"/>
      <c r="P495" s="588" t="s">
        <v>72</v>
      </c>
      <c r="Q495" s="589"/>
      <c r="R495" s="589"/>
      <c r="S495" s="589"/>
      <c r="T495" s="589"/>
      <c r="U495" s="589"/>
      <c r="V495" s="590"/>
      <c r="W495" s="37" t="s">
        <v>70</v>
      </c>
      <c r="X495" s="571">
        <f>IFERROR(SUM(X492:X493),"0")</f>
        <v>0</v>
      </c>
      <c r="Y495" s="571">
        <f>IFERROR(SUM(Y492:Y493),"0")</f>
        <v>0</v>
      </c>
      <c r="Z495" s="37"/>
      <c r="AA495" s="572"/>
      <c r="AB495" s="572"/>
      <c r="AC495" s="572"/>
    </row>
    <row r="496" spans="1:68" ht="14.25" customHeight="1" x14ac:dyDescent="0.25">
      <c r="A496" s="586" t="s">
        <v>74</v>
      </c>
      <c r="B496" s="587"/>
      <c r="C496" s="587"/>
      <c r="D496" s="587"/>
      <c r="E496" s="587"/>
      <c r="F496" s="587"/>
      <c r="G496" s="587"/>
      <c r="H496" s="587"/>
      <c r="I496" s="587"/>
      <c r="J496" s="587"/>
      <c r="K496" s="587"/>
      <c r="L496" s="587"/>
      <c r="M496" s="587"/>
      <c r="N496" s="587"/>
      <c r="O496" s="587"/>
      <c r="P496" s="587"/>
      <c r="Q496" s="587"/>
      <c r="R496" s="587"/>
      <c r="S496" s="587"/>
      <c r="T496" s="587"/>
      <c r="U496" s="587"/>
      <c r="V496" s="587"/>
      <c r="W496" s="587"/>
      <c r="X496" s="587"/>
      <c r="Y496" s="587"/>
      <c r="Z496" s="587"/>
      <c r="AA496" s="565"/>
      <c r="AB496" s="565"/>
      <c r="AC496" s="565"/>
    </row>
    <row r="497" spans="1:68" ht="27" customHeight="1" x14ac:dyDescent="0.25">
      <c r="A497" s="54" t="s">
        <v>771</v>
      </c>
      <c r="B497" s="54" t="s">
        <v>772</v>
      </c>
      <c r="C497" s="31">
        <v>4301052046</v>
      </c>
      <c r="D497" s="582">
        <v>4640242180533</v>
      </c>
      <c r="E497" s="583"/>
      <c r="F497" s="568">
        <v>1.5</v>
      </c>
      <c r="G497" s="32">
        <v>6</v>
      </c>
      <c r="H497" s="568">
        <v>9</v>
      </c>
      <c r="I497" s="568">
        <v>9.5190000000000001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45</v>
      </c>
      <c r="P497" s="881" t="s">
        <v>773</v>
      </c>
      <c r="Q497" s="574"/>
      <c r="R497" s="574"/>
      <c r="S497" s="574"/>
      <c r="T497" s="575"/>
      <c r="U497" s="34"/>
      <c r="V497" s="34"/>
      <c r="W497" s="35" t="s">
        <v>70</v>
      </c>
      <c r="X497" s="569">
        <v>0</v>
      </c>
      <c r="Y497" s="57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775</v>
      </c>
      <c r="B498" s="54" t="s">
        <v>776</v>
      </c>
      <c r="C498" s="31">
        <v>4301051920</v>
      </c>
      <c r="D498" s="582">
        <v>4640242181233</v>
      </c>
      <c r="E498" s="583"/>
      <c r="F498" s="568">
        <v>0.3</v>
      </c>
      <c r="G498" s="32">
        <v>6</v>
      </c>
      <c r="H498" s="568">
        <v>1.8</v>
      </c>
      <c r="I498" s="568">
        <v>2.0640000000000001</v>
      </c>
      <c r="J498" s="32">
        <v>182</v>
      </c>
      <c r="K498" s="32" t="s">
        <v>77</v>
      </c>
      <c r="L498" s="32"/>
      <c r="M498" s="33" t="s">
        <v>93</v>
      </c>
      <c r="N498" s="33"/>
      <c r="O498" s="32">
        <v>45</v>
      </c>
      <c r="P498" s="688" t="s">
        <v>777</v>
      </c>
      <c r="Q498" s="574"/>
      <c r="R498" s="574"/>
      <c r="S498" s="574"/>
      <c r="T498" s="575"/>
      <c r="U498" s="34"/>
      <c r="V498" s="34"/>
      <c r="W498" s="35" t="s">
        <v>70</v>
      </c>
      <c r="X498" s="569">
        <v>0</v>
      </c>
      <c r="Y498" s="570">
        <f>IFERROR(IF(X498="",0,CEILING((X498/$H498),1)*$H498),"")</f>
        <v>0</v>
      </c>
      <c r="Z498" s="36" t="str">
        <f>IFERROR(IF(Y498=0,"",ROUNDUP(Y498/H498,0)*0.00651),"")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98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99"/>
      <c r="P499" s="588" t="s">
        <v>72</v>
      </c>
      <c r="Q499" s="589"/>
      <c r="R499" s="589"/>
      <c r="S499" s="589"/>
      <c r="T499" s="589"/>
      <c r="U499" s="589"/>
      <c r="V499" s="590"/>
      <c r="W499" s="37" t="s">
        <v>73</v>
      </c>
      <c r="X499" s="571">
        <f>IFERROR(X497/H497,"0")+IFERROR(X498/H498,"0")</f>
        <v>0</v>
      </c>
      <c r="Y499" s="571">
        <f>IFERROR(Y497/H497,"0")+IFERROR(Y498/H498,"0")</f>
        <v>0</v>
      </c>
      <c r="Z499" s="571">
        <f>IFERROR(IF(Z497="",0,Z497),"0")+IFERROR(IF(Z498="",0,Z498),"0")</f>
        <v>0</v>
      </c>
      <c r="AA499" s="572"/>
      <c r="AB499" s="572"/>
      <c r="AC499" s="572"/>
    </row>
    <row r="500" spans="1:68" x14ac:dyDescent="0.2">
      <c r="A500" s="587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99"/>
      <c r="P500" s="588" t="s">
        <v>72</v>
      </c>
      <c r="Q500" s="589"/>
      <c r="R500" s="589"/>
      <c r="S500" s="589"/>
      <c r="T500" s="589"/>
      <c r="U500" s="589"/>
      <c r="V500" s="590"/>
      <c r="W500" s="37" t="s">
        <v>70</v>
      </c>
      <c r="X500" s="571">
        <f>IFERROR(SUM(X497:X498),"0")</f>
        <v>0</v>
      </c>
      <c r="Y500" s="571">
        <f>IFERROR(SUM(Y497:Y498),"0")</f>
        <v>0</v>
      </c>
      <c r="Z500" s="37"/>
      <c r="AA500" s="572"/>
      <c r="AB500" s="572"/>
      <c r="AC500" s="572"/>
    </row>
    <row r="501" spans="1:68" ht="14.25" customHeight="1" x14ac:dyDescent="0.25">
      <c r="A501" s="586" t="s">
        <v>174</v>
      </c>
      <c r="B501" s="587"/>
      <c r="C501" s="587"/>
      <c r="D501" s="587"/>
      <c r="E501" s="587"/>
      <c r="F501" s="587"/>
      <c r="G501" s="587"/>
      <c r="H501" s="587"/>
      <c r="I501" s="587"/>
      <c r="J501" s="587"/>
      <c r="K501" s="587"/>
      <c r="L501" s="587"/>
      <c r="M501" s="587"/>
      <c r="N501" s="587"/>
      <c r="O501" s="587"/>
      <c r="P501" s="587"/>
      <c r="Q501" s="587"/>
      <c r="R501" s="587"/>
      <c r="S501" s="587"/>
      <c r="T501" s="587"/>
      <c r="U501" s="587"/>
      <c r="V501" s="587"/>
      <c r="W501" s="587"/>
      <c r="X501" s="587"/>
      <c r="Y501" s="587"/>
      <c r="Z501" s="587"/>
      <c r="AA501" s="565"/>
      <c r="AB501" s="565"/>
      <c r="AC501" s="565"/>
    </row>
    <row r="502" spans="1:68" ht="27" customHeight="1" x14ac:dyDescent="0.25">
      <c r="A502" s="54" t="s">
        <v>778</v>
      </c>
      <c r="B502" s="54" t="s">
        <v>779</v>
      </c>
      <c r="C502" s="31">
        <v>4301060491</v>
      </c>
      <c r="D502" s="582">
        <v>4640242180120</v>
      </c>
      <c r="E502" s="583"/>
      <c r="F502" s="568">
        <v>1.5</v>
      </c>
      <c r="G502" s="32">
        <v>6</v>
      </c>
      <c r="H502" s="568">
        <v>9</v>
      </c>
      <c r="I502" s="568">
        <v>9.4350000000000005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40</v>
      </c>
      <c r="P502" s="639" t="s">
        <v>780</v>
      </c>
      <c r="Q502" s="574"/>
      <c r="R502" s="574"/>
      <c r="S502" s="574"/>
      <c r="T502" s="575"/>
      <c r="U502" s="34"/>
      <c r="V502" s="34"/>
      <c r="W502" s="35" t="s">
        <v>70</v>
      </c>
      <c r="X502" s="569">
        <v>0</v>
      </c>
      <c r="Y502" s="570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781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782</v>
      </c>
      <c r="B503" s="54" t="s">
        <v>783</v>
      </c>
      <c r="C503" s="31">
        <v>4301060498</v>
      </c>
      <c r="D503" s="582">
        <v>4640242180137</v>
      </c>
      <c r="E503" s="583"/>
      <c r="F503" s="568">
        <v>1.5</v>
      </c>
      <c r="G503" s="32">
        <v>6</v>
      </c>
      <c r="H503" s="568">
        <v>9</v>
      </c>
      <c r="I503" s="568">
        <v>9.4350000000000005</v>
      </c>
      <c r="J503" s="32">
        <v>64</v>
      </c>
      <c r="K503" s="32" t="s">
        <v>106</v>
      </c>
      <c r="L503" s="32"/>
      <c r="M503" s="33" t="s">
        <v>93</v>
      </c>
      <c r="N503" s="33"/>
      <c r="O503" s="32">
        <v>40</v>
      </c>
      <c r="P503" s="775" t="s">
        <v>784</v>
      </c>
      <c r="Q503" s="574"/>
      <c r="R503" s="574"/>
      <c r="S503" s="574"/>
      <c r="T503" s="575"/>
      <c r="U503" s="34"/>
      <c r="V503" s="34"/>
      <c r="W503" s="35" t="s">
        <v>70</v>
      </c>
      <c r="X503" s="569">
        <v>0</v>
      </c>
      <c r="Y503" s="57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785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8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99"/>
      <c r="P504" s="588" t="s">
        <v>72</v>
      </c>
      <c r="Q504" s="589"/>
      <c r="R504" s="589"/>
      <c r="S504" s="589"/>
      <c r="T504" s="589"/>
      <c r="U504" s="589"/>
      <c r="V504" s="590"/>
      <c r="W504" s="37" t="s">
        <v>73</v>
      </c>
      <c r="X504" s="571">
        <f>IFERROR(X502/H502,"0")+IFERROR(X503/H503,"0")</f>
        <v>0</v>
      </c>
      <c r="Y504" s="571">
        <f>IFERROR(Y502/H502,"0")+IFERROR(Y503/H503,"0")</f>
        <v>0</v>
      </c>
      <c r="Z504" s="571">
        <f>IFERROR(IF(Z502="",0,Z502),"0")+IFERROR(IF(Z503="",0,Z503),"0")</f>
        <v>0</v>
      </c>
      <c r="AA504" s="572"/>
      <c r="AB504" s="572"/>
      <c r="AC504" s="572"/>
    </row>
    <row r="505" spans="1:68" x14ac:dyDescent="0.2">
      <c r="A505" s="587"/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99"/>
      <c r="P505" s="588" t="s">
        <v>72</v>
      </c>
      <c r="Q505" s="589"/>
      <c r="R505" s="589"/>
      <c r="S505" s="589"/>
      <c r="T505" s="589"/>
      <c r="U505" s="589"/>
      <c r="V505" s="590"/>
      <c r="W505" s="37" t="s">
        <v>70</v>
      </c>
      <c r="X505" s="571">
        <f>IFERROR(SUM(X502:X503),"0")</f>
        <v>0</v>
      </c>
      <c r="Y505" s="571">
        <f>IFERROR(SUM(Y502:Y503),"0")</f>
        <v>0</v>
      </c>
      <c r="Z505" s="37"/>
      <c r="AA505" s="572"/>
      <c r="AB505" s="572"/>
      <c r="AC505" s="572"/>
    </row>
    <row r="506" spans="1:68" ht="16.5" customHeight="1" x14ac:dyDescent="0.25">
      <c r="A506" s="596" t="s">
        <v>786</v>
      </c>
      <c r="B506" s="587"/>
      <c r="C506" s="587"/>
      <c r="D506" s="587"/>
      <c r="E506" s="587"/>
      <c r="F506" s="587"/>
      <c r="G506" s="587"/>
      <c r="H506" s="587"/>
      <c r="I506" s="587"/>
      <c r="J506" s="587"/>
      <c r="K506" s="587"/>
      <c r="L506" s="587"/>
      <c r="M506" s="587"/>
      <c r="N506" s="587"/>
      <c r="O506" s="587"/>
      <c r="P506" s="587"/>
      <c r="Q506" s="587"/>
      <c r="R506" s="587"/>
      <c r="S506" s="587"/>
      <c r="T506" s="587"/>
      <c r="U506" s="587"/>
      <c r="V506" s="587"/>
      <c r="W506" s="587"/>
      <c r="X506" s="587"/>
      <c r="Y506" s="587"/>
      <c r="Z506" s="587"/>
      <c r="AA506" s="564"/>
      <c r="AB506" s="564"/>
      <c r="AC506" s="564"/>
    </row>
    <row r="507" spans="1:68" ht="14.25" customHeight="1" x14ac:dyDescent="0.25">
      <c r="A507" s="586" t="s">
        <v>139</v>
      </c>
      <c r="B507" s="587"/>
      <c r="C507" s="587"/>
      <c r="D507" s="587"/>
      <c r="E507" s="587"/>
      <c r="F507" s="587"/>
      <c r="G507" s="587"/>
      <c r="H507" s="587"/>
      <c r="I507" s="587"/>
      <c r="J507" s="587"/>
      <c r="K507" s="587"/>
      <c r="L507" s="587"/>
      <c r="M507" s="587"/>
      <c r="N507" s="587"/>
      <c r="O507" s="587"/>
      <c r="P507" s="587"/>
      <c r="Q507" s="587"/>
      <c r="R507" s="587"/>
      <c r="S507" s="587"/>
      <c r="T507" s="587"/>
      <c r="U507" s="587"/>
      <c r="V507" s="587"/>
      <c r="W507" s="587"/>
      <c r="X507" s="587"/>
      <c r="Y507" s="587"/>
      <c r="Z507" s="587"/>
      <c r="AA507" s="565"/>
      <c r="AB507" s="565"/>
      <c r="AC507" s="565"/>
    </row>
    <row r="508" spans="1:68" ht="27" customHeight="1" x14ac:dyDescent="0.25">
      <c r="A508" s="54" t="s">
        <v>787</v>
      </c>
      <c r="B508" s="54" t="s">
        <v>788</v>
      </c>
      <c r="C508" s="31">
        <v>4301020314</v>
      </c>
      <c r="D508" s="582">
        <v>4640242180090</v>
      </c>
      <c r="E508" s="583"/>
      <c r="F508" s="568">
        <v>1.5</v>
      </c>
      <c r="G508" s="32">
        <v>8</v>
      </c>
      <c r="H508" s="568">
        <v>12</v>
      </c>
      <c r="I508" s="568">
        <v>12.435</v>
      </c>
      <c r="J508" s="32">
        <v>64</v>
      </c>
      <c r="K508" s="32" t="s">
        <v>106</v>
      </c>
      <c r="L508" s="32"/>
      <c r="M508" s="33" t="s">
        <v>107</v>
      </c>
      <c r="N508" s="33"/>
      <c r="O508" s="32">
        <v>50</v>
      </c>
      <c r="P508" s="653" t="s">
        <v>789</v>
      </c>
      <c r="Q508" s="574"/>
      <c r="R508" s="574"/>
      <c r="S508" s="574"/>
      <c r="T508" s="575"/>
      <c r="U508" s="34"/>
      <c r="V508" s="34"/>
      <c r="W508" s="35" t="s">
        <v>70</v>
      </c>
      <c r="X508" s="569">
        <v>0</v>
      </c>
      <c r="Y508" s="5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9" t="s">
        <v>790</v>
      </c>
      <c r="AG508" s="64"/>
      <c r="AJ508" s="68"/>
      <c r="AK508" s="68">
        <v>0</v>
      </c>
      <c r="BB508" s="56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598"/>
      <c r="B509" s="587"/>
      <c r="C509" s="587"/>
      <c r="D509" s="587"/>
      <c r="E509" s="587"/>
      <c r="F509" s="587"/>
      <c r="G509" s="587"/>
      <c r="H509" s="587"/>
      <c r="I509" s="587"/>
      <c r="J509" s="587"/>
      <c r="K509" s="587"/>
      <c r="L509" s="587"/>
      <c r="M509" s="587"/>
      <c r="N509" s="587"/>
      <c r="O509" s="599"/>
      <c r="P509" s="588" t="s">
        <v>72</v>
      </c>
      <c r="Q509" s="589"/>
      <c r="R509" s="589"/>
      <c r="S509" s="589"/>
      <c r="T509" s="589"/>
      <c r="U509" s="589"/>
      <c r="V509" s="590"/>
      <c r="W509" s="37" t="s">
        <v>73</v>
      </c>
      <c r="X509" s="571">
        <f>IFERROR(X508/H508,"0")</f>
        <v>0</v>
      </c>
      <c r="Y509" s="571">
        <f>IFERROR(Y508/H508,"0")</f>
        <v>0</v>
      </c>
      <c r="Z509" s="571">
        <f>IFERROR(IF(Z508="",0,Z508),"0")</f>
        <v>0</v>
      </c>
      <c r="AA509" s="572"/>
      <c r="AB509" s="572"/>
      <c r="AC509" s="572"/>
    </row>
    <row r="510" spans="1:68" x14ac:dyDescent="0.2">
      <c r="A510" s="587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99"/>
      <c r="P510" s="588" t="s">
        <v>72</v>
      </c>
      <c r="Q510" s="589"/>
      <c r="R510" s="589"/>
      <c r="S510" s="589"/>
      <c r="T510" s="589"/>
      <c r="U510" s="589"/>
      <c r="V510" s="590"/>
      <c r="W510" s="37" t="s">
        <v>70</v>
      </c>
      <c r="X510" s="571">
        <f>IFERROR(SUM(X508:X508),"0")</f>
        <v>0</v>
      </c>
      <c r="Y510" s="571">
        <f>IFERROR(SUM(Y508:Y508),"0")</f>
        <v>0</v>
      </c>
      <c r="Z510" s="37"/>
      <c r="AA510" s="572"/>
      <c r="AB510" s="572"/>
      <c r="AC510" s="572"/>
    </row>
    <row r="511" spans="1:68" ht="15" customHeight="1" x14ac:dyDescent="0.2">
      <c r="A511" s="780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739"/>
      <c r="P511" s="576" t="s">
        <v>791</v>
      </c>
      <c r="Q511" s="577"/>
      <c r="R511" s="577"/>
      <c r="S511" s="577"/>
      <c r="T511" s="577"/>
      <c r="U511" s="577"/>
      <c r="V511" s="578"/>
      <c r="W511" s="37" t="s">
        <v>70</v>
      </c>
      <c r="X511" s="571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3151.4</v>
      </c>
      <c r="Y511" s="571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3178.74</v>
      </c>
      <c r="Z511" s="37"/>
      <c r="AA511" s="572"/>
      <c r="AB511" s="572"/>
      <c r="AC511" s="572"/>
    </row>
    <row r="512" spans="1:68" x14ac:dyDescent="0.2">
      <c r="A512" s="587"/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739"/>
      <c r="P512" s="576" t="s">
        <v>792</v>
      </c>
      <c r="Q512" s="577"/>
      <c r="R512" s="577"/>
      <c r="S512" s="577"/>
      <c r="T512" s="577"/>
      <c r="U512" s="577"/>
      <c r="V512" s="578"/>
      <c r="W512" s="37" t="s">
        <v>70</v>
      </c>
      <c r="X512" s="571">
        <f>IFERROR(SUM(BM22:BM508),"0")</f>
        <v>3481.7349999999997</v>
      </c>
      <c r="Y512" s="571">
        <f>IFERROR(SUM(BN22:BN508),"0")</f>
        <v>3512.3440000000001</v>
      </c>
      <c r="Z512" s="37"/>
      <c r="AA512" s="572"/>
      <c r="AB512" s="572"/>
      <c r="AC512" s="572"/>
    </row>
    <row r="513" spans="1:32" x14ac:dyDescent="0.2">
      <c r="A513" s="587"/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739"/>
      <c r="P513" s="576" t="s">
        <v>793</v>
      </c>
      <c r="Q513" s="577"/>
      <c r="R513" s="577"/>
      <c r="S513" s="577"/>
      <c r="T513" s="577"/>
      <c r="U513" s="577"/>
      <c r="V513" s="578"/>
      <c r="W513" s="37" t="s">
        <v>794</v>
      </c>
      <c r="X513" s="38">
        <f>ROUNDUP(SUM(BO22:BO508),0)</f>
        <v>8</v>
      </c>
      <c r="Y513" s="38">
        <f>ROUNDUP(SUM(BP22:BP508),0)</f>
        <v>8</v>
      </c>
      <c r="Z513" s="37"/>
      <c r="AA513" s="572"/>
      <c r="AB513" s="572"/>
      <c r="AC513" s="572"/>
    </row>
    <row r="514" spans="1:32" x14ac:dyDescent="0.2">
      <c r="A514" s="587"/>
      <c r="B514" s="587"/>
      <c r="C514" s="587"/>
      <c r="D514" s="587"/>
      <c r="E514" s="587"/>
      <c r="F514" s="587"/>
      <c r="G514" s="587"/>
      <c r="H514" s="587"/>
      <c r="I514" s="587"/>
      <c r="J514" s="587"/>
      <c r="K514" s="587"/>
      <c r="L514" s="587"/>
      <c r="M514" s="587"/>
      <c r="N514" s="587"/>
      <c r="O514" s="739"/>
      <c r="P514" s="576" t="s">
        <v>795</v>
      </c>
      <c r="Q514" s="577"/>
      <c r="R514" s="577"/>
      <c r="S514" s="577"/>
      <c r="T514" s="577"/>
      <c r="U514" s="577"/>
      <c r="V514" s="578"/>
      <c r="W514" s="37" t="s">
        <v>70</v>
      </c>
      <c r="X514" s="571">
        <f>GrossWeightTotal+PalletQtyTotal*25</f>
        <v>3681.7349999999997</v>
      </c>
      <c r="Y514" s="571">
        <f>GrossWeightTotalR+PalletQtyTotalR*25</f>
        <v>3712.3440000000001</v>
      </c>
      <c r="Z514" s="37"/>
      <c r="AA514" s="572"/>
      <c r="AB514" s="572"/>
      <c r="AC514" s="572"/>
    </row>
    <row r="515" spans="1:32" x14ac:dyDescent="0.2">
      <c r="A515" s="587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739"/>
      <c r="P515" s="576" t="s">
        <v>796</v>
      </c>
      <c r="Q515" s="577"/>
      <c r="R515" s="577"/>
      <c r="S515" s="577"/>
      <c r="T515" s="577"/>
      <c r="U515" s="577"/>
      <c r="V515" s="578"/>
      <c r="W515" s="37" t="s">
        <v>794</v>
      </c>
      <c r="X515" s="571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1248.833333333333</v>
      </c>
      <c r="Y515" s="571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1261</v>
      </c>
      <c r="Z515" s="37"/>
      <c r="AA515" s="572"/>
      <c r="AB515" s="572"/>
      <c r="AC515" s="572"/>
    </row>
    <row r="516" spans="1:32" ht="14.25" customHeight="1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739"/>
      <c r="P516" s="576" t="s">
        <v>797</v>
      </c>
      <c r="Q516" s="577"/>
      <c r="R516" s="577"/>
      <c r="S516" s="577"/>
      <c r="T516" s="577"/>
      <c r="U516" s="577"/>
      <c r="V516" s="578"/>
      <c r="W516" s="39" t="s">
        <v>798</v>
      </c>
      <c r="X516" s="37"/>
      <c r="Y516" s="37"/>
      <c r="Z516" s="37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8.8097700000000003</v>
      </c>
      <c r="AA516" s="572"/>
      <c r="AB516" s="572"/>
      <c r="AC516" s="572"/>
    </row>
    <row r="517" spans="1:32" ht="13.5" customHeight="1" thickBot="1" x14ac:dyDescent="0.25"/>
    <row r="518" spans="1:32" ht="27" customHeight="1" thickTop="1" thickBot="1" x14ac:dyDescent="0.25">
      <c r="A518" s="40" t="s">
        <v>799</v>
      </c>
      <c r="B518" s="566" t="s">
        <v>63</v>
      </c>
      <c r="C518" s="593" t="s">
        <v>101</v>
      </c>
      <c r="D518" s="657"/>
      <c r="E518" s="657"/>
      <c r="F518" s="657"/>
      <c r="G518" s="657"/>
      <c r="H518" s="658"/>
      <c r="I518" s="593" t="s">
        <v>261</v>
      </c>
      <c r="J518" s="657"/>
      <c r="K518" s="657"/>
      <c r="L518" s="657"/>
      <c r="M518" s="657"/>
      <c r="N518" s="657"/>
      <c r="O518" s="657"/>
      <c r="P518" s="657"/>
      <c r="Q518" s="657"/>
      <c r="R518" s="657"/>
      <c r="S518" s="658"/>
      <c r="T518" s="593" t="s">
        <v>550</v>
      </c>
      <c r="U518" s="658"/>
      <c r="V518" s="593" t="s">
        <v>607</v>
      </c>
      <c r="W518" s="657"/>
      <c r="X518" s="657"/>
      <c r="Y518" s="658"/>
      <c r="Z518" s="566" t="s">
        <v>663</v>
      </c>
      <c r="AA518" s="593" t="s">
        <v>733</v>
      </c>
      <c r="AB518" s="658"/>
      <c r="AC518" s="52"/>
      <c r="AF518" s="567"/>
    </row>
    <row r="519" spans="1:32" ht="14.25" customHeight="1" thickTop="1" x14ac:dyDescent="0.2">
      <c r="A519" s="676" t="s">
        <v>800</v>
      </c>
      <c r="B519" s="593" t="s">
        <v>63</v>
      </c>
      <c r="C519" s="593" t="s">
        <v>102</v>
      </c>
      <c r="D519" s="593" t="s">
        <v>119</v>
      </c>
      <c r="E519" s="593" t="s">
        <v>181</v>
      </c>
      <c r="F519" s="593" t="s">
        <v>204</v>
      </c>
      <c r="G519" s="593" t="s">
        <v>237</v>
      </c>
      <c r="H519" s="593" t="s">
        <v>101</v>
      </c>
      <c r="I519" s="593" t="s">
        <v>262</v>
      </c>
      <c r="J519" s="593" t="s">
        <v>302</v>
      </c>
      <c r="K519" s="593" t="s">
        <v>363</v>
      </c>
      <c r="L519" s="593" t="s">
        <v>404</v>
      </c>
      <c r="M519" s="593" t="s">
        <v>420</v>
      </c>
      <c r="N519" s="567"/>
      <c r="O519" s="593" t="s">
        <v>433</v>
      </c>
      <c r="P519" s="593" t="s">
        <v>443</v>
      </c>
      <c r="Q519" s="593" t="s">
        <v>450</v>
      </c>
      <c r="R519" s="593" t="s">
        <v>455</v>
      </c>
      <c r="S519" s="593" t="s">
        <v>540</v>
      </c>
      <c r="T519" s="593" t="s">
        <v>551</v>
      </c>
      <c r="U519" s="593" t="s">
        <v>585</v>
      </c>
      <c r="V519" s="593" t="s">
        <v>608</v>
      </c>
      <c r="W519" s="593" t="s">
        <v>640</v>
      </c>
      <c r="X519" s="593" t="s">
        <v>655</v>
      </c>
      <c r="Y519" s="593" t="s">
        <v>659</v>
      </c>
      <c r="Z519" s="593" t="s">
        <v>663</v>
      </c>
      <c r="AA519" s="593" t="s">
        <v>733</v>
      </c>
      <c r="AB519" s="593" t="s">
        <v>786</v>
      </c>
      <c r="AC519" s="52"/>
      <c r="AF519" s="567"/>
    </row>
    <row r="520" spans="1:32" ht="13.5" customHeight="1" thickBot="1" x14ac:dyDescent="0.25">
      <c r="A520" s="677"/>
      <c r="B520" s="594"/>
      <c r="C520" s="594"/>
      <c r="D520" s="594"/>
      <c r="E520" s="594"/>
      <c r="F520" s="594"/>
      <c r="G520" s="594"/>
      <c r="H520" s="594"/>
      <c r="I520" s="594"/>
      <c r="J520" s="594"/>
      <c r="K520" s="594"/>
      <c r="L520" s="594"/>
      <c r="M520" s="594"/>
      <c r="N520" s="567"/>
      <c r="O520" s="594"/>
      <c r="P520" s="594"/>
      <c r="Q520" s="594"/>
      <c r="R520" s="594"/>
      <c r="S520" s="594"/>
      <c r="T520" s="594"/>
      <c r="U520" s="594"/>
      <c r="V520" s="594"/>
      <c r="W520" s="594"/>
      <c r="X520" s="594"/>
      <c r="Y520" s="594"/>
      <c r="Z520" s="594"/>
      <c r="AA520" s="594"/>
      <c r="AB520" s="594"/>
      <c r="AC520" s="52"/>
      <c r="AF520" s="567"/>
    </row>
    <row r="521" spans="1:32" ht="18" customHeight="1" thickTop="1" thickBot="1" x14ac:dyDescent="0.25">
      <c r="A521" s="40" t="s">
        <v>801</v>
      </c>
      <c r="B521" s="46">
        <f>IFERROR(Y22*1,"0")+IFERROR(Y26*1,"0")+IFERROR(Y27*1,"0")+IFERROR(Y28*1,"0")+IFERROR(Y29*1,"0")+IFERROR(Y30*1,"0")+IFERROR(Y31*1,"0")+IFERROR(Y35*1,"0")</f>
        <v>106.2</v>
      </c>
      <c r="C521" s="46">
        <f>IFERROR(Y41*1,"0")+IFERROR(Y42*1,"0")+IFERROR(Y43*1,"0")+IFERROR(Y47*1,"0")</f>
        <v>161.19999999999999</v>
      </c>
      <c r="D52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361.5</v>
      </c>
      <c r="E521" s="46">
        <f>IFERROR(Y89*1,"0")+IFERROR(Y90*1,"0")+IFERROR(Y91*1,"0")+IFERROR(Y95*1,"0")+IFERROR(Y96*1,"0")+IFERROR(Y97*1,"0")+IFERROR(Y98*1,"0")+IFERROR(Y99*1,"0")+IFERROR(Y100*1,"0")</f>
        <v>0</v>
      </c>
      <c r="F521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232.92000000000002</v>
      </c>
      <c r="G521" s="46">
        <f>IFERROR(Y131*1,"0")+IFERROR(Y132*1,"0")+IFERROR(Y136*1,"0")+IFERROR(Y137*1,"0")+IFERROR(Y141*1,"0")+IFERROR(Y142*1,"0")</f>
        <v>0</v>
      </c>
      <c r="H521" s="46">
        <f>IFERROR(Y147*1,"0")+IFERROR(Y151*1,"0")+IFERROR(Y152*1,"0")+IFERROR(Y153*1,"0")</f>
        <v>0</v>
      </c>
      <c r="I521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1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309.59999999999997</v>
      </c>
      <c r="K521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216</v>
      </c>
      <c r="L521" s="46">
        <f>IFERROR(Y253*1,"0")+IFERROR(Y254*1,"0")+IFERROR(Y255*1,"0")+IFERROR(Y256*1,"0")+IFERROR(Y257*1,"0")</f>
        <v>160</v>
      </c>
      <c r="M521" s="46">
        <f>IFERROR(Y262*1,"0")+IFERROR(Y263*1,"0")+IFERROR(Y264*1,"0")+IFERROR(Y265*1,"0")</f>
        <v>0</v>
      </c>
      <c r="N521" s="567"/>
      <c r="O521" s="46">
        <f>IFERROR(Y270*1,"0")+IFERROR(Y271*1,"0")+IFERROR(Y272*1,"0")</f>
        <v>283.2</v>
      </c>
      <c r="P521" s="46">
        <f>IFERROR(Y277*1,"0")+IFERROR(Y281*1,"0")</f>
        <v>169.20000000000002</v>
      </c>
      <c r="Q521" s="46">
        <f>IFERROR(Y286*1,"0")</f>
        <v>0</v>
      </c>
      <c r="R521" s="46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222.2</v>
      </c>
      <c r="S521" s="46">
        <f>IFERROR(Y339*1,"0")+IFERROR(Y340*1,"0")+IFERROR(Y341*1,"0")</f>
        <v>222.60000000000002</v>
      </c>
      <c r="T521" s="46">
        <f>IFERROR(Y347*1,"0")+IFERROR(Y348*1,"0")+IFERROR(Y349*1,"0")+IFERROR(Y350*1,"0")+IFERROR(Y351*1,"0")+IFERROR(Y352*1,"0")+IFERROR(Y353*1,"0")+IFERROR(Y357*1,"0")+IFERROR(Y358*1,"0")+IFERROR(Y362*1,"0")+IFERROR(Y363*1,"0")+IFERROR(Y367*1,"0")</f>
        <v>140</v>
      </c>
      <c r="U521" s="46">
        <f>IFERROR(Y372*1,"0")+IFERROR(Y373*1,"0")+IFERROR(Y374*1,"0")+IFERROR(Y375*1,"0")+IFERROR(Y379*1,"0")+IFERROR(Y383*1,"0")+IFERROR(Y384*1,"0")+IFERROR(Y388*1,"0")</f>
        <v>0</v>
      </c>
      <c r="V521" s="46">
        <f>IFERROR(Y394*1,"0")+IFERROR(Y395*1,"0")+IFERROR(Y396*1,"0")+IFERROR(Y397*1,"0")+IFERROR(Y398*1,"0")+IFERROR(Y399*1,"0")+IFERROR(Y400*1,"0")+IFERROR(Y401*1,"0")+IFERROR(Y402*1,"0")+IFERROR(Y403*1,"0")+IFERROR(Y407*1,"0")+IFERROR(Y408*1,"0")</f>
        <v>381.72</v>
      </c>
      <c r="W521" s="46">
        <f>IFERROR(Y413*1,"0")+IFERROR(Y417*1,"0")+IFERROR(Y418*1,"0")+IFERROR(Y419*1,"0")+IFERROR(Y420*1,"0")</f>
        <v>0</v>
      </c>
      <c r="X521" s="46">
        <f>IFERROR(Y425*1,"0")</f>
        <v>0</v>
      </c>
      <c r="Y521" s="46">
        <f>IFERROR(Y430*1,"0")</f>
        <v>0</v>
      </c>
      <c r="Z521" s="46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212.4</v>
      </c>
      <c r="AA521" s="46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0</v>
      </c>
      <c r="AB521" s="46">
        <f>IFERROR(Y508*1,"0")</f>
        <v>0</v>
      </c>
      <c r="AC521" s="52"/>
      <c r="AF521" s="567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4">
    <mergeCell ref="X17:X18"/>
    <mergeCell ref="D286:E286"/>
    <mergeCell ref="P216:V216"/>
    <mergeCell ref="Y17:Y18"/>
    <mergeCell ref="U17:V17"/>
    <mergeCell ref="A8:C8"/>
    <mergeCell ref="D293:E293"/>
    <mergeCell ref="K519:K520"/>
    <mergeCell ref="P138:V138"/>
    <mergeCell ref="P151:T151"/>
    <mergeCell ref="D97:E97"/>
    <mergeCell ref="D395:E395"/>
    <mergeCell ref="P449:T449"/>
    <mergeCell ref="A10:C10"/>
    <mergeCell ref="P126:T126"/>
    <mergeCell ref="A484:Z484"/>
    <mergeCell ref="A335:O336"/>
    <mergeCell ref="A21:Z21"/>
    <mergeCell ref="A428:Z428"/>
    <mergeCell ref="A129:Z129"/>
    <mergeCell ref="D121:E121"/>
    <mergeCell ref="D192:E192"/>
    <mergeCell ref="W519:W520"/>
    <mergeCell ref="D42:E42"/>
    <mergeCell ref="P363:T363"/>
    <mergeCell ref="D17:E18"/>
    <mergeCell ref="D471:E471"/>
    <mergeCell ref="A506:Z506"/>
    <mergeCell ref="A39:Z39"/>
    <mergeCell ref="A310:Z310"/>
    <mergeCell ref="A337:Z337"/>
    <mergeCell ref="A44:O45"/>
    <mergeCell ref="P383:T383"/>
    <mergeCell ref="A329:O330"/>
    <mergeCell ref="D291:E291"/>
    <mergeCell ref="Z519:Z520"/>
    <mergeCell ref="A103:Z103"/>
    <mergeCell ref="D95:E95"/>
    <mergeCell ref="B519:B520"/>
    <mergeCell ref="D519:D520"/>
    <mergeCell ref="P447:T447"/>
    <mergeCell ref="A266:O267"/>
    <mergeCell ref="D57:E57"/>
    <mergeCell ref="P313:T313"/>
    <mergeCell ref="P373:T373"/>
    <mergeCell ref="P307:T307"/>
    <mergeCell ref="P444:T444"/>
    <mergeCell ref="P202:T202"/>
    <mergeCell ref="A101:O102"/>
    <mergeCell ref="A188:O189"/>
    <mergeCell ref="D54:E54"/>
    <mergeCell ref="P160:V160"/>
    <mergeCell ref="P427:V427"/>
    <mergeCell ref="P283:V283"/>
    <mergeCell ref="P83:T83"/>
    <mergeCell ref="D271:E271"/>
    <mergeCell ref="V12:W12"/>
    <mergeCell ref="P319:T319"/>
    <mergeCell ref="D191:E191"/>
    <mergeCell ref="D262:E262"/>
    <mergeCell ref="P122:V122"/>
    <mergeCell ref="N17:N18"/>
    <mergeCell ref="A58:O59"/>
    <mergeCell ref="Q5:R5"/>
    <mergeCell ref="P199:T199"/>
    <mergeCell ref="D120:E120"/>
    <mergeCell ref="F17:F18"/>
    <mergeCell ref="P497:T497"/>
    <mergeCell ref="P297:T297"/>
    <mergeCell ref="D478:E478"/>
    <mergeCell ref="D107:E107"/>
    <mergeCell ref="P291:T291"/>
    <mergeCell ref="D163:E163"/>
    <mergeCell ref="P136:T136"/>
    <mergeCell ref="P70:T70"/>
    <mergeCell ref="P263:T263"/>
    <mergeCell ref="D244:E244"/>
    <mergeCell ref="P228:T228"/>
    <mergeCell ref="D171:E171"/>
    <mergeCell ref="P293:T293"/>
    <mergeCell ref="D407:E407"/>
    <mergeCell ref="Q6:R6"/>
    <mergeCell ref="A385:O386"/>
    <mergeCell ref="P200:T200"/>
    <mergeCell ref="P436:T436"/>
    <mergeCell ref="D29:E29"/>
    <mergeCell ref="D265:E265"/>
    <mergeCell ref="A20:Z20"/>
    <mergeCell ref="A318:Z318"/>
    <mergeCell ref="P431:V431"/>
    <mergeCell ref="P408:T408"/>
    <mergeCell ref="P66:V66"/>
    <mergeCell ref="A258:O259"/>
    <mergeCell ref="D247:E247"/>
    <mergeCell ref="P422:V422"/>
    <mergeCell ref="A412:Z412"/>
    <mergeCell ref="P262:T262"/>
    <mergeCell ref="D105:E105"/>
    <mergeCell ref="A51:Z51"/>
    <mergeCell ref="D341:E341"/>
    <mergeCell ref="D170:E170"/>
    <mergeCell ref="P292:T292"/>
    <mergeCell ref="P81:V81"/>
    <mergeCell ref="D196:E196"/>
    <mergeCell ref="A269:Z269"/>
    <mergeCell ref="P294:T294"/>
    <mergeCell ref="P23:V23"/>
    <mergeCell ref="P381:V381"/>
    <mergeCell ref="A206:Z206"/>
    <mergeCell ref="X519:X520"/>
    <mergeCell ref="D503:E503"/>
    <mergeCell ref="AD17:AF18"/>
    <mergeCell ref="D76:E76"/>
    <mergeCell ref="F5:G5"/>
    <mergeCell ref="P365:V365"/>
    <mergeCell ref="P144:V144"/>
    <mergeCell ref="P467:V467"/>
    <mergeCell ref="A25:Z25"/>
    <mergeCell ref="A368:O369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P57:T57"/>
    <mergeCell ref="P367:T367"/>
    <mergeCell ref="D165:E165"/>
    <mergeCell ref="P486:T486"/>
    <mergeCell ref="P75:T75"/>
    <mergeCell ref="D152:E152"/>
    <mergeCell ref="P2:W3"/>
    <mergeCell ref="D437:E437"/>
    <mergeCell ref="P198:T198"/>
    <mergeCell ref="D508:E508"/>
    <mergeCell ref="P347:T347"/>
    <mergeCell ref="P54:T54"/>
    <mergeCell ref="P418:T418"/>
    <mergeCell ref="D35:E35"/>
    <mergeCell ref="D228:E228"/>
    <mergeCell ref="A342:O343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A308:O309"/>
    <mergeCell ref="P349:T349"/>
    <mergeCell ref="D270:E270"/>
    <mergeCell ref="P420:T420"/>
    <mergeCell ref="M17:M18"/>
    <mergeCell ref="A469:Z469"/>
    <mergeCell ref="O17:O18"/>
    <mergeCell ref="Y519:Y520"/>
    <mergeCell ref="P258:V258"/>
    <mergeCell ref="P494:V494"/>
    <mergeCell ref="P430:T430"/>
    <mergeCell ref="A104:Z104"/>
    <mergeCell ref="P410:V410"/>
    <mergeCell ref="P417:T417"/>
    <mergeCell ref="P189:V189"/>
    <mergeCell ref="A185:Z185"/>
    <mergeCell ref="P196:T196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478:T478"/>
    <mergeCell ref="D321:E321"/>
    <mergeCell ref="P107:T107"/>
    <mergeCell ref="P465:T465"/>
    <mergeCell ref="D215:E215"/>
    <mergeCell ref="A426:O427"/>
    <mergeCell ref="P250:V250"/>
    <mergeCell ref="A364:O365"/>
    <mergeCell ref="P519:P520"/>
    <mergeCell ref="P194:V194"/>
    <mergeCell ref="D394:E394"/>
    <mergeCell ref="D450:E450"/>
    <mergeCell ref="P121:T121"/>
    <mergeCell ref="A499:O500"/>
    <mergeCell ref="P181:T181"/>
    <mergeCell ref="P357:T357"/>
    <mergeCell ref="P495:V495"/>
    <mergeCell ref="A494:O495"/>
    <mergeCell ref="P432:V432"/>
    <mergeCell ref="P439:T439"/>
    <mergeCell ref="A476:Z476"/>
    <mergeCell ref="P513:V513"/>
    <mergeCell ref="C519:C520"/>
    <mergeCell ref="E519:E520"/>
    <mergeCell ref="A9:C9"/>
    <mergeCell ref="D373:E373"/>
    <mergeCell ref="D202:E202"/>
    <mergeCell ref="A71:O72"/>
    <mergeCell ref="P112:T112"/>
    <mergeCell ref="D294:E294"/>
    <mergeCell ref="P348:T348"/>
    <mergeCell ref="P273:V273"/>
    <mergeCell ref="D231:E231"/>
    <mergeCell ref="D358:E358"/>
    <mergeCell ref="A156:Z156"/>
    <mergeCell ref="P116:V116"/>
    <mergeCell ref="P32:V32"/>
    <mergeCell ref="P134:V134"/>
    <mergeCell ref="Q13:R13"/>
    <mergeCell ref="P201:T201"/>
    <mergeCell ref="P176:T176"/>
    <mergeCell ref="P247:T247"/>
    <mergeCell ref="P114:T114"/>
    <mergeCell ref="D84:E84"/>
    <mergeCell ref="P41:T41"/>
    <mergeCell ref="A157:Z157"/>
    <mergeCell ref="D22:E22"/>
    <mergeCell ref="D320:E320"/>
    <mergeCell ref="P488:T488"/>
    <mergeCell ref="A507:Z507"/>
    <mergeCell ref="P482:V482"/>
    <mergeCell ref="A241:O242"/>
    <mergeCell ref="D225:E225"/>
    <mergeCell ref="D461:E461"/>
    <mergeCell ref="P61:T61"/>
    <mergeCell ref="D200:E200"/>
    <mergeCell ref="A178:O179"/>
    <mergeCell ref="D436:E436"/>
    <mergeCell ref="D292:E292"/>
    <mergeCell ref="D227:E227"/>
    <mergeCell ref="P321:T321"/>
    <mergeCell ref="P125:T125"/>
    <mergeCell ref="D408:E408"/>
    <mergeCell ref="P474:V474"/>
    <mergeCell ref="A391:Z391"/>
    <mergeCell ref="A284:Z284"/>
    <mergeCell ref="P470:T470"/>
    <mergeCell ref="D447:E447"/>
    <mergeCell ref="A127:O128"/>
    <mergeCell ref="P426:V426"/>
    <mergeCell ref="P301:T301"/>
    <mergeCell ref="P295:T295"/>
    <mergeCell ref="H5:M5"/>
    <mergeCell ref="P473:V473"/>
    <mergeCell ref="P329:V329"/>
    <mergeCell ref="P98:T98"/>
    <mergeCell ref="D212:E212"/>
    <mergeCell ref="D439:E439"/>
    <mergeCell ref="P396:T396"/>
    <mergeCell ref="A285:Z285"/>
    <mergeCell ref="P225:T225"/>
    <mergeCell ref="D6:M6"/>
    <mergeCell ref="P461:T461"/>
    <mergeCell ref="D304:E304"/>
    <mergeCell ref="P175:T175"/>
    <mergeCell ref="P266:V266"/>
    <mergeCell ref="D83:E83"/>
    <mergeCell ref="P460:T460"/>
    <mergeCell ref="D441:E441"/>
    <mergeCell ref="P398:T398"/>
    <mergeCell ref="D319:E319"/>
    <mergeCell ref="P227:T227"/>
    <mergeCell ref="P106:T106"/>
    <mergeCell ref="P177:T177"/>
    <mergeCell ref="P226:T226"/>
    <mergeCell ref="D256:E256"/>
    <mergeCell ref="V6:W9"/>
    <mergeCell ref="D199:E199"/>
    <mergeCell ref="D497:E497"/>
    <mergeCell ref="A404:O405"/>
    <mergeCell ref="D186:E186"/>
    <mergeCell ref="D413:E413"/>
    <mergeCell ref="P84:T84"/>
    <mergeCell ref="P22:T22"/>
    <mergeCell ref="P320:T320"/>
    <mergeCell ref="P314:T314"/>
    <mergeCell ref="P92:V92"/>
    <mergeCell ref="A88:Z88"/>
    <mergeCell ref="P257:T257"/>
    <mergeCell ref="A346:Z346"/>
    <mergeCell ref="Z17:Z18"/>
    <mergeCell ref="P173:V173"/>
    <mergeCell ref="A172:O173"/>
    <mergeCell ref="P458:V458"/>
    <mergeCell ref="D446:E446"/>
    <mergeCell ref="P44:V44"/>
    <mergeCell ref="P237:V237"/>
    <mergeCell ref="D367:E367"/>
    <mergeCell ref="D481:E481"/>
    <mergeCell ref="D207:E207"/>
    <mergeCell ref="A491:Z491"/>
    <mergeCell ref="O519:O520"/>
    <mergeCell ref="A224:Z224"/>
    <mergeCell ref="D89:E89"/>
    <mergeCell ref="P254:T254"/>
    <mergeCell ref="A435:Z435"/>
    <mergeCell ref="P487:T487"/>
    <mergeCell ref="D153:E153"/>
    <mergeCell ref="D420:E420"/>
    <mergeCell ref="P256:T256"/>
    <mergeCell ref="Q519:Q520"/>
    <mergeCell ref="P164:T164"/>
    <mergeCell ref="P462:T462"/>
    <mergeCell ref="D383:E383"/>
    <mergeCell ref="P405:V405"/>
    <mergeCell ref="P399:T399"/>
    <mergeCell ref="P333:T333"/>
    <mergeCell ref="D314:E314"/>
    <mergeCell ref="P242:V242"/>
    <mergeCell ref="D159:E159"/>
    <mergeCell ref="I518:S518"/>
    <mergeCell ref="P148:V148"/>
    <mergeCell ref="P123:V123"/>
    <mergeCell ref="P421:V421"/>
    <mergeCell ref="H10:M10"/>
    <mergeCell ref="P212:T212"/>
    <mergeCell ref="A135:Z135"/>
    <mergeCell ref="AA17:AA18"/>
    <mergeCell ref="A433:Z433"/>
    <mergeCell ref="P485:T485"/>
    <mergeCell ref="AC17:AC18"/>
    <mergeCell ref="P101:V101"/>
    <mergeCell ref="A409:O410"/>
    <mergeCell ref="P108:T108"/>
    <mergeCell ref="D418:E418"/>
    <mergeCell ref="P472:T472"/>
    <mergeCell ref="AB17:AB18"/>
    <mergeCell ref="P35:T35"/>
    <mergeCell ref="G17:G18"/>
    <mergeCell ref="D136:E136"/>
    <mergeCell ref="P105:T105"/>
    <mergeCell ref="D257:E257"/>
    <mergeCell ref="P270:T270"/>
    <mergeCell ref="P214:T214"/>
    <mergeCell ref="P463:T463"/>
    <mergeCell ref="D384:E384"/>
    <mergeCell ref="P341:T341"/>
    <mergeCell ref="D213:E213"/>
    <mergeCell ref="A221:O222"/>
    <mergeCell ref="A158:Z158"/>
    <mergeCell ref="P404:V404"/>
    <mergeCell ref="P91:T91"/>
    <mergeCell ref="A457:O458"/>
    <mergeCell ref="P327:T327"/>
    <mergeCell ref="A80:O81"/>
    <mergeCell ref="P468:V468"/>
    <mergeCell ref="P316:V316"/>
    <mergeCell ref="D151:E151"/>
    <mergeCell ref="D449:E449"/>
    <mergeCell ref="D99:E99"/>
    <mergeCell ref="P308:V308"/>
    <mergeCell ref="G519:G520"/>
    <mergeCell ref="D438:E438"/>
    <mergeCell ref="I519:I520"/>
    <mergeCell ref="P395:T395"/>
    <mergeCell ref="D425:E425"/>
    <mergeCell ref="P96:T96"/>
    <mergeCell ref="H17:H18"/>
    <mergeCell ref="A146:Z146"/>
    <mergeCell ref="P90:T90"/>
    <mergeCell ref="P503:T503"/>
    <mergeCell ref="P452:V452"/>
    <mergeCell ref="P388:T388"/>
    <mergeCell ref="P332:T332"/>
    <mergeCell ref="D465:E465"/>
    <mergeCell ref="D440:E440"/>
    <mergeCell ref="D198:E198"/>
    <mergeCell ref="D296:E296"/>
    <mergeCell ref="A252:Z252"/>
    <mergeCell ref="P27:T27"/>
    <mergeCell ref="P325:T325"/>
    <mergeCell ref="D75:E75"/>
    <mergeCell ref="P241:V241"/>
    <mergeCell ref="P483:V483"/>
    <mergeCell ref="A511:O516"/>
    <mergeCell ref="AB519:AB520"/>
    <mergeCell ref="A356:Z356"/>
    <mergeCell ref="J9:M9"/>
    <mergeCell ref="P389:V389"/>
    <mergeCell ref="D348:E348"/>
    <mergeCell ref="P141:T141"/>
    <mergeCell ref="D62:E62"/>
    <mergeCell ref="A65:O66"/>
    <mergeCell ref="D56:E56"/>
    <mergeCell ref="P448:T448"/>
    <mergeCell ref="D347:E347"/>
    <mergeCell ref="P304:T304"/>
    <mergeCell ref="A298:O299"/>
    <mergeCell ref="D176:E176"/>
    <mergeCell ref="A154:O155"/>
    <mergeCell ref="P155:V155"/>
    <mergeCell ref="D114:E114"/>
    <mergeCell ref="A273:O274"/>
    <mergeCell ref="D64:E64"/>
    <mergeCell ref="P248:T248"/>
    <mergeCell ref="P441:T441"/>
    <mergeCell ref="D362:E362"/>
    <mergeCell ref="P235:T235"/>
    <mergeCell ref="D349:E349"/>
    <mergeCell ref="A13:M13"/>
    <mergeCell ref="A94:Z94"/>
    <mergeCell ref="D61:E61"/>
    <mergeCell ref="D254:E254"/>
    <mergeCell ref="A15:M15"/>
    <mergeCell ref="A232:O233"/>
    <mergeCell ref="A359:O360"/>
    <mergeCell ref="P229:T229"/>
    <mergeCell ref="P77:T77"/>
    <mergeCell ref="D125:E125"/>
    <mergeCell ref="D112:E112"/>
    <mergeCell ref="P306:T306"/>
    <mergeCell ref="P86:V86"/>
    <mergeCell ref="A38:Z38"/>
    <mergeCell ref="A280:Z280"/>
    <mergeCell ref="P249:V249"/>
    <mergeCell ref="P207:T207"/>
    <mergeCell ref="P172:V172"/>
    <mergeCell ref="P221:V221"/>
    <mergeCell ref="A40:Z40"/>
    <mergeCell ref="A67:Z67"/>
    <mergeCell ref="A338:Z338"/>
    <mergeCell ref="D203:E203"/>
    <mergeCell ref="P159:T159"/>
    <mergeCell ref="Q10:R10"/>
    <mergeCell ref="P368:V368"/>
    <mergeCell ref="D41:E41"/>
    <mergeCell ref="A429:Z429"/>
    <mergeCell ref="P296:T296"/>
    <mergeCell ref="D277:E277"/>
    <mergeCell ref="P85:V85"/>
    <mergeCell ref="H519:H520"/>
    <mergeCell ref="D43:E43"/>
    <mergeCell ref="D485:E485"/>
    <mergeCell ref="P149:V149"/>
    <mergeCell ref="A145:Z145"/>
    <mergeCell ref="D137:E137"/>
    <mergeCell ref="A406:Z406"/>
    <mergeCell ref="P385:V385"/>
    <mergeCell ref="P360:V360"/>
    <mergeCell ref="P80:V80"/>
    <mergeCell ref="D74:E74"/>
    <mergeCell ref="D372:E372"/>
    <mergeCell ref="D201:E201"/>
    <mergeCell ref="D68:E68"/>
    <mergeCell ref="A204:O205"/>
    <mergeCell ref="P245:T245"/>
    <mergeCell ref="P211:T211"/>
    <mergeCell ref="T5:U5"/>
    <mergeCell ref="AA519:AA520"/>
    <mergeCell ref="D119:E119"/>
    <mergeCell ref="P76:T76"/>
    <mergeCell ref="P374:T374"/>
    <mergeCell ref="D246:E246"/>
    <mergeCell ref="D488:E488"/>
    <mergeCell ref="P203:T203"/>
    <mergeCell ref="V5:W5"/>
    <mergeCell ref="A477:Z477"/>
    <mergeCell ref="P510:V510"/>
    <mergeCell ref="AA518:AB518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P425:T425"/>
    <mergeCell ref="D340:E340"/>
    <mergeCell ref="T6:U9"/>
    <mergeCell ref="P512:V512"/>
    <mergeCell ref="A12:M12"/>
    <mergeCell ref="P397:T397"/>
    <mergeCell ref="A416:Z416"/>
    <mergeCell ref="P74:T74"/>
    <mergeCell ref="A190:Z190"/>
    <mergeCell ref="P372:T372"/>
    <mergeCell ref="A19:Z19"/>
    <mergeCell ref="A117:Z117"/>
    <mergeCell ref="A489:O490"/>
    <mergeCell ref="D480:E480"/>
    <mergeCell ref="P163:T163"/>
    <mergeCell ref="A160:O161"/>
    <mergeCell ref="A111:Z111"/>
    <mergeCell ref="A14:M14"/>
    <mergeCell ref="D399:E399"/>
    <mergeCell ref="D132:E132"/>
    <mergeCell ref="P89:T89"/>
    <mergeCell ref="D295:E295"/>
    <mergeCell ref="P26:T26"/>
    <mergeCell ref="P153:T153"/>
    <mergeCell ref="D463:E463"/>
    <mergeCell ref="A143:O144"/>
    <mergeCell ref="A261:Z261"/>
    <mergeCell ref="P71:V71"/>
    <mergeCell ref="F519:F520"/>
    <mergeCell ref="D106:E106"/>
    <mergeCell ref="D264:E264"/>
    <mergeCell ref="P277:T277"/>
    <mergeCell ref="A133:O134"/>
    <mergeCell ref="D220:E220"/>
    <mergeCell ref="P72:V72"/>
    <mergeCell ref="A195:Z195"/>
    <mergeCell ref="A251:Z251"/>
    <mergeCell ref="P288:V288"/>
    <mergeCell ref="V518:Y518"/>
    <mergeCell ref="D328:E328"/>
    <mergeCell ref="A424:Z424"/>
    <mergeCell ref="P499:V499"/>
    <mergeCell ref="A324:Z324"/>
    <mergeCell ref="P355:V355"/>
    <mergeCell ref="A180:Z180"/>
    <mergeCell ref="D487:E487"/>
    <mergeCell ref="A411:Z411"/>
    <mergeCell ref="P505:V505"/>
    <mergeCell ref="A504:O505"/>
    <mergeCell ref="P500:V500"/>
    <mergeCell ref="A496:Z496"/>
    <mergeCell ref="P375:T375"/>
    <mergeCell ref="A138:O139"/>
    <mergeCell ref="P15:T16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P210:T210"/>
    <mergeCell ref="P43:T43"/>
    <mergeCell ref="P65:V65"/>
    <mergeCell ref="P58:V58"/>
    <mergeCell ref="P446:T446"/>
    <mergeCell ref="P440:T440"/>
    <mergeCell ref="P386:V386"/>
    <mergeCell ref="P457:V457"/>
    <mergeCell ref="D374:E374"/>
    <mergeCell ref="A431:O432"/>
    <mergeCell ref="A82:Z82"/>
    <mergeCell ref="A275:Z275"/>
    <mergeCell ref="D181:E181"/>
    <mergeCell ref="F9:G9"/>
    <mergeCell ref="D403:E403"/>
    <mergeCell ref="P238:V238"/>
    <mergeCell ref="P509:V509"/>
    <mergeCell ref="P264:T264"/>
    <mergeCell ref="P68:T68"/>
    <mergeCell ref="D169:E169"/>
    <mergeCell ref="P353:T353"/>
    <mergeCell ref="P204:V204"/>
    <mergeCell ref="P303:T303"/>
    <mergeCell ref="P132:T132"/>
    <mergeCell ref="A122:O123"/>
    <mergeCell ref="A249:O250"/>
    <mergeCell ref="P342:V342"/>
    <mergeCell ref="P317:V317"/>
    <mergeCell ref="D63:E63"/>
    <mergeCell ref="D492:E492"/>
    <mergeCell ref="P305:T305"/>
    <mergeCell ref="D96:E96"/>
    <mergeCell ref="D52:E52"/>
    <mergeCell ref="D350:E350"/>
    <mergeCell ref="P110:V110"/>
    <mergeCell ref="A162:Z162"/>
    <mergeCell ref="D27:E27"/>
    <mergeCell ref="A5:C5"/>
    <mergeCell ref="P340:T340"/>
    <mergeCell ref="A423:Z423"/>
    <mergeCell ref="A174:Z174"/>
    <mergeCell ref="D166:E166"/>
    <mergeCell ref="D464:E464"/>
    <mergeCell ref="D402:E402"/>
    <mergeCell ref="P128:V128"/>
    <mergeCell ref="A17:A18"/>
    <mergeCell ref="P364:V364"/>
    <mergeCell ref="K17:K18"/>
    <mergeCell ref="C17:C18"/>
    <mergeCell ref="D401:E401"/>
    <mergeCell ref="P358:T358"/>
    <mergeCell ref="P380:V380"/>
    <mergeCell ref="D339:E339"/>
    <mergeCell ref="D230:E230"/>
    <mergeCell ref="D168:E168"/>
    <mergeCell ref="P137:T137"/>
    <mergeCell ref="D9:E9"/>
    <mergeCell ref="P197:T197"/>
    <mergeCell ref="A354:O355"/>
    <mergeCell ref="D118:E118"/>
    <mergeCell ref="P53:T53"/>
    <mergeCell ref="A6:C6"/>
    <mergeCell ref="A322:O323"/>
    <mergeCell ref="D113:E113"/>
    <mergeCell ref="P415:V415"/>
    <mergeCell ref="P118:T118"/>
    <mergeCell ref="P167:T167"/>
    <mergeCell ref="P336:V336"/>
    <mergeCell ref="P142:T142"/>
    <mergeCell ref="D26:E26"/>
    <mergeCell ref="P403:T403"/>
    <mergeCell ref="D311:E311"/>
    <mergeCell ref="P55:T55"/>
    <mergeCell ref="P102:V102"/>
    <mergeCell ref="Q12:R12"/>
    <mergeCell ref="P169:T169"/>
    <mergeCell ref="D90:E90"/>
    <mergeCell ref="D388:E388"/>
    <mergeCell ref="P119:T119"/>
    <mergeCell ref="P354:V354"/>
    <mergeCell ref="P246:T246"/>
    <mergeCell ref="P183:V183"/>
    <mergeCell ref="P133:V133"/>
    <mergeCell ref="P298:V298"/>
    <mergeCell ref="P127:V127"/>
    <mergeCell ref="Q9:R9"/>
    <mergeCell ref="P267:V267"/>
    <mergeCell ref="A393:Z393"/>
    <mergeCell ref="P312:T312"/>
    <mergeCell ref="A331:Z331"/>
    <mergeCell ref="D255:E255"/>
    <mergeCell ref="P49:V49"/>
    <mergeCell ref="V519:V520"/>
    <mergeCell ref="P36:V36"/>
    <mergeCell ref="P278:V278"/>
    <mergeCell ref="P78:T78"/>
    <mergeCell ref="Q11:R11"/>
    <mergeCell ref="A290:Z290"/>
    <mergeCell ref="A459:Z459"/>
    <mergeCell ref="P480:T480"/>
    <mergeCell ref="P442:T442"/>
    <mergeCell ref="P489:V489"/>
    <mergeCell ref="D448:E448"/>
    <mergeCell ref="P369:V369"/>
    <mergeCell ref="U519:U520"/>
    <mergeCell ref="P493:T493"/>
    <mergeCell ref="D466:E466"/>
    <mergeCell ref="D167:E167"/>
    <mergeCell ref="P351:T351"/>
    <mergeCell ref="A519:A520"/>
    <mergeCell ref="P286:T286"/>
    <mergeCell ref="P479:T479"/>
    <mergeCell ref="D400:E400"/>
    <mergeCell ref="D229:E229"/>
    <mergeCell ref="D77:E77"/>
    <mergeCell ref="P131:T131"/>
    <mergeCell ref="P187:T187"/>
    <mergeCell ref="D375:E375"/>
    <mergeCell ref="D108:E108"/>
    <mergeCell ref="A182:O183"/>
    <mergeCell ref="P350:T350"/>
    <mergeCell ref="P481:T481"/>
    <mergeCell ref="A467:O468"/>
    <mergeCell ref="P139:V139"/>
    <mergeCell ref="D141:E141"/>
    <mergeCell ref="S519:S520"/>
    <mergeCell ref="D306:E306"/>
    <mergeCell ref="P456:T456"/>
    <mergeCell ref="P281:T281"/>
    <mergeCell ref="P352:T352"/>
    <mergeCell ref="P498:T498"/>
    <mergeCell ref="P178:V178"/>
    <mergeCell ref="D235:E235"/>
    <mergeCell ref="D1:F1"/>
    <mergeCell ref="P282:V282"/>
    <mergeCell ref="P409:V409"/>
    <mergeCell ref="A234:Z234"/>
    <mergeCell ref="J17:J18"/>
    <mergeCell ref="L17:L18"/>
    <mergeCell ref="A389:O390"/>
    <mergeCell ref="A85:O86"/>
    <mergeCell ref="P359:V359"/>
    <mergeCell ref="D240:E240"/>
    <mergeCell ref="A184:Z184"/>
    <mergeCell ref="P48:V48"/>
    <mergeCell ref="P255:T255"/>
    <mergeCell ref="A371:Z371"/>
    <mergeCell ref="D334:E334"/>
    <mergeCell ref="P192:T192"/>
    <mergeCell ref="A382:Z382"/>
    <mergeCell ref="P113:T113"/>
    <mergeCell ref="A344:Z344"/>
    <mergeCell ref="D100:E100"/>
    <mergeCell ref="P17:T18"/>
    <mergeCell ref="P323:V323"/>
    <mergeCell ref="P63:T63"/>
    <mergeCell ref="D31:E31"/>
    <mergeCell ref="P402:T402"/>
    <mergeCell ref="D301:E301"/>
    <mergeCell ref="D245:E245"/>
    <mergeCell ref="P166:T166"/>
    <mergeCell ref="D147:E147"/>
    <mergeCell ref="C518:H518"/>
    <mergeCell ref="P401:T401"/>
    <mergeCell ref="P339:T339"/>
    <mergeCell ref="P230:T230"/>
    <mergeCell ref="D211:E211"/>
    <mergeCell ref="P466:T466"/>
    <mergeCell ref="P168:T168"/>
    <mergeCell ref="P490:V490"/>
    <mergeCell ref="T518:U518"/>
    <mergeCell ref="A414:O415"/>
    <mergeCell ref="P492:T492"/>
    <mergeCell ref="A482:O483"/>
    <mergeCell ref="A239:Z239"/>
    <mergeCell ref="P515:V515"/>
    <mergeCell ref="D325:E325"/>
    <mergeCell ref="P208:T208"/>
    <mergeCell ref="D396:E396"/>
    <mergeCell ref="P450:T450"/>
    <mergeCell ref="D456:E456"/>
    <mergeCell ref="R519:R520"/>
    <mergeCell ref="T519:T520"/>
    <mergeCell ref="D313:E313"/>
    <mergeCell ref="D236:E236"/>
    <mergeCell ref="P171:T171"/>
    <mergeCell ref="A361:Z361"/>
    <mergeCell ref="P413:T413"/>
    <mergeCell ref="D55:E55"/>
    <mergeCell ref="D353:E353"/>
    <mergeCell ref="P407:T407"/>
    <mergeCell ref="A140:Z140"/>
    <mergeCell ref="D303:E303"/>
    <mergeCell ref="D417:E417"/>
    <mergeCell ref="P471:T471"/>
    <mergeCell ref="A392:Z392"/>
    <mergeCell ref="A278:O279"/>
    <mergeCell ref="D69:E69"/>
    <mergeCell ref="A109:O110"/>
    <mergeCell ref="D498:E498"/>
    <mergeCell ref="P240:T240"/>
    <mergeCell ref="A475:Z475"/>
    <mergeCell ref="A300:Z300"/>
    <mergeCell ref="P93:V93"/>
    <mergeCell ref="P335:V335"/>
    <mergeCell ref="H1:Q1"/>
    <mergeCell ref="A501:Z501"/>
    <mergeCell ref="P109:V109"/>
    <mergeCell ref="A268:Z268"/>
    <mergeCell ref="A243:Z243"/>
    <mergeCell ref="P274:V274"/>
    <mergeCell ref="A366:Z366"/>
    <mergeCell ref="D214:E214"/>
    <mergeCell ref="P222:V222"/>
    <mergeCell ref="P193:V193"/>
    <mergeCell ref="P120:T120"/>
    <mergeCell ref="A237:O238"/>
    <mergeCell ref="D28:E28"/>
    <mergeCell ref="D326:E326"/>
    <mergeCell ref="D30:E30"/>
    <mergeCell ref="D5:E5"/>
    <mergeCell ref="P42:T42"/>
    <mergeCell ref="A32:O33"/>
    <mergeCell ref="P33:V33"/>
    <mergeCell ref="A387:Z387"/>
    <mergeCell ref="A87:Z87"/>
    <mergeCell ref="A218:Z218"/>
    <mergeCell ref="D443:E443"/>
    <mergeCell ref="P400:T400"/>
    <mergeCell ref="D7:M7"/>
    <mergeCell ref="P236:T236"/>
    <mergeCell ref="D79:E79"/>
    <mergeCell ref="P334:T334"/>
    <mergeCell ref="P394:T394"/>
    <mergeCell ref="L519:L520"/>
    <mergeCell ref="A380:O381"/>
    <mergeCell ref="A451:O452"/>
    <mergeCell ref="D442:E442"/>
    <mergeCell ref="D502:E502"/>
    <mergeCell ref="D315:E315"/>
    <mergeCell ref="D302:E302"/>
    <mergeCell ref="P29:T29"/>
    <mergeCell ref="P271:T271"/>
    <mergeCell ref="P100:T100"/>
    <mergeCell ref="P265:T265"/>
    <mergeCell ref="D379:E379"/>
    <mergeCell ref="D208:E208"/>
    <mergeCell ref="D8:M8"/>
    <mergeCell ref="A509:O510"/>
    <mergeCell ref="P279:V279"/>
    <mergeCell ref="P31:T31"/>
    <mergeCell ref="A148:O149"/>
    <mergeCell ref="P45:V45"/>
    <mergeCell ref="A50:Z50"/>
    <mergeCell ref="W17:W18"/>
    <mergeCell ref="P161:V161"/>
    <mergeCell ref="P217:V217"/>
    <mergeCell ref="A376:O377"/>
    <mergeCell ref="P154:V154"/>
    <mergeCell ref="A150:Z150"/>
    <mergeCell ref="D142:E142"/>
    <mergeCell ref="P390:V390"/>
    <mergeCell ref="P343:V343"/>
    <mergeCell ref="P95:T95"/>
    <mergeCell ref="P182:V182"/>
    <mergeCell ref="A345:Z345"/>
    <mergeCell ref="D272:E272"/>
    <mergeCell ref="D210:E210"/>
    <mergeCell ref="A46:Z46"/>
    <mergeCell ref="D209:E209"/>
    <mergeCell ref="P188:V188"/>
    <mergeCell ref="P97:T97"/>
    <mergeCell ref="P59:V59"/>
    <mergeCell ref="P47:T47"/>
    <mergeCell ref="P52:T52"/>
    <mergeCell ref="A48:O49"/>
    <mergeCell ref="I17:I18"/>
    <mergeCell ref="J519:J520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P56:T56"/>
    <mergeCell ref="P379:T379"/>
    <mergeCell ref="D493:E493"/>
    <mergeCell ref="P299:V299"/>
    <mergeCell ref="A124:Z124"/>
    <mergeCell ref="P99:T99"/>
    <mergeCell ref="P170:T170"/>
    <mergeCell ref="D126:E126"/>
    <mergeCell ref="P443:T443"/>
    <mergeCell ref="D197:E197"/>
    <mergeCell ref="D253:E253"/>
    <mergeCell ref="D53:E53"/>
    <mergeCell ref="P232:V232"/>
    <mergeCell ref="D351:E351"/>
    <mergeCell ref="D47:E47"/>
    <mergeCell ref="D78:E78"/>
    <mergeCell ref="D363:E363"/>
    <mergeCell ref="D357:E357"/>
    <mergeCell ref="R1:T1"/>
    <mergeCell ref="P28:T28"/>
    <mergeCell ref="P326:T326"/>
    <mergeCell ref="D332:E332"/>
    <mergeCell ref="A316:O317"/>
    <mergeCell ref="D307:E307"/>
    <mergeCell ref="P215:T215"/>
    <mergeCell ref="P115:V115"/>
    <mergeCell ref="P165:T165"/>
    <mergeCell ref="A282:O283"/>
    <mergeCell ref="P152:T152"/>
    <mergeCell ref="D98:E98"/>
    <mergeCell ref="P30:T30"/>
    <mergeCell ref="P179:V179"/>
    <mergeCell ref="P233:V233"/>
    <mergeCell ref="P37:V37"/>
    <mergeCell ref="V10:W10"/>
    <mergeCell ref="P330:V330"/>
    <mergeCell ref="P209:T209"/>
    <mergeCell ref="P147:T147"/>
    <mergeCell ref="A193:O194"/>
    <mergeCell ref="A34:Z34"/>
    <mergeCell ref="P451:V451"/>
    <mergeCell ref="A276:Z276"/>
    <mergeCell ref="P516:V516"/>
    <mergeCell ref="H9:I9"/>
    <mergeCell ref="P24:V24"/>
    <mergeCell ref="P322:V322"/>
    <mergeCell ref="D281:E281"/>
    <mergeCell ref="M519:M520"/>
    <mergeCell ref="P309:V309"/>
    <mergeCell ref="P454:T454"/>
    <mergeCell ref="D297:E297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P328:T328"/>
    <mergeCell ref="P384:T384"/>
    <mergeCell ref="P79:T79"/>
    <mergeCell ref="P514:V514"/>
    <mergeCell ref="P244:T244"/>
    <mergeCell ref="P437:T437"/>
    <mergeCell ref="P315:T315"/>
    <mergeCell ref="D187:E187"/>
    <mergeCell ref="P231:T231"/>
    <mergeCell ref="P302:T302"/>
    <mergeCell ref="D472:E472"/>
    <mergeCell ref="P213:T213"/>
    <mergeCell ref="P455:T455"/>
    <mergeCell ref="A378:Z378"/>
    <mergeCell ref="P377:V377"/>
    <mergeCell ref="P504:V504"/>
    <mergeCell ref="A473:O474"/>
    <mergeCell ref="P445:T445"/>
    <mergeCell ref="A434:Z434"/>
    <mergeCell ref="P502:T502"/>
    <mergeCell ref="D470:E470"/>
    <mergeCell ref="A421:O422"/>
    <mergeCell ref="P508:T508"/>
    <mergeCell ref="A453:Z453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2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7:X348 X350 X3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2025-07-24T07:23:35Z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