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CA5D7B5-8DD9-475C-9E2F-E0CD6C91B0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Z504" i="1" s="1"/>
  <c r="Y502" i="1"/>
  <c r="Y505" i="1" s="1"/>
  <c r="X500" i="1"/>
  <c r="X499" i="1"/>
  <c r="BO498" i="1"/>
  <c r="BM498" i="1"/>
  <c r="Y498" i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Z482" i="1" s="1"/>
  <c r="Y478" i="1"/>
  <c r="Y483" i="1" s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Z414" i="1" s="1"/>
  <c r="Y413" i="1"/>
  <c r="Y415" i="1" s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69" i="1"/>
  <c r="Y368" i="1"/>
  <c r="X368" i="1"/>
  <c r="BP367" i="1"/>
  <c r="BO367" i="1"/>
  <c r="BN367" i="1"/>
  <c r="BM367" i="1"/>
  <c r="Z367" i="1"/>
  <c r="Z368" i="1" s="1"/>
  <c r="Y367" i="1"/>
  <c r="Y369" i="1" s="1"/>
  <c r="P367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S521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0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N91" i="1"/>
  <c r="BM91" i="1"/>
  <c r="Z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5" i="1" s="1"/>
  <c r="BO22" i="1"/>
  <c r="X513" i="1" s="1"/>
  <c r="BM22" i="1"/>
  <c r="X512" i="1" s="1"/>
  <c r="X514" i="1" s="1"/>
  <c r="Y22" i="1"/>
  <c r="B521" i="1" s="1"/>
  <c r="H10" i="1"/>
  <c r="F10" i="1"/>
  <c r="J9" i="1"/>
  <c r="F9" i="1"/>
  <c r="A9" i="1"/>
  <c r="A10" i="1" s="1"/>
  <c r="D7" i="1"/>
  <c r="Q6" i="1"/>
  <c r="P2" i="1"/>
  <c r="Z71" i="1" l="1"/>
  <c r="Z143" i="1"/>
  <c r="Z58" i="1"/>
  <c r="Y24" i="1"/>
  <c r="Y32" i="1"/>
  <c r="Y44" i="1"/>
  <c r="Y59" i="1"/>
  <c r="Y65" i="1"/>
  <c r="Y71" i="1"/>
  <c r="Y81" i="1"/>
  <c r="Y85" i="1"/>
  <c r="BP98" i="1"/>
  <c r="BN98" i="1"/>
  <c r="Z98" i="1"/>
  <c r="BP107" i="1"/>
  <c r="BN107" i="1"/>
  <c r="Z107" i="1"/>
  <c r="BP119" i="1"/>
  <c r="BN119" i="1"/>
  <c r="Z119" i="1"/>
  <c r="Z122" i="1" s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Z216" i="1" s="1"/>
  <c r="Y216" i="1"/>
  <c r="BP220" i="1"/>
  <c r="BN220" i="1"/>
  <c r="Z220" i="1"/>
  <c r="Z221" i="1" s="1"/>
  <c r="Y222" i="1"/>
  <c r="K521" i="1"/>
  <c r="Y233" i="1"/>
  <c r="BP225" i="1"/>
  <c r="BN225" i="1"/>
  <c r="Z225" i="1"/>
  <c r="BP348" i="1"/>
  <c r="BN348" i="1"/>
  <c r="Z348" i="1"/>
  <c r="Z354" i="1" s="1"/>
  <c r="Y354" i="1"/>
  <c r="BP352" i="1"/>
  <c r="BN352" i="1"/>
  <c r="Z352" i="1"/>
  <c r="F521" i="1"/>
  <c r="H9" i="1"/>
  <c r="Z22" i="1"/>
  <c r="Z23" i="1" s="1"/>
  <c r="BN22" i="1"/>
  <c r="BP22" i="1"/>
  <c r="Y23" i="1"/>
  <c r="X511" i="1"/>
  <c r="Z26" i="1"/>
  <c r="BN26" i="1"/>
  <c r="BP26" i="1"/>
  <c r="Z28" i="1"/>
  <c r="BN28" i="1"/>
  <c r="Z30" i="1"/>
  <c r="BN30" i="1"/>
  <c r="C521" i="1"/>
  <c r="Z42" i="1"/>
  <c r="Z44" i="1" s="1"/>
  <c r="BN42" i="1"/>
  <c r="Y45" i="1"/>
  <c r="D521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1" i="1"/>
  <c r="Y92" i="1"/>
  <c r="Z90" i="1"/>
  <c r="Z92" i="1" s="1"/>
  <c r="BN90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Y221" i="1"/>
  <c r="BP228" i="1"/>
  <c r="BN228" i="1"/>
  <c r="Z228" i="1"/>
  <c r="Y232" i="1"/>
  <c r="BP236" i="1"/>
  <c r="BN236" i="1"/>
  <c r="Z236" i="1"/>
  <c r="Z237" i="1" s="1"/>
  <c r="Y238" i="1"/>
  <c r="Z249" i="1"/>
  <c r="BP246" i="1"/>
  <c r="BN246" i="1"/>
  <c r="Z246" i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23" i="1"/>
  <c r="BP333" i="1"/>
  <c r="BN333" i="1"/>
  <c r="Z333" i="1"/>
  <c r="Z335" i="1" s="1"/>
  <c r="Y335" i="1"/>
  <c r="Z376" i="1"/>
  <c r="BP373" i="1"/>
  <c r="BN373" i="1"/>
  <c r="Z373" i="1"/>
  <c r="Y377" i="1"/>
  <c r="BP397" i="1"/>
  <c r="BN397" i="1"/>
  <c r="Z397" i="1"/>
  <c r="BP401" i="1"/>
  <c r="BN401" i="1"/>
  <c r="Z401" i="1"/>
  <c r="BP418" i="1"/>
  <c r="BN418" i="1"/>
  <c r="Z418" i="1"/>
  <c r="Z421" i="1" s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Z258" i="1" s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Z329" i="1" s="1"/>
  <c r="Y336" i="1"/>
  <c r="Z342" i="1"/>
  <c r="BP340" i="1"/>
  <c r="BN340" i="1"/>
  <c r="Z340" i="1"/>
  <c r="BP350" i="1"/>
  <c r="BN350" i="1"/>
  <c r="Z350" i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343" i="1"/>
  <c r="T521" i="1"/>
  <c r="Y355" i="1"/>
  <c r="U521" i="1"/>
  <c r="Y376" i="1"/>
  <c r="BP395" i="1"/>
  <c r="BN395" i="1"/>
  <c r="Z395" i="1"/>
  <c r="BP399" i="1"/>
  <c r="BN399" i="1"/>
  <c r="Z399" i="1"/>
  <c r="Z404" i="1" s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99" i="1" s="1"/>
  <c r="Z451" i="1" l="1"/>
  <c r="Z298" i="1"/>
  <c r="Y513" i="1"/>
  <c r="Z232" i="1"/>
  <c r="Z172" i="1"/>
  <c r="Y511" i="1"/>
  <c r="Z308" i="1"/>
  <c r="Z266" i="1"/>
  <c r="Z489" i="1"/>
  <c r="Z467" i="1"/>
  <c r="Z322" i="1"/>
  <c r="Z316" i="1"/>
  <c r="Z32" i="1"/>
  <c r="Z516" i="1" s="1"/>
  <c r="Y515" i="1"/>
  <c r="Y512" i="1"/>
  <c r="Z204" i="1"/>
  <c r="Z178" i="1"/>
  <c r="Y514" i="1" l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<sst xmlns="http://schemas.openxmlformats.org/spreadsheetml/2006/main" count="2289" uniqueCount="817">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</sst>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5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0" t="s">
        <v>0</v>
      </c>
      <c r="E1" s="605"/>
      <c r="F1" s="605"/>
      <c r="G1" s="12" t="s">
        <v>1</v>
      </c>
      <c r="H1" s="640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5" t="s">
        <v>8</v>
      </c>
      <c r="B5" s="577"/>
      <c r="C5" s="578"/>
      <c r="D5" s="645"/>
      <c r="E5" s="646"/>
      <c r="F5" s="866" t="s">
        <v>9</v>
      </c>
      <c r="G5" s="578"/>
      <c r="H5" s="645"/>
      <c r="I5" s="805"/>
      <c r="J5" s="805"/>
      <c r="K5" s="805"/>
      <c r="L5" s="805"/>
      <c r="M5" s="646"/>
      <c r="N5" s="58"/>
      <c r="P5" s="24" t="s">
        <v>10</v>
      </c>
      <c r="Q5" s="879">
        <v>45869</v>
      </c>
      <c r="R5" s="694"/>
      <c r="T5" s="738" t="s">
        <v>11</v>
      </c>
      <c r="U5" s="739"/>
      <c r="V5" s="743" t="s">
        <v>12</v>
      </c>
      <c r="W5" s="694"/>
      <c r="AB5" s="51"/>
      <c r="AC5" s="51"/>
      <c r="AD5" s="51"/>
      <c r="AE5" s="51"/>
    </row>
    <row r="6" spans="1:32" s="563" customFormat="1" ht="24" customHeight="1" x14ac:dyDescent="0.2">
      <c r="A6" s="695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94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8" t="s">
        <v>16</v>
      </c>
      <c r="U6" s="739"/>
      <c r="V6" s="793" t="s">
        <v>17</v>
      </c>
      <c r="W6" s="616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25"/>
      <c r="L7" s="625"/>
      <c r="M7" s="626"/>
      <c r="N7" s="60"/>
      <c r="P7" s="24"/>
      <c r="Q7" s="42"/>
      <c r="R7" s="42"/>
      <c r="T7" s="587"/>
      <c r="U7" s="739"/>
      <c r="V7" s="794"/>
      <c r="W7" s="795"/>
      <c r="AB7" s="51"/>
      <c r="AC7" s="51"/>
      <c r="AD7" s="51"/>
      <c r="AE7" s="51"/>
    </row>
    <row r="8" spans="1:32" s="563" customFormat="1" ht="25.5" customHeight="1" x14ac:dyDescent="0.2">
      <c r="A8" s="901" t="s">
        <v>18</v>
      </c>
      <c r="B8" s="589"/>
      <c r="C8" s="590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2">
        <v>0.41666666666666669</v>
      </c>
      <c r="R8" s="626"/>
      <c r="T8" s="587"/>
      <c r="U8" s="739"/>
      <c r="V8" s="794"/>
      <c r="W8" s="795"/>
      <c r="AB8" s="51"/>
      <c r="AC8" s="51"/>
      <c r="AD8" s="51"/>
      <c r="AE8" s="51"/>
    </row>
    <row r="9" spans="1:32" s="563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2"/>
      <c r="E9" s="592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1"/>
      <c r="P9" s="26" t="s">
        <v>21</v>
      </c>
      <c r="Q9" s="689"/>
      <c r="R9" s="690"/>
      <c r="T9" s="587"/>
      <c r="U9" s="739"/>
      <c r="V9" s="796"/>
      <c r="W9" s="79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2"/>
      <c r="E10" s="592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83" t="str">
        <f>IFERROR(VLOOKUP($D$10,Proxy,2,FALSE),"")</f>
        <v/>
      </c>
      <c r="I10" s="587"/>
      <c r="J10" s="587"/>
      <c r="K10" s="587"/>
      <c r="L10" s="587"/>
      <c r="M10" s="587"/>
      <c r="N10" s="562"/>
      <c r="P10" s="26" t="s">
        <v>22</v>
      </c>
      <c r="Q10" s="749"/>
      <c r="R10" s="750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30" t="s">
        <v>28</v>
      </c>
      <c r="W11" s="69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2"/>
      <c r="R12" s="626"/>
      <c r="S12" s="23"/>
      <c r="U12" s="24"/>
      <c r="V12" s="605"/>
      <c r="W12" s="58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5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6"/>
      <c r="Q16" s="726"/>
      <c r="R16" s="726"/>
      <c r="S16" s="726"/>
      <c r="T16" s="7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09" t="s">
        <v>38</v>
      </c>
      <c r="D17" s="612" t="s">
        <v>39</v>
      </c>
      <c r="E17" s="670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69"/>
      <c r="R17" s="669"/>
      <c r="S17" s="669"/>
      <c r="T17" s="670"/>
      <c r="U17" s="900" t="s">
        <v>51</v>
      </c>
      <c r="V17" s="578"/>
      <c r="W17" s="612" t="s">
        <v>52</v>
      </c>
      <c r="X17" s="612" t="s">
        <v>53</v>
      </c>
      <c r="Y17" s="898" t="s">
        <v>54</v>
      </c>
      <c r="Z17" s="80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1"/>
      <c r="E18" s="673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3"/>
      <c r="X18" s="613"/>
      <c r="Y18" s="899"/>
      <c r="Z18" s="804"/>
      <c r="AA18" s="786"/>
      <c r="AB18" s="786"/>
      <c r="AC18" s="786"/>
      <c r="AD18" s="863"/>
      <c r="AE18" s="864"/>
      <c r="AF18" s="865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96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64"/>
      <c r="AB20" s="564"/>
      <c r="AC20" s="564"/>
    </row>
    <row r="21" spans="1:68" ht="14.25" customHeight="1" x14ac:dyDescent="0.25">
      <c r="A21" s="586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8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99"/>
      <c r="P23" s="588" t="s">
        <v>72</v>
      </c>
      <c r="Q23" s="589"/>
      <c r="R23" s="589"/>
      <c r="S23" s="589"/>
      <c r="T23" s="589"/>
      <c r="U23" s="589"/>
      <c r="V23" s="590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99"/>
      <c r="P24" s="588" t="s">
        <v>72</v>
      </c>
      <c r="Q24" s="589"/>
      <c r="R24" s="589"/>
      <c r="S24" s="589"/>
      <c r="T24" s="589"/>
      <c r="U24" s="589"/>
      <c r="V24" s="590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86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8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99"/>
      <c r="P32" s="588" t="s">
        <v>72</v>
      </c>
      <c r="Q32" s="589"/>
      <c r="R32" s="589"/>
      <c r="S32" s="589"/>
      <c r="T32" s="589"/>
      <c r="U32" s="589"/>
      <c r="V32" s="590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99"/>
      <c r="P33" s="588" t="s">
        <v>72</v>
      </c>
      <c r="Q33" s="589"/>
      <c r="R33" s="589"/>
      <c r="S33" s="589"/>
      <c r="T33" s="589"/>
      <c r="U33" s="589"/>
      <c r="V33" s="590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customHeight="1" x14ac:dyDescent="0.25">
      <c r="A34" s="586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8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99"/>
      <c r="P36" s="588" t="s">
        <v>72</v>
      </c>
      <c r="Q36" s="589"/>
      <c r="R36" s="589"/>
      <c r="S36" s="589"/>
      <c r="T36" s="589"/>
      <c r="U36" s="589"/>
      <c r="V36" s="590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99"/>
      <c r="P37" s="588" t="s">
        <v>72</v>
      </c>
      <c r="Q37" s="589"/>
      <c r="R37" s="589"/>
      <c r="S37" s="589"/>
      <c r="T37" s="589"/>
      <c r="U37" s="589"/>
      <c r="V37" s="590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96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64"/>
      <c r="AB39" s="564"/>
      <c r="AC39" s="564"/>
    </row>
    <row r="40" spans="1:68" ht="14.25" customHeight="1" x14ac:dyDescent="0.25">
      <c r="A40" s="586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7"/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99"/>
      <c r="P44" s="588" t="s">
        <v>72</v>
      </c>
      <c r="Q44" s="589"/>
      <c r="R44" s="589"/>
      <c r="S44" s="589"/>
      <c r="T44" s="589"/>
      <c r="U44" s="589"/>
      <c r="V44" s="590"/>
      <c r="W44" s="37" t="s">
        <v>73</v>
      </c>
      <c r="X44" s="571">
        <f>IFERROR(X41/H41,"0")+IFERROR(X42/H42,"0")+IFERROR(X43/H43,"0")</f>
        <v>0</v>
      </c>
      <c r="Y44" s="571">
        <f>IFERROR(Y41/H41,"0")+IFERROR(Y42/H42,"0")+IFERROR(Y43/H43,"0")</f>
        <v>0</v>
      </c>
      <c r="Z44" s="571">
        <f>IFERROR(IF(Z41="",0,Z41),"0")+IFERROR(IF(Z42="",0,Z42),"0")+IFERROR(IF(Z43="",0,Z43),"0")</f>
        <v>0</v>
      </c>
      <c r="AA44" s="572"/>
      <c r="AB44" s="572"/>
      <c r="AC44" s="572"/>
    </row>
    <row r="45" spans="1:68" x14ac:dyDescent="0.2">
      <c r="A45" s="587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99"/>
      <c r="P45" s="588" t="s">
        <v>72</v>
      </c>
      <c r="Q45" s="589"/>
      <c r="R45" s="589"/>
      <c r="S45" s="589"/>
      <c r="T45" s="589"/>
      <c r="U45" s="589"/>
      <c r="V45" s="590"/>
      <c r="W45" s="37" t="s">
        <v>70</v>
      </c>
      <c r="X45" s="571">
        <f>IFERROR(SUM(X41:X43),"0")</f>
        <v>0</v>
      </c>
      <c r="Y45" s="571">
        <f>IFERROR(SUM(Y41:Y43),"0")</f>
        <v>0</v>
      </c>
      <c r="Z45" s="37"/>
      <c r="AA45" s="572"/>
      <c r="AB45" s="572"/>
      <c r="AC45" s="572"/>
    </row>
    <row r="46" spans="1:68" ht="14.25" customHeight="1" x14ac:dyDescent="0.25">
      <c r="A46" s="586" t="s">
        <v>74</v>
      </c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8"/>
      <c r="B48" s="587"/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99"/>
      <c r="P48" s="588" t="s">
        <v>72</v>
      </c>
      <c r="Q48" s="589"/>
      <c r="R48" s="589"/>
      <c r="S48" s="589"/>
      <c r="T48" s="589"/>
      <c r="U48" s="589"/>
      <c r="V48" s="590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x14ac:dyDescent="0.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99"/>
      <c r="P49" s="588" t="s">
        <v>72</v>
      </c>
      <c r="Q49" s="589"/>
      <c r="R49" s="589"/>
      <c r="S49" s="589"/>
      <c r="T49" s="589"/>
      <c r="U49" s="589"/>
      <c r="V49" s="590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customHeight="1" x14ac:dyDescent="0.25">
      <c r="A50" s="596" t="s">
        <v>119</v>
      </c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64"/>
      <c r="AB50" s="564"/>
      <c r="AC50" s="564"/>
    </row>
    <row r="51" spans="1:68" ht="14.25" customHeight="1" x14ac:dyDescent="0.25">
      <c r="A51" s="586" t="s">
        <v>103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2200</v>
      </c>
      <c r="Y53" s="570">
        <f t="shared" si="6"/>
        <v>2203.2000000000003</v>
      </c>
      <c r="Z53" s="36">
        <f>IFERROR(IF(Y53=0,"",ROUNDUP(Y53/H53,0)*0.01898),"")</f>
        <v>3.8719200000000003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2288.6111111111109</v>
      </c>
      <c r="BN53" s="64">
        <f t="shared" si="8"/>
        <v>2291.94</v>
      </c>
      <c r="BO53" s="64">
        <f t="shared" si="9"/>
        <v>3.1828703703703702</v>
      </c>
      <c r="BP53" s="64">
        <f t="shared" si="10"/>
        <v>3.1875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8"/>
      <c r="B58" s="587"/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99"/>
      <c r="P58" s="588" t="s">
        <v>72</v>
      </c>
      <c r="Q58" s="589"/>
      <c r="R58" s="589"/>
      <c r="S58" s="589"/>
      <c r="T58" s="589"/>
      <c r="U58" s="589"/>
      <c r="V58" s="590"/>
      <c r="W58" s="37" t="s">
        <v>73</v>
      </c>
      <c r="X58" s="571">
        <f>IFERROR(X52/H52,"0")+IFERROR(X53/H53,"0")+IFERROR(X54/H54,"0")+IFERROR(X55/H55,"0")+IFERROR(X56/H56,"0")+IFERROR(X57/H57,"0")</f>
        <v>203.7037037037037</v>
      </c>
      <c r="Y58" s="571">
        <f>IFERROR(Y52/H52,"0")+IFERROR(Y53/H53,"0")+IFERROR(Y54/H54,"0")+IFERROR(Y55/H55,"0")+IFERROR(Y56/H56,"0")+IFERROR(Y57/H57,"0")</f>
        <v>204</v>
      </c>
      <c r="Z58" s="571">
        <f>IFERROR(IF(Z52="",0,Z52),"0")+IFERROR(IF(Z53="",0,Z53),"0")+IFERROR(IF(Z54="",0,Z54),"0")+IFERROR(IF(Z55="",0,Z55),"0")+IFERROR(IF(Z56="",0,Z56),"0")+IFERROR(IF(Z57="",0,Z57),"0")</f>
        <v>3.8719200000000003</v>
      </c>
      <c r="AA58" s="572"/>
      <c r="AB58" s="572"/>
      <c r="AC58" s="572"/>
    </row>
    <row r="59" spans="1:68" x14ac:dyDescent="0.2">
      <c r="A59" s="587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99"/>
      <c r="P59" s="588" t="s">
        <v>72</v>
      </c>
      <c r="Q59" s="589"/>
      <c r="R59" s="589"/>
      <c r="S59" s="589"/>
      <c r="T59" s="589"/>
      <c r="U59" s="589"/>
      <c r="V59" s="590"/>
      <c r="W59" s="37" t="s">
        <v>70</v>
      </c>
      <c r="X59" s="571">
        <f>IFERROR(SUM(X52:X57),"0")</f>
        <v>2200</v>
      </c>
      <c r="Y59" s="571">
        <f>IFERROR(SUM(Y52:Y57),"0")</f>
        <v>2203.2000000000003</v>
      </c>
      <c r="Z59" s="37"/>
      <c r="AA59" s="572"/>
      <c r="AB59" s="572"/>
      <c r="AC59" s="572"/>
    </row>
    <row r="60" spans="1:68" ht="14.25" customHeight="1" x14ac:dyDescent="0.25">
      <c r="A60" s="586" t="s">
        <v>139</v>
      </c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1600</v>
      </c>
      <c r="Y61" s="570">
        <f>IFERROR(IF(X61="",0,CEILING((X61/$H61),1)*$H61),"")</f>
        <v>1609.2</v>
      </c>
      <c r="Z61" s="36">
        <f>IFERROR(IF(Y61=0,"",ROUNDUP(Y61/H61,0)*0.01898),"")</f>
        <v>2.82802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1664.4444444444443</v>
      </c>
      <c r="BN61" s="64">
        <f>IFERROR(Y61*I61/H61,"0")</f>
        <v>1674.0149999999999</v>
      </c>
      <c r="BO61" s="64">
        <f>IFERROR(1/J61*(X61/H61),"0")</f>
        <v>2.3148148148148149</v>
      </c>
      <c r="BP61" s="64">
        <f>IFERROR(1/J61*(Y61/H61),"0")</f>
        <v>2.328125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8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99"/>
      <c r="P65" s="588" t="s">
        <v>72</v>
      </c>
      <c r="Q65" s="589"/>
      <c r="R65" s="589"/>
      <c r="S65" s="589"/>
      <c r="T65" s="589"/>
      <c r="U65" s="589"/>
      <c r="V65" s="590"/>
      <c r="W65" s="37" t="s">
        <v>73</v>
      </c>
      <c r="X65" s="571">
        <f>IFERROR(X61/H61,"0")+IFERROR(X62/H62,"0")+IFERROR(X63/H63,"0")+IFERROR(X64/H64,"0")</f>
        <v>148.14814814814815</v>
      </c>
      <c r="Y65" s="571">
        <f>IFERROR(Y61/H61,"0")+IFERROR(Y62/H62,"0")+IFERROR(Y63/H63,"0")+IFERROR(Y64/H64,"0")</f>
        <v>149</v>
      </c>
      <c r="Z65" s="571">
        <f>IFERROR(IF(Z61="",0,Z61),"0")+IFERROR(IF(Z62="",0,Z62),"0")+IFERROR(IF(Z63="",0,Z63),"0")+IFERROR(IF(Z64="",0,Z64),"0")</f>
        <v>2.82802</v>
      </c>
      <c r="AA65" s="572"/>
      <c r="AB65" s="572"/>
      <c r="AC65" s="572"/>
    </row>
    <row r="66" spans="1:68" x14ac:dyDescent="0.2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99"/>
      <c r="P66" s="588" t="s">
        <v>72</v>
      </c>
      <c r="Q66" s="589"/>
      <c r="R66" s="589"/>
      <c r="S66" s="589"/>
      <c r="T66" s="589"/>
      <c r="U66" s="589"/>
      <c r="V66" s="590"/>
      <c r="W66" s="37" t="s">
        <v>70</v>
      </c>
      <c r="X66" s="571">
        <f>IFERROR(SUM(X61:X64),"0")</f>
        <v>1600</v>
      </c>
      <c r="Y66" s="571">
        <f>IFERROR(SUM(Y61:Y64),"0")</f>
        <v>1609.2</v>
      </c>
      <c r="Z66" s="37"/>
      <c r="AA66" s="572"/>
      <c r="AB66" s="572"/>
      <c r="AC66" s="572"/>
    </row>
    <row r="67" spans="1:68" ht="14.25" customHeight="1" x14ac:dyDescent="0.25">
      <c r="A67" s="586" t="s">
        <v>64</v>
      </c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8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99"/>
      <c r="P71" s="588" t="s">
        <v>72</v>
      </c>
      <c r="Q71" s="589"/>
      <c r="R71" s="589"/>
      <c r="S71" s="589"/>
      <c r="T71" s="589"/>
      <c r="U71" s="589"/>
      <c r="V71" s="590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99"/>
      <c r="P72" s="588" t="s">
        <v>72</v>
      </c>
      <c r="Q72" s="589"/>
      <c r="R72" s="589"/>
      <c r="S72" s="589"/>
      <c r="T72" s="589"/>
      <c r="U72" s="589"/>
      <c r="V72" s="590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86" t="s">
        <v>74</v>
      </c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8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99"/>
      <c r="P80" s="588" t="s">
        <v>72</v>
      </c>
      <c r="Q80" s="589"/>
      <c r="R80" s="589"/>
      <c r="S80" s="589"/>
      <c r="T80" s="589"/>
      <c r="U80" s="589"/>
      <c r="V80" s="590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x14ac:dyDescent="0.2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99"/>
      <c r="P81" s="588" t="s">
        <v>72</v>
      </c>
      <c r="Q81" s="589"/>
      <c r="R81" s="589"/>
      <c r="S81" s="589"/>
      <c r="T81" s="589"/>
      <c r="U81" s="589"/>
      <c r="V81" s="590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customHeight="1" x14ac:dyDescent="0.25">
      <c r="A82" s="586" t="s">
        <v>174</v>
      </c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8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99"/>
      <c r="P85" s="588" t="s">
        <v>72</v>
      </c>
      <c r="Q85" s="589"/>
      <c r="R85" s="589"/>
      <c r="S85" s="589"/>
      <c r="T85" s="589"/>
      <c r="U85" s="589"/>
      <c r="V85" s="590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x14ac:dyDescent="0.2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99"/>
      <c r="P86" s="588" t="s">
        <v>72</v>
      </c>
      <c r="Q86" s="589"/>
      <c r="R86" s="589"/>
      <c r="S86" s="589"/>
      <c r="T86" s="589"/>
      <c r="U86" s="589"/>
      <c r="V86" s="590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customHeight="1" x14ac:dyDescent="0.25">
      <c r="A87" s="596" t="s">
        <v>181</v>
      </c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7"/>
      <c r="P87" s="587"/>
      <c r="Q87" s="587"/>
      <c r="R87" s="587"/>
      <c r="S87" s="587"/>
      <c r="T87" s="587"/>
      <c r="U87" s="587"/>
      <c r="V87" s="587"/>
      <c r="W87" s="587"/>
      <c r="X87" s="587"/>
      <c r="Y87" s="587"/>
      <c r="Z87" s="587"/>
      <c r="AA87" s="564"/>
      <c r="AB87" s="564"/>
      <c r="AC87" s="564"/>
    </row>
    <row r="88" spans="1:68" ht="14.25" customHeight="1" x14ac:dyDescent="0.25">
      <c r="A88" s="586" t="s">
        <v>103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0</v>
      </c>
      <c r="Y89" s="57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8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99"/>
      <c r="P92" s="588" t="s">
        <v>72</v>
      </c>
      <c r="Q92" s="589"/>
      <c r="R92" s="589"/>
      <c r="S92" s="589"/>
      <c r="T92" s="589"/>
      <c r="U92" s="589"/>
      <c r="V92" s="590"/>
      <c r="W92" s="37" t="s">
        <v>73</v>
      </c>
      <c r="X92" s="571">
        <f>IFERROR(X89/H89,"0")+IFERROR(X90/H90,"0")+IFERROR(X91/H91,"0")</f>
        <v>0</v>
      </c>
      <c r="Y92" s="571">
        <f>IFERROR(Y89/H89,"0")+IFERROR(Y90/H90,"0")+IFERROR(Y91/H91,"0")</f>
        <v>0</v>
      </c>
      <c r="Z92" s="571">
        <f>IFERROR(IF(Z89="",0,Z89),"0")+IFERROR(IF(Z90="",0,Z90),"0")+IFERROR(IF(Z91="",0,Z91),"0")</f>
        <v>0</v>
      </c>
      <c r="AA92" s="572"/>
      <c r="AB92" s="572"/>
      <c r="AC92" s="572"/>
    </row>
    <row r="93" spans="1:68" x14ac:dyDescent="0.2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99"/>
      <c r="P93" s="588" t="s">
        <v>72</v>
      </c>
      <c r="Q93" s="589"/>
      <c r="R93" s="589"/>
      <c r="S93" s="589"/>
      <c r="T93" s="589"/>
      <c r="U93" s="589"/>
      <c r="V93" s="590"/>
      <c r="W93" s="37" t="s">
        <v>70</v>
      </c>
      <c r="X93" s="571">
        <f>IFERROR(SUM(X89:X91),"0")</f>
        <v>0</v>
      </c>
      <c r="Y93" s="571">
        <f>IFERROR(SUM(Y89:Y91),"0")</f>
        <v>0</v>
      </c>
      <c r="Z93" s="37"/>
      <c r="AA93" s="572"/>
      <c r="AB93" s="572"/>
      <c r="AC93" s="572"/>
    </row>
    <row r="94" spans="1:68" ht="14.25" customHeight="1" x14ac:dyDescent="0.25">
      <c r="A94" s="586" t="s">
        <v>74</v>
      </c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7"/>
      <c r="P94" s="587"/>
      <c r="Q94" s="587"/>
      <c r="R94" s="587"/>
      <c r="S94" s="587"/>
      <c r="T94" s="587"/>
      <c r="U94" s="587"/>
      <c r="V94" s="587"/>
      <c r="W94" s="587"/>
      <c r="X94" s="587"/>
      <c r="Y94" s="587"/>
      <c r="Z94" s="587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99"/>
      <c r="P101" s="588" t="s">
        <v>72</v>
      </c>
      <c r="Q101" s="589"/>
      <c r="R101" s="589"/>
      <c r="S101" s="589"/>
      <c r="T101" s="589"/>
      <c r="U101" s="589"/>
      <c r="V101" s="590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x14ac:dyDescent="0.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99"/>
      <c r="P102" s="588" t="s">
        <v>72</v>
      </c>
      <c r="Q102" s="589"/>
      <c r="R102" s="589"/>
      <c r="S102" s="589"/>
      <c r="T102" s="589"/>
      <c r="U102" s="589"/>
      <c r="V102" s="590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customHeight="1" x14ac:dyDescent="0.25">
      <c r="A103" s="596" t="s">
        <v>204</v>
      </c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7"/>
      <c r="AA103" s="564"/>
      <c r="AB103" s="564"/>
      <c r="AC103" s="564"/>
    </row>
    <row r="104" spans="1:68" ht="14.25" customHeight="1" x14ac:dyDescent="0.25">
      <c r="A104" s="586" t="s">
        <v>103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99"/>
      <c r="P109" s="588" t="s">
        <v>72</v>
      </c>
      <c r="Q109" s="589"/>
      <c r="R109" s="589"/>
      <c r="S109" s="589"/>
      <c r="T109" s="589"/>
      <c r="U109" s="589"/>
      <c r="V109" s="590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x14ac:dyDescent="0.2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99"/>
      <c r="P110" s="588" t="s">
        <v>72</v>
      </c>
      <c r="Q110" s="589"/>
      <c r="R110" s="589"/>
      <c r="S110" s="589"/>
      <c r="T110" s="589"/>
      <c r="U110" s="589"/>
      <c r="V110" s="590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customHeight="1" x14ac:dyDescent="0.25">
      <c r="A111" s="586" t="s">
        <v>139</v>
      </c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7"/>
      <c r="P111" s="587"/>
      <c r="Q111" s="587"/>
      <c r="R111" s="587"/>
      <c r="S111" s="587"/>
      <c r="T111" s="587"/>
      <c r="U111" s="587"/>
      <c r="V111" s="587"/>
      <c r="W111" s="587"/>
      <c r="X111" s="587"/>
      <c r="Y111" s="587"/>
      <c r="Z111" s="587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8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99"/>
      <c r="P115" s="588" t="s">
        <v>72</v>
      </c>
      <c r="Q115" s="589"/>
      <c r="R115" s="589"/>
      <c r="S115" s="589"/>
      <c r="T115" s="589"/>
      <c r="U115" s="589"/>
      <c r="V115" s="590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x14ac:dyDescent="0.2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99"/>
      <c r="P116" s="588" t="s">
        <v>72</v>
      </c>
      <c r="Q116" s="589"/>
      <c r="R116" s="589"/>
      <c r="S116" s="589"/>
      <c r="T116" s="589"/>
      <c r="U116" s="589"/>
      <c r="V116" s="590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customHeight="1" x14ac:dyDescent="0.25">
      <c r="A117" s="586" t="s">
        <v>74</v>
      </c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587"/>
      <c r="T117" s="587"/>
      <c r="U117" s="587"/>
      <c r="V117" s="587"/>
      <c r="W117" s="587"/>
      <c r="X117" s="587"/>
      <c r="Y117" s="587"/>
      <c r="Z117" s="58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0</v>
      </c>
      <c r="Y118" s="570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2">
        <v>4607091383256</v>
      </c>
      <c r="E119" s="583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2">
        <v>4607091385748</v>
      </c>
      <c r="E120" s="583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2">
        <v>4680115884533</v>
      </c>
      <c r="E121" s="583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8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99"/>
      <c r="P122" s="588" t="s">
        <v>72</v>
      </c>
      <c r="Q122" s="589"/>
      <c r="R122" s="589"/>
      <c r="S122" s="589"/>
      <c r="T122" s="589"/>
      <c r="U122" s="589"/>
      <c r="V122" s="590"/>
      <c r="W122" s="37" t="s">
        <v>73</v>
      </c>
      <c r="X122" s="571">
        <f>IFERROR(X118/H118,"0")+IFERROR(X119/H119,"0")+IFERROR(X120/H120,"0")+IFERROR(X121/H121,"0")</f>
        <v>0</v>
      </c>
      <c r="Y122" s="571">
        <f>IFERROR(Y118/H118,"0")+IFERROR(Y119/H119,"0")+IFERROR(Y120/H120,"0")+IFERROR(Y121/H121,"0")</f>
        <v>0</v>
      </c>
      <c r="Z122" s="571">
        <f>IFERROR(IF(Z118="",0,Z118),"0")+IFERROR(IF(Z119="",0,Z119),"0")+IFERROR(IF(Z120="",0,Z120),"0")+IFERROR(IF(Z121="",0,Z121),"0")</f>
        <v>0</v>
      </c>
      <c r="AA122" s="572"/>
      <c r="AB122" s="572"/>
      <c r="AC122" s="572"/>
    </row>
    <row r="123" spans="1:68" x14ac:dyDescent="0.2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99"/>
      <c r="P123" s="588" t="s">
        <v>72</v>
      </c>
      <c r="Q123" s="589"/>
      <c r="R123" s="589"/>
      <c r="S123" s="589"/>
      <c r="T123" s="589"/>
      <c r="U123" s="589"/>
      <c r="V123" s="590"/>
      <c r="W123" s="37" t="s">
        <v>70</v>
      </c>
      <c r="X123" s="571">
        <f>IFERROR(SUM(X118:X121),"0")</f>
        <v>0</v>
      </c>
      <c r="Y123" s="571">
        <f>IFERROR(SUM(Y118:Y121),"0")</f>
        <v>0</v>
      </c>
      <c r="Z123" s="37"/>
      <c r="AA123" s="572"/>
      <c r="AB123" s="572"/>
      <c r="AC123" s="572"/>
    </row>
    <row r="124" spans="1:68" ht="14.25" customHeight="1" x14ac:dyDescent="0.25">
      <c r="A124" s="586" t="s">
        <v>174</v>
      </c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7"/>
      <c r="P124" s="587"/>
      <c r="Q124" s="587"/>
      <c r="R124" s="587"/>
      <c r="S124" s="587"/>
      <c r="T124" s="587"/>
      <c r="U124" s="587"/>
      <c r="V124" s="587"/>
      <c r="W124" s="587"/>
      <c r="X124" s="587"/>
      <c r="Y124" s="587"/>
      <c r="Z124" s="587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2">
        <v>4680115882652</v>
      </c>
      <c r="E125" s="583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2">
        <v>4680115880238</v>
      </c>
      <c r="E126" s="583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8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99"/>
      <c r="P127" s="588" t="s">
        <v>72</v>
      </c>
      <c r="Q127" s="589"/>
      <c r="R127" s="589"/>
      <c r="S127" s="589"/>
      <c r="T127" s="589"/>
      <c r="U127" s="589"/>
      <c r="V127" s="590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x14ac:dyDescent="0.2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99"/>
      <c r="P128" s="588" t="s">
        <v>72</v>
      </c>
      <c r="Q128" s="589"/>
      <c r="R128" s="589"/>
      <c r="S128" s="589"/>
      <c r="T128" s="589"/>
      <c r="U128" s="589"/>
      <c r="V128" s="590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customHeight="1" x14ac:dyDescent="0.25">
      <c r="A129" s="596" t="s">
        <v>237</v>
      </c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7"/>
      <c r="P129" s="587"/>
      <c r="Q129" s="587"/>
      <c r="R129" s="587"/>
      <c r="S129" s="587"/>
      <c r="T129" s="587"/>
      <c r="U129" s="587"/>
      <c r="V129" s="587"/>
      <c r="W129" s="587"/>
      <c r="X129" s="587"/>
      <c r="Y129" s="587"/>
      <c r="Z129" s="587"/>
      <c r="AA129" s="564"/>
      <c r="AB129" s="564"/>
      <c r="AC129" s="564"/>
    </row>
    <row r="130" spans="1:68" ht="14.25" customHeight="1" x14ac:dyDescent="0.25">
      <c r="A130" s="586" t="s">
        <v>103</v>
      </c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7"/>
      <c r="P130" s="587"/>
      <c r="Q130" s="587"/>
      <c r="R130" s="587"/>
      <c r="S130" s="587"/>
      <c r="T130" s="587"/>
      <c r="U130" s="587"/>
      <c r="V130" s="587"/>
      <c r="W130" s="587"/>
      <c r="X130" s="587"/>
      <c r="Y130" s="587"/>
      <c r="Z130" s="587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2">
        <v>4680115882577</v>
      </c>
      <c r="E131" s="583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2">
        <v>4680115882577</v>
      </c>
      <c r="E132" s="583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8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99"/>
      <c r="P133" s="588" t="s">
        <v>72</v>
      </c>
      <c r="Q133" s="589"/>
      <c r="R133" s="589"/>
      <c r="S133" s="589"/>
      <c r="T133" s="589"/>
      <c r="U133" s="589"/>
      <c r="V133" s="590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x14ac:dyDescent="0.2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99"/>
      <c r="P134" s="588" t="s">
        <v>72</v>
      </c>
      <c r="Q134" s="589"/>
      <c r="R134" s="589"/>
      <c r="S134" s="589"/>
      <c r="T134" s="589"/>
      <c r="U134" s="589"/>
      <c r="V134" s="590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customHeight="1" x14ac:dyDescent="0.25">
      <c r="A135" s="586" t="s">
        <v>64</v>
      </c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7"/>
      <c r="P135" s="587"/>
      <c r="Q135" s="587"/>
      <c r="R135" s="587"/>
      <c r="S135" s="587"/>
      <c r="T135" s="587"/>
      <c r="U135" s="587"/>
      <c r="V135" s="587"/>
      <c r="W135" s="587"/>
      <c r="X135" s="587"/>
      <c r="Y135" s="587"/>
      <c r="Z135" s="58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82">
        <v>4680115883444</v>
      </c>
      <c r="E136" s="583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82">
        <v>4680115883444</v>
      </c>
      <c r="E137" s="583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8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99"/>
      <c r="P138" s="588" t="s">
        <v>72</v>
      </c>
      <c r="Q138" s="589"/>
      <c r="R138" s="589"/>
      <c r="S138" s="589"/>
      <c r="T138" s="589"/>
      <c r="U138" s="589"/>
      <c r="V138" s="590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x14ac:dyDescent="0.2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99"/>
      <c r="P139" s="588" t="s">
        <v>72</v>
      </c>
      <c r="Q139" s="589"/>
      <c r="R139" s="589"/>
      <c r="S139" s="589"/>
      <c r="T139" s="589"/>
      <c r="U139" s="589"/>
      <c r="V139" s="590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customHeight="1" x14ac:dyDescent="0.25">
      <c r="A140" s="586" t="s">
        <v>74</v>
      </c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7"/>
      <c r="P140" s="587"/>
      <c r="Q140" s="587"/>
      <c r="R140" s="587"/>
      <c r="S140" s="587"/>
      <c r="T140" s="587"/>
      <c r="U140" s="587"/>
      <c r="V140" s="587"/>
      <c r="W140" s="587"/>
      <c r="X140" s="587"/>
      <c r="Y140" s="587"/>
      <c r="Z140" s="587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82">
        <v>4680115882584</v>
      </c>
      <c r="E141" s="583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2">
        <v>4680115882584</v>
      </c>
      <c r="E142" s="583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8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99"/>
      <c r="P143" s="588" t="s">
        <v>72</v>
      </c>
      <c r="Q143" s="589"/>
      <c r="R143" s="589"/>
      <c r="S143" s="589"/>
      <c r="T143" s="589"/>
      <c r="U143" s="589"/>
      <c r="V143" s="590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x14ac:dyDescent="0.2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99"/>
      <c r="P144" s="588" t="s">
        <v>72</v>
      </c>
      <c r="Q144" s="589"/>
      <c r="R144" s="589"/>
      <c r="S144" s="589"/>
      <c r="T144" s="589"/>
      <c r="U144" s="589"/>
      <c r="V144" s="590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customHeight="1" x14ac:dyDescent="0.25">
      <c r="A145" s="596" t="s">
        <v>101</v>
      </c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7"/>
      <c r="P145" s="587"/>
      <c r="Q145" s="587"/>
      <c r="R145" s="587"/>
      <c r="S145" s="587"/>
      <c r="T145" s="587"/>
      <c r="U145" s="587"/>
      <c r="V145" s="587"/>
      <c r="W145" s="587"/>
      <c r="X145" s="587"/>
      <c r="Y145" s="587"/>
      <c r="Z145" s="587"/>
      <c r="AA145" s="564"/>
      <c r="AB145" s="564"/>
      <c r="AC145" s="564"/>
    </row>
    <row r="146" spans="1:68" ht="14.25" customHeight="1" x14ac:dyDescent="0.25">
      <c r="A146" s="586" t="s">
        <v>103</v>
      </c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7"/>
      <c r="S146" s="587"/>
      <c r="T146" s="587"/>
      <c r="U146" s="587"/>
      <c r="V146" s="587"/>
      <c r="W146" s="587"/>
      <c r="X146" s="587"/>
      <c r="Y146" s="587"/>
      <c r="Z146" s="58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82">
        <v>4607091384604</v>
      </c>
      <c r="E147" s="583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8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99"/>
      <c r="P148" s="588" t="s">
        <v>72</v>
      </c>
      <c r="Q148" s="589"/>
      <c r="R148" s="589"/>
      <c r="S148" s="589"/>
      <c r="T148" s="589"/>
      <c r="U148" s="589"/>
      <c r="V148" s="590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x14ac:dyDescent="0.2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99"/>
      <c r="P149" s="588" t="s">
        <v>72</v>
      </c>
      <c r="Q149" s="589"/>
      <c r="R149" s="589"/>
      <c r="S149" s="589"/>
      <c r="T149" s="589"/>
      <c r="U149" s="589"/>
      <c r="V149" s="590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customHeight="1" x14ac:dyDescent="0.25">
      <c r="A150" s="586" t="s">
        <v>64</v>
      </c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7"/>
      <c r="P150" s="587"/>
      <c r="Q150" s="587"/>
      <c r="R150" s="587"/>
      <c r="S150" s="587"/>
      <c r="T150" s="587"/>
      <c r="U150" s="587"/>
      <c r="V150" s="587"/>
      <c r="W150" s="587"/>
      <c r="X150" s="587"/>
      <c r="Y150" s="587"/>
      <c r="Z150" s="587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82">
        <v>4607091387667</v>
      </c>
      <c r="E151" s="583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82">
        <v>4607091387636</v>
      </c>
      <c r="E152" s="583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2">
        <v>4607091382426</v>
      </c>
      <c r="E153" s="583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8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99"/>
      <c r="P154" s="588" t="s">
        <v>72</v>
      </c>
      <c r="Q154" s="589"/>
      <c r="R154" s="589"/>
      <c r="S154" s="589"/>
      <c r="T154" s="589"/>
      <c r="U154" s="589"/>
      <c r="V154" s="590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x14ac:dyDescent="0.2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99"/>
      <c r="P155" s="588" t="s">
        <v>72</v>
      </c>
      <c r="Q155" s="589"/>
      <c r="R155" s="589"/>
      <c r="S155" s="589"/>
      <c r="T155" s="589"/>
      <c r="U155" s="589"/>
      <c r="V155" s="590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customHeight="1" x14ac:dyDescent="0.2">
      <c r="A156" s="650" t="s">
        <v>261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596" t="s">
        <v>262</v>
      </c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7"/>
      <c r="P157" s="587"/>
      <c r="Q157" s="587"/>
      <c r="R157" s="587"/>
      <c r="S157" s="587"/>
      <c r="T157" s="587"/>
      <c r="U157" s="587"/>
      <c r="V157" s="587"/>
      <c r="W157" s="587"/>
      <c r="X157" s="587"/>
      <c r="Y157" s="587"/>
      <c r="Z157" s="587"/>
      <c r="AA157" s="564"/>
      <c r="AB157" s="564"/>
      <c r="AC157" s="564"/>
    </row>
    <row r="158" spans="1:68" ht="14.25" customHeight="1" x14ac:dyDescent="0.25">
      <c r="A158" s="586" t="s">
        <v>139</v>
      </c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87"/>
      <c r="M158" s="587"/>
      <c r="N158" s="587"/>
      <c r="O158" s="587"/>
      <c r="P158" s="587"/>
      <c r="Q158" s="587"/>
      <c r="R158" s="587"/>
      <c r="S158" s="587"/>
      <c r="T158" s="587"/>
      <c r="U158" s="587"/>
      <c r="V158" s="587"/>
      <c r="W158" s="587"/>
      <c r="X158" s="587"/>
      <c r="Y158" s="587"/>
      <c r="Z158" s="587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82">
        <v>4680115886223</v>
      </c>
      <c r="E159" s="583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8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99"/>
      <c r="P160" s="588" t="s">
        <v>72</v>
      </c>
      <c r="Q160" s="589"/>
      <c r="R160" s="589"/>
      <c r="S160" s="589"/>
      <c r="T160" s="589"/>
      <c r="U160" s="589"/>
      <c r="V160" s="590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99"/>
      <c r="P161" s="588" t="s">
        <v>72</v>
      </c>
      <c r="Q161" s="589"/>
      <c r="R161" s="589"/>
      <c r="S161" s="589"/>
      <c r="T161" s="589"/>
      <c r="U161" s="589"/>
      <c r="V161" s="590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86" t="s">
        <v>64</v>
      </c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7"/>
      <c r="P162" s="587"/>
      <c r="Q162" s="587"/>
      <c r="R162" s="587"/>
      <c r="S162" s="587"/>
      <c r="T162" s="587"/>
      <c r="U162" s="587"/>
      <c r="V162" s="587"/>
      <c r="W162" s="587"/>
      <c r="X162" s="587"/>
      <c r="Y162" s="587"/>
      <c r="Z162" s="587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2">
        <v>4680115880993</v>
      </c>
      <c r="E163" s="583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82">
        <v>4680115881761</v>
      </c>
      <c r="E164" s="583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82">
        <v>4680115881563</v>
      </c>
      <c r="E165" s="583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2">
        <v>4680115880986</v>
      </c>
      <c r="E166" s="583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82">
        <v>4680115881785</v>
      </c>
      <c r="E167" s="583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82">
        <v>4680115886537</v>
      </c>
      <c r="E168" s="583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82">
        <v>4680115881679</v>
      </c>
      <c r="E169" s="583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82">
        <v>4680115880191</v>
      </c>
      <c r="E170" s="583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82">
        <v>4680115883963</v>
      </c>
      <c r="E171" s="583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8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99"/>
      <c r="P172" s="588" t="s">
        <v>72</v>
      </c>
      <c r="Q172" s="589"/>
      <c r="R172" s="589"/>
      <c r="S172" s="589"/>
      <c r="T172" s="589"/>
      <c r="U172" s="589"/>
      <c r="V172" s="590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x14ac:dyDescent="0.2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99"/>
      <c r="P173" s="588" t="s">
        <v>72</v>
      </c>
      <c r="Q173" s="589"/>
      <c r="R173" s="589"/>
      <c r="S173" s="589"/>
      <c r="T173" s="589"/>
      <c r="U173" s="589"/>
      <c r="V173" s="590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customHeight="1" x14ac:dyDescent="0.25">
      <c r="A174" s="586" t="s">
        <v>95</v>
      </c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82">
        <v>4680115886780</v>
      </c>
      <c r="E175" s="583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82">
        <v>4680115886742</v>
      </c>
      <c r="E176" s="583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82">
        <v>4680115886766</v>
      </c>
      <c r="E177" s="583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1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8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99"/>
      <c r="P178" s="588" t="s">
        <v>72</v>
      </c>
      <c r="Q178" s="589"/>
      <c r="R178" s="589"/>
      <c r="S178" s="589"/>
      <c r="T178" s="589"/>
      <c r="U178" s="589"/>
      <c r="V178" s="590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x14ac:dyDescent="0.2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99"/>
      <c r="P179" s="588" t="s">
        <v>72</v>
      </c>
      <c r="Q179" s="589"/>
      <c r="R179" s="589"/>
      <c r="S179" s="589"/>
      <c r="T179" s="589"/>
      <c r="U179" s="589"/>
      <c r="V179" s="590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customHeight="1" x14ac:dyDescent="0.25">
      <c r="A180" s="586" t="s">
        <v>299</v>
      </c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82">
        <v>4680115886797</v>
      </c>
      <c r="E181" s="583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8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99"/>
      <c r="P182" s="588" t="s">
        <v>72</v>
      </c>
      <c r="Q182" s="589"/>
      <c r="R182" s="589"/>
      <c r="S182" s="589"/>
      <c r="T182" s="589"/>
      <c r="U182" s="589"/>
      <c r="V182" s="590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x14ac:dyDescent="0.2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99"/>
      <c r="P183" s="588" t="s">
        <v>72</v>
      </c>
      <c r="Q183" s="589"/>
      <c r="R183" s="589"/>
      <c r="S183" s="589"/>
      <c r="T183" s="589"/>
      <c r="U183" s="589"/>
      <c r="V183" s="590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customHeight="1" x14ac:dyDescent="0.25">
      <c r="A184" s="596" t="s">
        <v>302</v>
      </c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7"/>
      <c r="P184" s="587"/>
      <c r="Q184" s="587"/>
      <c r="R184" s="587"/>
      <c r="S184" s="587"/>
      <c r="T184" s="587"/>
      <c r="U184" s="587"/>
      <c r="V184" s="587"/>
      <c r="W184" s="587"/>
      <c r="X184" s="587"/>
      <c r="Y184" s="587"/>
      <c r="Z184" s="587"/>
      <c r="AA184" s="564"/>
      <c r="AB184" s="564"/>
      <c r="AC184" s="564"/>
    </row>
    <row r="185" spans="1:68" ht="14.25" customHeight="1" x14ac:dyDescent="0.25">
      <c r="A185" s="586" t="s">
        <v>103</v>
      </c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82">
        <v>4680115881402</v>
      </c>
      <c r="E186" s="583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82">
        <v>4680115881396</v>
      </c>
      <c r="E187" s="583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8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99"/>
      <c r="P188" s="588" t="s">
        <v>72</v>
      </c>
      <c r="Q188" s="589"/>
      <c r="R188" s="589"/>
      <c r="S188" s="589"/>
      <c r="T188" s="589"/>
      <c r="U188" s="589"/>
      <c r="V188" s="590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99"/>
      <c r="P189" s="588" t="s">
        <v>72</v>
      </c>
      <c r="Q189" s="589"/>
      <c r="R189" s="589"/>
      <c r="S189" s="589"/>
      <c r="T189" s="589"/>
      <c r="U189" s="589"/>
      <c r="V189" s="590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86" t="s">
        <v>139</v>
      </c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7"/>
      <c r="P190" s="587"/>
      <c r="Q190" s="587"/>
      <c r="R190" s="587"/>
      <c r="S190" s="587"/>
      <c r="T190" s="587"/>
      <c r="U190" s="587"/>
      <c r="V190" s="587"/>
      <c r="W190" s="587"/>
      <c r="X190" s="587"/>
      <c r="Y190" s="587"/>
      <c r="Z190" s="587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82">
        <v>4680115882935</v>
      </c>
      <c r="E191" s="583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82">
        <v>4680115880764</v>
      </c>
      <c r="E192" s="583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8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99"/>
      <c r="P193" s="588" t="s">
        <v>72</v>
      </c>
      <c r="Q193" s="589"/>
      <c r="R193" s="589"/>
      <c r="S193" s="589"/>
      <c r="T193" s="589"/>
      <c r="U193" s="589"/>
      <c r="V193" s="590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99"/>
      <c r="P194" s="588" t="s">
        <v>72</v>
      </c>
      <c r="Q194" s="589"/>
      <c r="R194" s="589"/>
      <c r="S194" s="589"/>
      <c r="T194" s="589"/>
      <c r="U194" s="589"/>
      <c r="V194" s="590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86" t="s">
        <v>64</v>
      </c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7"/>
      <c r="P195" s="587"/>
      <c r="Q195" s="587"/>
      <c r="R195" s="587"/>
      <c r="S195" s="587"/>
      <c r="T195" s="587"/>
      <c r="U195" s="587"/>
      <c r="V195" s="587"/>
      <c r="W195" s="587"/>
      <c r="X195" s="587"/>
      <c r="Y195" s="587"/>
      <c r="Z195" s="587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2">
        <v>4680115882683</v>
      </c>
      <c r="E196" s="583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2">
        <v>4680115882690</v>
      </c>
      <c r="E197" s="583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2">
        <v>4680115882669</v>
      </c>
      <c r="E198" s="583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2">
        <v>4680115882676</v>
      </c>
      <c r="E199" s="583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2">
        <v>4680115884014</v>
      </c>
      <c r="E200" s="583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82">
        <v>4680115884007</v>
      </c>
      <c r="E201" s="583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2">
        <v>4680115884038</v>
      </c>
      <c r="E202" s="583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82">
        <v>4680115884021</v>
      </c>
      <c r="E203" s="583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8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99"/>
      <c r="P204" s="588" t="s">
        <v>72</v>
      </c>
      <c r="Q204" s="589"/>
      <c r="R204" s="589"/>
      <c r="S204" s="589"/>
      <c r="T204" s="589"/>
      <c r="U204" s="589"/>
      <c r="V204" s="590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x14ac:dyDescent="0.2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99"/>
      <c r="P205" s="588" t="s">
        <v>72</v>
      </c>
      <c r="Q205" s="589"/>
      <c r="R205" s="589"/>
      <c r="S205" s="589"/>
      <c r="T205" s="589"/>
      <c r="U205" s="589"/>
      <c r="V205" s="590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customHeight="1" x14ac:dyDescent="0.25">
      <c r="A206" s="586" t="s">
        <v>74</v>
      </c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7"/>
      <c r="P206" s="587"/>
      <c r="Q206" s="587"/>
      <c r="R206" s="587"/>
      <c r="S206" s="587"/>
      <c r="T206" s="587"/>
      <c r="U206" s="587"/>
      <c r="V206" s="587"/>
      <c r="W206" s="587"/>
      <c r="X206" s="587"/>
      <c r="Y206" s="587"/>
      <c r="Z206" s="587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82">
        <v>4680115881594</v>
      </c>
      <c r="E207" s="583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82">
        <v>4680115881617</v>
      </c>
      <c r="E208" s="583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2">
        <v>4680115880573</v>
      </c>
      <c r="E209" s="583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2">
        <v>4680115882195</v>
      </c>
      <c r="E210" s="583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82">
        <v>4680115882607</v>
      </c>
      <c r="E211" s="583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2">
        <v>4680115880092</v>
      </c>
      <c r="E212" s="583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82">
        <v>4680115880221</v>
      </c>
      <c r="E213" s="583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82">
        <v>4680115880504</v>
      </c>
      <c r="E214" s="583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82">
        <v>4680115882164</v>
      </c>
      <c r="E215" s="583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8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99"/>
      <c r="P216" s="588" t="s">
        <v>72</v>
      </c>
      <c r="Q216" s="589"/>
      <c r="R216" s="589"/>
      <c r="S216" s="589"/>
      <c r="T216" s="589"/>
      <c r="U216" s="589"/>
      <c r="V216" s="590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x14ac:dyDescent="0.2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99"/>
      <c r="P217" s="588" t="s">
        <v>72</v>
      </c>
      <c r="Q217" s="589"/>
      <c r="R217" s="589"/>
      <c r="S217" s="589"/>
      <c r="T217" s="589"/>
      <c r="U217" s="589"/>
      <c r="V217" s="590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customHeight="1" x14ac:dyDescent="0.25">
      <c r="A218" s="586" t="s">
        <v>174</v>
      </c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7"/>
      <c r="S218" s="587"/>
      <c r="T218" s="587"/>
      <c r="U218" s="587"/>
      <c r="V218" s="587"/>
      <c r="W218" s="587"/>
      <c r="X218" s="587"/>
      <c r="Y218" s="587"/>
      <c r="Z218" s="587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82">
        <v>4680115880818</v>
      </c>
      <c r="E219" s="583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82">
        <v>4680115880801</v>
      </c>
      <c r="E220" s="583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8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99"/>
      <c r="P221" s="588" t="s">
        <v>72</v>
      </c>
      <c r="Q221" s="589"/>
      <c r="R221" s="589"/>
      <c r="S221" s="589"/>
      <c r="T221" s="589"/>
      <c r="U221" s="589"/>
      <c r="V221" s="590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x14ac:dyDescent="0.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99"/>
      <c r="P222" s="588" t="s">
        <v>72</v>
      </c>
      <c r="Q222" s="589"/>
      <c r="R222" s="589"/>
      <c r="S222" s="589"/>
      <c r="T222" s="589"/>
      <c r="U222" s="589"/>
      <c r="V222" s="590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customHeight="1" x14ac:dyDescent="0.25">
      <c r="A223" s="596" t="s">
        <v>363</v>
      </c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7"/>
      <c r="P223" s="587"/>
      <c r="Q223" s="587"/>
      <c r="R223" s="587"/>
      <c r="S223" s="587"/>
      <c r="T223" s="587"/>
      <c r="U223" s="587"/>
      <c r="V223" s="587"/>
      <c r="W223" s="587"/>
      <c r="X223" s="587"/>
      <c r="Y223" s="587"/>
      <c r="Z223" s="587"/>
      <c r="AA223" s="564"/>
      <c r="AB223" s="564"/>
      <c r="AC223" s="564"/>
    </row>
    <row r="224" spans="1:68" ht="14.25" customHeight="1" x14ac:dyDescent="0.25">
      <c r="A224" s="586" t="s">
        <v>103</v>
      </c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7"/>
      <c r="P224" s="587"/>
      <c r="Q224" s="587"/>
      <c r="R224" s="587"/>
      <c r="S224" s="587"/>
      <c r="T224" s="587"/>
      <c r="U224" s="587"/>
      <c r="V224" s="587"/>
      <c r="W224" s="587"/>
      <c r="X224" s="587"/>
      <c r="Y224" s="587"/>
      <c r="Z224" s="587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82">
        <v>4680115884137</v>
      </c>
      <c r="E225" s="583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82">
        <v>4680115884236</v>
      </c>
      <c r="E226" s="583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82">
        <v>4680115884175</v>
      </c>
      <c r="E227" s="583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82">
        <v>4680115884144</v>
      </c>
      <c r="E228" s="583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82">
        <v>4680115886551</v>
      </c>
      <c r="E229" s="583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82">
        <v>4680115884182</v>
      </c>
      <c r="E230" s="583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82">
        <v>4680115884205</v>
      </c>
      <c r="E231" s="583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8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99"/>
      <c r="P232" s="588" t="s">
        <v>72</v>
      </c>
      <c r="Q232" s="589"/>
      <c r="R232" s="589"/>
      <c r="S232" s="589"/>
      <c r="T232" s="589"/>
      <c r="U232" s="589"/>
      <c r="V232" s="590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x14ac:dyDescent="0.2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99"/>
      <c r="P233" s="588" t="s">
        <v>72</v>
      </c>
      <c r="Q233" s="589"/>
      <c r="R233" s="589"/>
      <c r="S233" s="589"/>
      <c r="T233" s="589"/>
      <c r="U233" s="589"/>
      <c r="V233" s="590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customHeight="1" x14ac:dyDescent="0.25">
      <c r="A234" s="586" t="s">
        <v>139</v>
      </c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7"/>
      <c r="P234" s="587"/>
      <c r="Q234" s="587"/>
      <c r="R234" s="587"/>
      <c r="S234" s="587"/>
      <c r="T234" s="587"/>
      <c r="U234" s="587"/>
      <c r="V234" s="587"/>
      <c r="W234" s="587"/>
      <c r="X234" s="587"/>
      <c r="Y234" s="587"/>
      <c r="Z234" s="587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82">
        <v>4680115885721</v>
      </c>
      <c r="E235" s="583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82">
        <v>4680115885981</v>
      </c>
      <c r="E236" s="583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8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99"/>
      <c r="P237" s="588" t="s">
        <v>72</v>
      </c>
      <c r="Q237" s="589"/>
      <c r="R237" s="589"/>
      <c r="S237" s="589"/>
      <c r="T237" s="589"/>
      <c r="U237" s="589"/>
      <c r="V237" s="590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99"/>
      <c r="P238" s="588" t="s">
        <v>72</v>
      </c>
      <c r="Q238" s="589"/>
      <c r="R238" s="589"/>
      <c r="S238" s="589"/>
      <c r="T238" s="589"/>
      <c r="U238" s="589"/>
      <c r="V238" s="590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86" t="s">
        <v>386</v>
      </c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7"/>
      <c r="P239" s="587"/>
      <c r="Q239" s="587"/>
      <c r="R239" s="587"/>
      <c r="S239" s="587"/>
      <c r="T239" s="587"/>
      <c r="U239" s="587"/>
      <c r="V239" s="587"/>
      <c r="W239" s="587"/>
      <c r="X239" s="587"/>
      <c r="Y239" s="587"/>
      <c r="Z239" s="587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82">
        <v>4680115886803</v>
      </c>
      <c r="E240" s="583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49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8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99"/>
      <c r="P241" s="588" t="s">
        <v>72</v>
      </c>
      <c r="Q241" s="589"/>
      <c r="R241" s="589"/>
      <c r="S241" s="589"/>
      <c r="T241" s="589"/>
      <c r="U241" s="589"/>
      <c r="V241" s="590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x14ac:dyDescent="0.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99"/>
      <c r="P242" s="588" t="s">
        <v>72</v>
      </c>
      <c r="Q242" s="589"/>
      <c r="R242" s="589"/>
      <c r="S242" s="589"/>
      <c r="T242" s="589"/>
      <c r="U242" s="589"/>
      <c r="V242" s="590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customHeight="1" x14ac:dyDescent="0.25">
      <c r="A243" s="586" t="s">
        <v>391</v>
      </c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7"/>
      <c r="P243" s="587"/>
      <c r="Q243" s="587"/>
      <c r="R243" s="587"/>
      <c r="S243" s="587"/>
      <c r="T243" s="587"/>
      <c r="U243" s="587"/>
      <c r="V243" s="587"/>
      <c r="W243" s="587"/>
      <c r="X243" s="587"/>
      <c r="Y243" s="587"/>
      <c r="Z243" s="58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82">
        <v>4680115886704</v>
      </c>
      <c r="E244" s="583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82">
        <v>4680115886681</v>
      </c>
      <c r="E245" s="583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2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82">
        <v>4680115886735</v>
      </c>
      <c r="E246" s="583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82">
        <v>4680115886728</v>
      </c>
      <c r="E247" s="583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82">
        <v>4680115886711</v>
      </c>
      <c r="E248" s="583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8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99"/>
      <c r="P249" s="588" t="s">
        <v>72</v>
      </c>
      <c r="Q249" s="589"/>
      <c r="R249" s="589"/>
      <c r="S249" s="589"/>
      <c r="T249" s="589"/>
      <c r="U249" s="589"/>
      <c r="V249" s="590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x14ac:dyDescent="0.2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99"/>
      <c r="P250" s="588" t="s">
        <v>72</v>
      </c>
      <c r="Q250" s="589"/>
      <c r="R250" s="589"/>
      <c r="S250" s="589"/>
      <c r="T250" s="589"/>
      <c r="U250" s="589"/>
      <c r="V250" s="590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customHeight="1" x14ac:dyDescent="0.25">
      <c r="A251" s="596" t="s">
        <v>404</v>
      </c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7"/>
      <c r="P251" s="587"/>
      <c r="Q251" s="587"/>
      <c r="R251" s="587"/>
      <c r="S251" s="587"/>
      <c r="T251" s="587"/>
      <c r="U251" s="587"/>
      <c r="V251" s="587"/>
      <c r="W251" s="587"/>
      <c r="X251" s="587"/>
      <c r="Y251" s="587"/>
      <c r="Z251" s="587"/>
      <c r="AA251" s="564"/>
      <c r="AB251" s="564"/>
      <c r="AC251" s="564"/>
    </row>
    <row r="252" spans="1:68" ht="14.25" customHeight="1" x14ac:dyDescent="0.25">
      <c r="A252" s="586" t="s">
        <v>103</v>
      </c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7"/>
      <c r="P252" s="587"/>
      <c r="Q252" s="587"/>
      <c r="R252" s="587"/>
      <c r="S252" s="587"/>
      <c r="T252" s="587"/>
      <c r="U252" s="587"/>
      <c r="V252" s="587"/>
      <c r="W252" s="587"/>
      <c r="X252" s="587"/>
      <c r="Y252" s="587"/>
      <c r="Z252" s="587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82">
        <v>4680115885837</v>
      </c>
      <c r="E253" s="583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82">
        <v>4680115885806</v>
      </c>
      <c r="E254" s="583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82">
        <v>4680115885851</v>
      </c>
      <c r="E255" s="583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82">
        <v>4680115885844</v>
      </c>
      <c r="E256" s="583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82">
        <v>4680115885820</v>
      </c>
      <c r="E257" s="583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8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99"/>
      <c r="P258" s="588" t="s">
        <v>72</v>
      </c>
      <c r="Q258" s="589"/>
      <c r="R258" s="589"/>
      <c r="S258" s="589"/>
      <c r="T258" s="589"/>
      <c r="U258" s="589"/>
      <c r="V258" s="590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x14ac:dyDescent="0.2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99"/>
      <c r="P259" s="588" t="s">
        <v>72</v>
      </c>
      <c r="Q259" s="589"/>
      <c r="R259" s="589"/>
      <c r="S259" s="589"/>
      <c r="T259" s="589"/>
      <c r="U259" s="589"/>
      <c r="V259" s="590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customHeight="1" x14ac:dyDescent="0.25">
      <c r="A260" s="596" t="s">
        <v>420</v>
      </c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7"/>
      <c r="P260" s="587"/>
      <c r="Q260" s="587"/>
      <c r="R260" s="587"/>
      <c r="S260" s="587"/>
      <c r="T260" s="587"/>
      <c r="U260" s="587"/>
      <c r="V260" s="587"/>
      <c r="W260" s="587"/>
      <c r="X260" s="587"/>
      <c r="Y260" s="587"/>
      <c r="Z260" s="587"/>
      <c r="AA260" s="564"/>
      <c r="AB260" s="564"/>
      <c r="AC260" s="564"/>
    </row>
    <row r="261" spans="1:68" ht="14.25" customHeight="1" x14ac:dyDescent="0.25">
      <c r="A261" s="586" t="s">
        <v>103</v>
      </c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7"/>
      <c r="P261" s="587"/>
      <c r="Q261" s="587"/>
      <c r="R261" s="587"/>
      <c r="S261" s="587"/>
      <c r="T261" s="587"/>
      <c r="U261" s="587"/>
      <c r="V261" s="587"/>
      <c r="W261" s="587"/>
      <c r="X261" s="587"/>
      <c r="Y261" s="587"/>
      <c r="Z261" s="587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82">
        <v>4607091383423</v>
      </c>
      <c r="E262" s="583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82">
        <v>4680115885691</v>
      </c>
      <c r="E263" s="583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82">
        <v>4680115885660</v>
      </c>
      <c r="E264" s="583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82">
        <v>4680115886773</v>
      </c>
      <c r="E265" s="583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3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8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99"/>
      <c r="P266" s="588" t="s">
        <v>72</v>
      </c>
      <c r="Q266" s="589"/>
      <c r="R266" s="589"/>
      <c r="S266" s="589"/>
      <c r="T266" s="589"/>
      <c r="U266" s="589"/>
      <c r="V266" s="590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99"/>
      <c r="P267" s="588" t="s">
        <v>72</v>
      </c>
      <c r="Q267" s="589"/>
      <c r="R267" s="589"/>
      <c r="S267" s="589"/>
      <c r="T267" s="589"/>
      <c r="U267" s="589"/>
      <c r="V267" s="590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6" t="s">
        <v>433</v>
      </c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7"/>
      <c r="P268" s="587"/>
      <c r="Q268" s="587"/>
      <c r="R268" s="587"/>
      <c r="S268" s="587"/>
      <c r="T268" s="587"/>
      <c r="U268" s="587"/>
      <c r="V268" s="587"/>
      <c r="W268" s="587"/>
      <c r="X268" s="587"/>
      <c r="Y268" s="587"/>
      <c r="Z268" s="587"/>
      <c r="AA268" s="564"/>
      <c r="AB268" s="564"/>
      <c r="AC268" s="564"/>
    </row>
    <row r="269" spans="1:68" ht="14.25" customHeight="1" x14ac:dyDescent="0.25">
      <c r="A269" s="586" t="s">
        <v>74</v>
      </c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7"/>
      <c r="P269" s="587"/>
      <c r="Q269" s="587"/>
      <c r="R269" s="587"/>
      <c r="S269" s="587"/>
      <c r="T269" s="587"/>
      <c r="U269" s="587"/>
      <c r="V269" s="587"/>
      <c r="W269" s="587"/>
      <c r="X269" s="587"/>
      <c r="Y269" s="587"/>
      <c r="Z269" s="587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82">
        <v>4680115886186</v>
      </c>
      <c r="E270" s="583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82">
        <v>4680115881228</v>
      </c>
      <c r="E271" s="583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82">
        <v>4680115881211</v>
      </c>
      <c r="E272" s="583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8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99"/>
      <c r="P273" s="588" t="s">
        <v>72</v>
      </c>
      <c r="Q273" s="589"/>
      <c r="R273" s="589"/>
      <c r="S273" s="589"/>
      <c r="T273" s="589"/>
      <c r="U273" s="589"/>
      <c r="V273" s="590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x14ac:dyDescent="0.2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99"/>
      <c r="P274" s="588" t="s">
        <v>72</v>
      </c>
      <c r="Q274" s="589"/>
      <c r="R274" s="589"/>
      <c r="S274" s="589"/>
      <c r="T274" s="589"/>
      <c r="U274" s="589"/>
      <c r="V274" s="590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customHeight="1" x14ac:dyDescent="0.25">
      <c r="A275" s="596" t="s">
        <v>443</v>
      </c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7"/>
      <c r="P275" s="587"/>
      <c r="Q275" s="587"/>
      <c r="R275" s="587"/>
      <c r="S275" s="587"/>
      <c r="T275" s="587"/>
      <c r="U275" s="587"/>
      <c r="V275" s="587"/>
      <c r="W275" s="587"/>
      <c r="X275" s="587"/>
      <c r="Y275" s="587"/>
      <c r="Z275" s="587"/>
      <c r="AA275" s="564"/>
      <c r="AB275" s="564"/>
      <c r="AC275" s="564"/>
    </row>
    <row r="276" spans="1:68" ht="14.25" customHeight="1" x14ac:dyDescent="0.25">
      <c r="A276" s="586" t="s">
        <v>64</v>
      </c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7"/>
      <c r="P276" s="587"/>
      <c r="Q276" s="587"/>
      <c r="R276" s="587"/>
      <c r="S276" s="587"/>
      <c r="T276" s="587"/>
      <c r="U276" s="587"/>
      <c r="V276" s="587"/>
      <c r="W276" s="587"/>
      <c r="X276" s="587"/>
      <c r="Y276" s="587"/>
      <c r="Z276" s="587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82">
        <v>4680115880344</v>
      </c>
      <c r="E277" s="583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8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99"/>
      <c r="P278" s="588" t="s">
        <v>72</v>
      </c>
      <c r="Q278" s="589"/>
      <c r="R278" s="589"/>
      <c r="S278" s="589"/>
      <c r="T278" s="589"/>
      <c r="U278" s="589"/>
      <c r="V278" s="590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99"/>
      <c r="P279" s="588" t="s">
        <v>72</v>
      </c>
      <c r="Q279" s="589"/>
      <c r="R279" s="589"/>
      <c r="S279" s="589"/>
      <c r="T279" s="589"/>
      <c r="U279" s="589"/>
      <c r="V279" s="590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86" t="s">
        <v>74</v>
      </c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7"/>
      <c r="P280" s="587"/>
      <c r="Q280" s="587"/>
      <c r="R280" s="587"/>
      <c r="S280" s="587"/>
      <c r="T280" s="587"/>
      <c r="U280" s="587"/>
      <c r="V280" s="587"/>
      <c r="W280" s="587"/>
      <c r="X280" s="587"/>
      <c r="Y280" s="587"/>
      <c r="Z280" s="587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82">
        <v>4680115884618</v>
      </c>
      <c r="E281" s="583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8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99"/>
      <c r="P282" s="588" t="s">
        <v>72</v>
      </c>
      <c r="Q282" s="589"/>
      <c r="R282" s="589"/>
      <c r="S282" s="589"/>
      <c r="T282" s="589"/>
      <c r="U282" s="589"/>
      <c r="V282" s="590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x14ac:dyDescent="0.2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99"/>
      <c r="P283" s="588" t="s">
        <v>72</v>
      </c>
      <c r="Q283" s="589"/>
      <c r="R283" s="589"/>
      <c r="S283" s="589"/>
      <c r="T283" s="589"/>
      <c r="U283" s="589"/>
      <c r="V283" s="590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customHeight="1" x14ac:dyDescent="0.25">
      <c r="A284" s="596" t="s">
        <v>450</v>
      </c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7"/>
      <c r="P284" s="587"/>
      <c r="Q284" s="587"/>
      <c r="R284" s="587"/>
      <c r="S284" s="587"/>
      <c r="T284" s="587"/>
      <c r="U284" s="587"/>
      <c r="V284" s="587"/>
      <c r="W284" s="587"/>
      <c r="X284" s="587"/>
      <c r="Y284" s="587"/>
      <c r="Z284" s="587"/>
      <c r="AA284" s="564"/>
      <c r="AB284" s="564"/>
      <c r="AC284" s="564"/>
    </row>
    <row r="285" spans="1:68" ht="14.25" customHeight="1" x14ac:dyDescent="0.25">
      <c r="A285" s="586" t="s">
        <v>103</v>
      </c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7"/>
      <c r="P285" s="587"/>
      <c r="Q285" s="587"/>
      <c r="R285" s="587"/>
      <c r="S285" s="587"/>
      <c r="T285" s="587"/>
      <c r="U285" s="587"/>
      <c r="V285" s="587"/>
      <c r="W285" s="587"/>
      <c r="X285" s="587"/>
      <c r="Y285" s="587"/>
      <c r="Z285" s="587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82">
        <v>4680115883703</v>
      </c>
      <c r="E286" s="583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8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99"/>
      <c r="P287" s="588" t="s">
        <v>72</v>
      </c>
      <c r="Q287" s="589"/>
      <c r="R287" s="589"/>
      <c r="S287" s="589"/>
      <c r="T287" s="589"/>
      <c r="U287" s="589"/>
      <c r="V287" s="590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99"/>
      <c r="P288" s="588" t="s">
        <v>72</v>
      </c>
      <c r="Q288" s="589"/>
      <c r="R288" s="589"/>
      <c r="S288" s="589"/>
      <c r="T288" s="589"/>
      <c r="U288" s="589"/>
      <c r="V288" s="590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6" t="s">
        <v>455</v>
      </c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7"/>
      <c r="P289" s="587"/>
      <c r="Q289" s="587"/>
      <c r="R289" s="587"/>
      <c r="S289" s="587"/>
      <c r="T289" s="587"/>
      <c r="U289" s="587"/>
      <c r="V289" s="587"/>
      <c r="W289" s="587"/>
      <c r="X289" s="587"/>
      <c r="Y289" s="587"/>
      <c r="Z289" s="587"/>
      <c r="AA289" s="564"/>
      <c r="AB289" s="564"/>
      <c r="AC289" s="564"/>
    </row>
    <row r="290" spans="1:68" ht="14.25" customHeight="1" x14ac:dyDescent="0.25">
      <c r="A290" s="586" t="s">
        <v>103</v>
      </c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7"/>
      <c r="P290" s="587"/>
      <c r="Q290" s="587"/>
      <c r="R290" s="587"/>
      <c r="S290" s="587"/>
      <c r="T290" s="587"/>
      <c r="U290" s="587"/>
      <c r="V290" s="587"/>
      <c r="W290" s="587"/>
      <c r="X290" s="587"/>
      <c r="Y290" s="587"/>
      <c r="Z290" s="587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82">
        <v>4607091386004</v>
      </c>
      <c r="E291" s="583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82">
        <v>4680115885615</v>
      </c>
      <c r="E292" s="583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82">
        <v>4680115885554</v>
      </c>
      <c r="E293" s="583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82">
        <v>4680115885554</v>
      </c>
      <c r="E294" s="583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82">
        <v>4680115885646</v>
      </c>
      <c r="E295" s="583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82">
        <v>4680115885622</v>
      </c>
      <c r="E296" s="583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82">
        <v>4680115885608</v>
      </c>
      <c r="E297" s="583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x14ac:dyDescent="0.2">
      <c r="A298" s="598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99"/>
      <c r="P298" s="588" t="s">
        <v>72</v>
      </c>
      <c r="Q298" s="589"/>
      <c r="R298" s="589"/>
      <c r="S298" s="589"/>
      <c r="T298" s="589"/>
      <c r="U298" s="589"/>
      <c r="V298" s="590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x14ac:dyDescent="0.2">
      <c r="A299" s="587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99"/>
      <c r="P299" s="588" t="s">
        <v>72</v>
      </c>
      <c r="Q299" s="589"/>
      <c r="R299" s="589"/>
      <c r="S299" s="589"/>
      <c r="T299" s="589"/>
      <c r="U299" s="589"/>
      <c r="V299" s="590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customHeight="1" x14ac:dyDescent="0.25">
      <c r="A300" s="586" t="s">
        <v>64</v>
      </c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7"/>
      <c r="P300" s="587"/>
      <c r="Q300" s="587"/>
      <c r="R300" s="587"/>
      <c r="S300" s="587"/>
      <c r="T300" s="587"/>
      <c r="U300" s="587"/>
      <c r="V300" s="587"/>
      <c r="W300" s="587"/>
      <c r="X300" s="587"/>
      <c r="Y300" s="587"/>
      <c r="Z300" s="58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82">
        <v>4607091387193</v>
      </c>
      <c r="E301" s="583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82">
        <v>4607091387230</v>
      </c>
      <c r="E302" s="583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82">
        <v>4607091387292</v>
      </c>
      <c r="E303" s="583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82">
        <v>4607091387285</v>
      </c>
      <c r="E304" s="583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82">
        <v>4607091389845</v>
      </c>
      <c r="E305" s="583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82">
        <v>4680115882881</v>
      </c>
      <c r="E306" s="583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82">
        <v>4607091383836</v>
      </c>
      <c r="E307" s="583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8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99"/>
      <c r="P308" s="588" t="s">
        <v>72</v>
      </c>
      <c r="Q308" s="589"/>
      <c r="R308" s="589"/>
      <c r="S308" s="589"/>
      <c r="T308" s="589"/>
      <c r="U308" s="589"/>
      <c r="V308" s="590"/>
      <c r="W308" s="37" t="s">
        <v>73</v>
      </c>
      <c r="X308" s="571">
        <f>IFERROR(X301/H301,"0")+IFERROR(X302/H302,"0")+IFERROR(X303/H303,"0")+IFERROR(X304/H304,"0")+IFERROR(X305/H305,"0")+IFERROR(X306/H306,"0")+IFERROR(X307/H307,"0")</f>
        <v>0</v>
      </c>
      <c r="Y308" s="571">
        <f>IFERROR(Y301/H301,"0")+IFERROR(Y302/H302,"0")+IFERROR(Y303/H303,"0")+IFERROR(Y304/H304,"0")+IFERROR(Y305/H305,"0")+IFERROR(Y306/H306,"0")+IFERROR(Y307/H307,"0")</f>
        <v>0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2"/>
      <c r="AB308" s="572"/>
      <c r="AC308" s="572"/>
    </row>
    <row r="309" spans="1:68" x14ac:dyDescent="0.2">
      <c r="A309" s="587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99"/>
      <c r="P309" s="588" t="s">
        <v>72</v>
      </c>
      <c r="Q309" s="589"/>
      <c r="R309" s="589"/>
      <c r="S309" s="589"/>
      <c r="T309" s="589"/>
      <c r="U309" s="589"/>
      <c r="V309" s="590"/>
      <c r="W309" s="37" t="s">
        <v>70</v>
      </c>
      <c r="X309" s="571">
        <f>IFERROR(SUM(X301:X307),"0")</f>
        <v>0</v>
      </c>
      <c r="Y309" s="571">
        <f>IFERROR(SUM(Y301:Y307),"0")</f>
        <v>0</v>
      </c>
      <c r="Z309" s="37"/>
      <c r="AA309" s="572"/>
      <c r="AB309" s="572"/>
      <c r="AC309" s="572"/>
    </row>
    <row r="310" spans="1:68" ht="14.25" customHeight="1" x14ac:dyDescent="0.25">
      <c r="A310" s="586" t="s">
        <v>74</v>
      </c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7"/>
      <c r="P310" s="587"/>
      <c r="Q310" s="587"/>
      <c r="R310" s="587"/>
      <c r="S310" s="587"/>
      <c r="T310" s="587"/>
      <c r="U310" s="587"/>
      <c r="V310" s="587"/>
      <c r="W310" s="587"/>
      <c r="X310" s="587"/>
      <c r="Y310" s="587"/>
      <c r="Z310" s="58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82">
        <v>4607091387766</v>
      </c>
      <c r="E311" s="583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3300</v>
      </c>
      <c r="Y311" s="570">
        <f>IFERROR(IF(X311="",0,CEILING((X311/$H311),1)*$H311),"")</f>
        <v>3307.2</v>
      </c>
      <c r="Z311" s="36">
        <f>IFERROR(IF(Y311=0,"",ROUNDUP(Y311/H311,0)*0.01898),"")</f>
        <v>8.0475200000000005</v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3517.0384615384619</v>
      </c>
      <c r="BN311" s="64">
        <f>IFERROR(Y311*I311/H311,"0")</f>
        <v>3524.712</v>
      </c>
      <c r="BO311" s="64">
        <f>IFERROR(1/J311*(X311/H311),"0")</f>
        <v>6.6105769230769234</v>
      </c>
      <c r="BP311" s="64">
        <f>IFERROR(1/J311*(Y311/H311),"0")</f>
        <v>6.625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82">
        <v>4607091387957</v>
      </c>
      <c r="E312" s="583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82">
        <v>4607091387964</v>
      </c>
      <c r="E313" s="583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82">
        <v>4680115884588</v>
      </c>
      <c r="E314" s="583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82">
        <v>4607091387513</v>
      </c>
      <c r="E315" s="583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8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99"/>
      <c r="P316" s="588" t="s">
        <v>72</v>
      </c>
      <c r="Q316" s="589"/>
      <c r="R316" s="589"/>
      <c r="S316" s="589"/>
      <c r="T316" s="589"/>
      <c r="U316" s="589"/>
      <c r="V316" s="590"/>
      <c r="W316" s="37" t="s">
        <v>73</v>
      </c>
      <c r="X316" s="571">
        <f>IFERROR(X311/H311,"0")+IFERROR(X312/H312,"0")+IFERROR(X313/H313,"0")+IFERROR(X314/H314,"0")+IFERROR(X315/H315,"0")</f>
        <v>423.07692307692309</v>
      </c>
      <c r="Y316" s="571">
        <f>IFERROR(Y311/H311,"0")+IFERROR(Y312/H312,"0")+IFERROR(Y313/H313,"0")+IFERROR(Y314/H314,"0")+IFERROR(Y315/H315,"0")</f>
        <v>424</v>
      </c>
      <c r="Z316" s="571">
        <f>IFERROR(IF(Z311="",0,Z311),"0")+IFERROR(IF(Z312="",0,Z312),"0")+IFERROR(IF(Z313="",0,Z313),"0")+IFERROR(IF(Z314="",0,Z314),"0")+IFERROR(IF(Z315="",0,Z315),"0")</f>
        <v>8.0475200000000005</v>
      </c>
      <c r="AA316" s="572"/>
      <c r="AB316" s="572"/>
      <c r="AC316" s="572"/>
    </row>
    <row r="317" spans="1:68" x14ac:dyDescent="0.2">
      <c r="A317" s="587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99"/>
      <c r="P317" s="588" t="s">
        <v>72</v>
      </c>
      <c r="Q317" s="589"/>
      <c r="R317" s="589"/>
      <c r="S317" s="589"/>
      <c r="T317" s="589"/>
      <c r="U317" s="589"/>
      <c r="V317" s="590"/>
      <c r="W317" s="37" t="s">
        <v>70</v>
      </c>
      <c r="X317" s="571">
        <f>IFERROR(SUM(X311:X315),"0")</f>
        <v>3300</v>
      </c>
      <c r="Y317" s="571">
        <f>IFERROR(SUM(Y311:Y315),"0")</f>
        <v>3307.2</v>
      </c>
      <c r="Z317" s="37"/>
      <c r="AA317" s="572"/>
      <c r="AB317" s="572"/>
      <c r="AC317" s="572"/>
    </row>
    <row r="318" spans="1:68" ht="14.25" customHeight="1" x14ac:dyDescent="0.25">
      <c r="A318" s="586" t="s">
        <v>174</v>
      </c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7"/>
      <c r="P318" s="587"/>
      <c r="Q318" s="587"/>
      <c r="R318" s="587"/>
      <c r="S318" s="587"/>
      <c r="T318" s="587"/>
      <c r="U318" s="587"/>
      <c r="V318" s="587"/>
      <c r="W318" s="587"/>
      <c r="X318" s="587"/>
      <c r="Y318" s="587"/>
      <c r="Z318" s="587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82">
        <v>4607091380880</v>
      </c>
      <c r="E319" s="583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82">
        <v>4607091384482</v>
      </c>
      <c r="E320" s="583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82">
        <v>4607091380897</v>
      </c>
      <c r="E321" s="583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8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99"/>
      <c r="P322" s="588" t="s">
        <v>72</v>
      </c>
      <c r="Q322" s="589"/>
      <c r="R322" s="589"/>
      <c r="S322" s="589"/>
      <c r="T322" s="589"/>
      <c r="U322" s="589"/>
      <c r="V322" s="590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x14ac:dyDescent="0.2">
      <c r="A323" s="587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99"/>
      <c r="P323" s="588" t="s">
        <v>72</v>
      </c>
      <c r="Q323" s="589"/>
      <c r="R323" s="589"/>
      <c r="S323" s="589"/>
      <c r="T323" s="589"/>
      <c r="U323" s="589"/>
      <c r="V323" s="590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customHeight="1" x14ac:dyDescent="0.25">
      <c r="A324" s="586" t="s">
        <v>95</v>
      </c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7"/>
      <c r="P324" s="587"/>
      <c r="Q324" s="587"/>
      <c r="R324" s="587"/>
      <c r="S324" s="587"/>
      <c r="T324" s="587"/>
      <c r="U324" s="587"/>
      <c r="V324" s="587"/>
      <c r="W324" s="587"/>
      <c r="X324" s="587"/>
      <c r="Y324" s="587"/>
      <c r="Z324" s="587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82">
        <v>4607091388381</v>
      </c>
      <c r="E325" s="583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82">
        <v>4607091388374</v>
      </c>
      <c r="E326" s="583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82">
        <v>4607091383102</v>
      </c>
      <c r="E327" s="583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82">
        <v>4607091388404</v>
      </c>
      <c r="E328" s="583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8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99"/>
      <c r="P329" s="588" t="s">
        <v>72</v>
      </c>
      <c r="Q329" s="589"/>
      <c r="R329" s="589"/>
      <c r="S329" s="589"/>
      <c r="T329" s="589"/>
      <c r="U329" s="589"/>
      <c r="V329" s="590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x14ac:dyDescent="0.2">
      <c r="A330" s="587"/>
      <c r="B330" s="587"/>
      <c r="C330" s="587"/>
      <c r="D330" s="587"/>
      <c r="E330" s="587"/>
      <c r="F330" s="587"/>
      <c r="G330" s="587"/>
      <c r="H330" s="587"/>
      <c r="I330" s="587"/>
      <c r="J330" s="587"/>
      <c r="K330" s="587"/>
      <c r="L330" s="587"/>
      <c r="M330" s="587"/>
      <c r="N330" s="587"/>
      <c r="O330" s="599"/>
      <c r="P330" s="588" t="s">
        <v>72</v>
      </c>
      <c r="Q330" s="589"/>
      <c r="R330" s="589"/>
      <c r="S330" s="589"/>
      <c r="T330" s="589"/>
      <c r="U330" s="589"/>
      <c r="V330" s="590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customHeight="1" x14ac:dyDescent="0.25">
      <c r="A331" s="586" t="s">
        <v>531</v>
      </c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7"/>
      <c r="P331" s="587"/>
      <c r="Q331" s="587"/>
      <c r="R331" s="587"/>
      <c r="S331" s="587"/>
      <c r="T331" s="587"/>
      <c r="U331" s="587"/>
      <c r="V331" s="587"/>
      <c r="W331" s="587"/>
      <c r="X331" s="587"/>
      <c r="Y331" s="587"/>
      <c r="Z331" s="587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82">
        <v>4680115881808</v>
      </c>
      <c r="E332" s="583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82">
        <v>4680115881822</v>
      </c>
      <c r="E333" s="583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82">
        <v>4680115880016</v>
      </c>
      <c r="E334" s="583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598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99"/>
      <c r="P335" s="588" t="s">
        <v>72</v>
      </c>
      <c r="Q335" s="589"/>
      <c r="R335" s="589"/>
      <c r="S335" s="589"/>
      <c r="T335" s="589"/>
      <c r="U335" s="589"/>
      <c r="V335" s="590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x14ac:dyDescent="0.2">
      <c r="A336" s="587"/>
      <c r="B336" s="587"/>
      <c r="C336" s="587"/>
      <c r="D336" s="587"/>
      <c r="E336" s="587"/>
      <c r="F336" s="587"/>
      <c r="G336" s="587"/>
      <c r="H336" s="587"/>
      <c r="I336" s="587"/>
      <c r="J336" s="587"/>
      <c r="K336" s="587"/>
      <c r="L336" s="587"/>
      <c r="M336" s="587"/>
      <c r="N336" s="587"/>
      <c r="O336" s="599"/>
      <c r="P336" s="588" t="s">
        <v>72</v>
      </c>
      <c r="Q336" s="589"/>
      <c r="R336" s="589"/>
      <c r="S336" s="589"/>
      <c r="T336" s="589"/>
      <c r="U336" s="589"/>
      <c r="V336" s="590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customHeight="1" x14ac:dyDescent="0.25">
      <c r="A337" s="596" t="s">
        <v>540</v>
      </c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7"/>
      <c r="P337" s="587"/>
      <c r="Q337" s="587"/>
      <c r="R337" s="587"/>
      <c r="S337" s="587"/>
      <c r="T337" s="587"/>
      <c r="U337" s="587"/>
      <c r="V337" s="587"/>
      <c r="W337" s="587"/>
      <c r="X337" s="587"/>
      <c r="Y337" s="587"/>
      <c r="Z337" s="587"/>
      <c r="AA337" s="564"/>
      <c r="AB337" s="564"/>
      <c r="AC337" s="564"/>
    </row>
    <row r="338" spans="1:68" ht="14.25" customHeight="1" x14ac:dyDescent="0.25">
      <c r="A338" s="586" t="s">
        <v>74</v>
      </c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7"/>
      <c r="P338" s="587"/>
      <c r="Q338" s="587"/>
      <c r="R338" s="587"/>
      <c r="S338" s="587"/>
      <c r="T338" s="587"/>
      <c r="U338" s="587"/>
      <c r="V338" s="587"/>
      <c r="W338" s="587"/>
      <c r="X338" s="587"/>
      <c r="Y338" s="587"/>
      <c r="Z338" s="58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82">
        <v>4607091387919</v>
      </c>
      <c r="E339" s="583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82">
        <v>4680115883604</v>
      </c>
      <c r="E340" s="583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82">
        <v>4680115883567</v>
      </c>
      <c r="E341" s="583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98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99"/>
      <c r="P342" s="588" t="s">
        <v>72</v>
      </c>
      <c r="Q342" s="589"/>
      <c r="R342" s="589"/>
      <c r="S342" s="589"/>
      <c r="T342" s="589"/>
      <c r="U342" s="589"/>
      <c r="V342" s="590"/>
      <c r="W342" s="37" t="s">
        <v>73</v>
      </c>
      <c r="X342" s="571">
        <f>IFERROR(X339/H339,"0")+IFERROR(X340/H340,"0")+IFERROR(X341/H341,"0")</f>
        <v>0</v>
      </c>
      <c r="Y342" s="571">
        <f>IFERROR(Y339/H339,"0")+IFERROR(Y340/H340,"0")+IFERROR(Y341/H341,"0")</f>
        <v>0</v>
      </c>
      <c r="Z342" s="571">
        <f>IFERROR(IF(Z339="",0,Z339),"0")+IFERROR(IF(Z340="",0,Z340),"0")+IFERROR(IF(Z341="",0,Z341),"0")</f>
        <v>0</v>
      </c>
      <c r="AA342" s="572"/>
      <c r="AB342" s="572"/>
      <c r="AC342" s="572"/>
    </row>
    <row r="343" spans="1:68" x14ac:dyDescent="0.2">
      <c r="A343" s="587"/>
      <c r="B343" s="587"/>
      <c r="C343" s="587"/>
      <c r="D343" s="587"/>
      <c r="E343" s="587"/>
      <c r="F343" s="587"/>
      <c r="G343" s="587"/>
      <c r="H343" s="587"/>
      <c r="I343" s="587"/>
      <c r="J343" s="587"/>
      <c r="K343" s="587"/>
      <c r="L343" s="587"/>
      <c r="M343" s="587"/>
      <c r="N343" s="587"/>
      <c r="O343" s="599"/>
      <c r="P343" s="588" t="s">
        <v>72</v>
      </c>
      <c r="Q343" s="589"/>
      <c r="R343" s="589"/>
      <c r="S343" s="589"/>
      <c r="T343" s="589"/>
      <c r="U343" s="589"/>
      <c r="V343" s="590"/>
      <c r="W343" s="37" t="s">
        <v>70</v>
      </c>
      <c r="X343" s="571">
        <f>IFERROR(SUM(X339:X341),"0")</f>
        <v>0</v>
      </c>
      <c r="Y343" s="571">
        <f>IFERROR(SUM(Y339:Y341),"0")</f>
        <v>0</v>
      </c>
      <c r="Z343" s="37"/>
      <c r="AA343" s="572"/>
      <c r="AB343" s="572"/>
      <c r="AC343" s="572"/>
    </row>
    <row r="344" spans="1:68" ht="27.75" customHeight="1" x14ac:dyDescent="0.2">
      <c r="A344" s="650" t="s">
        <v>550</v>
      </c>
      <c r="B344" s="651"/>
      <c r="C344" s="651"/>
      <c r="D344" s="651"/>
      <c r="E344" s="651"/>
      <c r="F344" s="651"/>
      <c r="G344" s="651"/>
      <c r="H344" s="651"/>
      <c r="I344" s="651"/>
      <c r="J344" s="651"/>
      <c r="K344" s="651"/>
      <c r="L344" s="651"/>
      <c r="M344" s="651"/>
      <c r="N344" s="651"/>
      <c r="O344" s="651"/>
      <c r="P344" s="651"/>
      <c r="Q344" s="651"/>
      <c r="R344" s="651"/>
      <c r="S344" s="651"/>
      <c r="T344" s="651"/>
      <c r="U344" s="651"/>
      <c r="V344" s="651"/>
      <c r="W344" s="651"/>
      <c r="X344" s="651"/>
      <c r="Y344" s="651"/>
      <c r="Z344" s="651"/>
      <c r="AA344" s="48"/>
      <c r="AB344" s="48"/>
      <c r="AC344" s="48"/>
    </row>
    <row r="345" spans="1:68" ht="16.5" customHeight="1" x14ac:dyDescent="0.25">
      <c r="A345" s="596" t="s">
        <v>551</v>
      </c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7"/>
      <c r="P345" s="587"/>
      <c r="Q345" s="587"/>
      <c r="R345" s="587"/>
      <c r="S345" s="587"/>
      <c r="T345" s="587"/>
      <c r="U345" s="587"/>
      <c r="V345" s="587"/>
      <c r="W345" s="587"/>
      <c r="X345" s="587"/>
      <c r="Y345" s="587"/>
      <c r="Z345" s="587"/>
      <c r="AA345" s="564"/>
      <c r="AB345" s="564"/>
      <c r="AC345" s="564"/>
    </row>
    <row r="346" spans="1:68" ht="14.25" customHeight="1" x14ac:dyDescent="0.25">
      <c r="A346" s="586" t="s">
        <v>103</v>
      </c>
      <c r="B346" s="587"/>
      <c r="C346" s="587"/>
      <c r="D346" s="587"/>
      <c r="E346" s="587"/>
      <c r="F346" s="587"/>
      <c r="G346" s="587"/>
      <c r="H346" s="587"/>
      <c r="I346" s="587"/>
      <c r="J346" s="587"/>
      <c r="K346" s="587"/>
      <c r="L346" s="587"/>
      <c r="M346" s="587"/>
      <c r="N346" s="587"/>
      <c r="O346" s="587"/>
      <c r="P346" s="587"/>
      <c r="Q346" s="587"/>
      <c r="R346" s="587"/>
      <c r="S346" s="587"/>
      <c r="T346" s="587"/>
      <c r="U346" s="587"/>
      <c r="V346" s="587"/>
      <c r="W346" s="587"/>
      <c r="X346" s="587"/>
      <c r="Y346" s="587"/>
      <c r="Z346" s="58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2">
        <v>4680115884847</v>
      </c>
      <c r="E347" s="583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0</v>
      </c>
      <c r="Y347" s="570">
        <f t="shared" ref="Y347:Y353" si="52"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0</v>
      </c>
      <c r="BN347" s="64">
        <f t="shared" ref="BN347:BN353" si="54">IFERROR(Y347*I347/H347,"0")</f>
        <v>0</v>
      </c>
      <c r="BO347" s="64">
        <f t="shared" ref="BO347:BO353" si="55">IFERROR(1/J347*(X347/H347),"0")</f>
        <v>0</v>
      </c>
      <c r="BP347" s="64">
        <f t="shared" ref="BP347:BP353" si="56"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82">
        <v>4680115884854</v>
      </c>
      <c r="E348" s="583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82">
        <v>4607091383997</v>
      </c>
      <c r="E349" s="583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2">
        <v>4680115884830</v>
      </c>
      <c r="E350" s="583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82">
        <v>4680115882638</v>
      </c>
      <c r="E351" s="583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82">
        <v>4680115884922</v>
      </c>
      <c r="E352" s="583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82">
        <v>4680115884861</v>
      </c>
      <c r="E353" s="583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8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99"/>
      <c r="P354" s="588" t="s">
        <v>72</v>
      </c>
      <c r="Q354" s="589"/>
      <c r="R354" s="589"/>
      <c r="S354" s="589"/>
      <c r="T354" s="589"/>
      <c r="U354" s="589"/>
      <c r="V354" s="590"/>
      <c r="W354" s="37" t="s">
        <v>73</v>
      </c>
      <c r="X354" s="571">
        <f>IFERROR(X347/H347,"0")+IFERROR(X348/H348,"0")+IFERROR(X349/H349,"0")+IFERROR(X350/H350,"0")+IFERROR(X351/H351,"0")+IFERROR(X352/H352,"0")+IFERROR(X353/H353,"0")</f>
        <v>0</v>
      </c>
      <c r="Y354" s="571">
        <f>IFERROR(Y347/H347,"0")+IFERROR(Y348/H348,"0")+IFERROR(Y349/H349,"0")+IFERROR(Y350/H350,"0")+IFERROR(Y351/H351,"0")+IFERROR(Y352/H352,"0")+IFERROR(Y353/H353,"0")</f>
        <v>0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</v>
      </c>
      <c r="AA354" s="572"/>
      <c r="AB354" s="572"/>
      <c r="AC354" s="572"/>
    </row>
    <row r="355" spans="1:68" x14ac:dyDescent="0.2">
      <c r="A355" s="587"/>
      <c r="B355" s="587"/>
      <c r="C355" s="587"/>
      <c r="D355" s="587"/>
      <c r="E355" s="587"/>
      <c r="F355" s="587"/>
      <c r="G355" s="587"/>
      <c r="H355" s="587"/>
      <c r="I355" s="587"/>
      <c r="J355" s="587"/>
      <c r="K355" s="587"/>
      <c r="L355" s="587"/>
      <c r="M355" s="587"/>
      <c r="N355" s="587"/>
      <c r="O355" s="599"/>
      <c r="P355" s="588" t="s">
        <v>72</v>
      </c>
      <c r="Q355" s="589"/>
      <c r="R355" s="589"/>
      <c r="S355" s="589"/>
      <c r="T355" s="589"/>
      <c r="U355" s="589"/>
      <c r="V355" s="590"/>
      <c r="W355" s="37" t="s">
        <v>70</v>
      </c>
      <c r="X355" s="571">
        <f>IFERROR(SUM(X347:X353),"0")</f>
        <v>0</v>
      </c>
      <c r="Y355" s="571">
        <f>IFERROR(SUM(Y347:Y353),"0")</f>
        <v>0</v>
      </c>
      <c r="Z355" s="37"/>
      <c r="AA355" s="572"/>
      <c r="AB355" s="572"/>
      <c r="AC355" s="572"/>
    </row>
    <row r="356" spans="1:68" ht="14.25" customHeight="1" x14ac:dyDescent="0.25">
      <c r="A356" s="586" t="s">
        <v>139</v>
      </c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7"/>
      <c r="P356" s="587"/>
      <c r="Q356" s="587"/>
      <c r="R356" s="587"/>
      <c r="S356" s="587"/>
      <c r="T356" s="587"/>
      <c r="U356" s="587"/>
      <c r="V356" s="587"/>
      <c r="W356" s="587"/>
      <c r="X356" s="587"/>
      <c r="Y356" s="587"/>
      <c r="Z356" s="58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82">
        <v>4607091383980</v>
      </c>
      <c r="E357" s="583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82">
        <v>4607091384178</v>
      </c>
      <c r="E358" s="583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8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99"/>
      <c r="P359" s="588" t="s">
        <v>72</v>
      </c>
      <c r="Q359" s="589"/>
      <c r="R359" s="589"/>
      <c r="S359" s="589"/>
      <c r="T359" s="589"/>
      <c r="U359" s="589"/>
      <c r="V359" s="590"/>
      <c r="W359" s="37" t="s">
        <v>73</v>
      </c>
      <c r="X359" s="571">
        <f>IFERROR(X357/H357,"0")+IFERROR(X358/H358,"0")</f>
        <v>0</v>
      </c>
      <c r="Y359" s="571">
        <f>IFERROR(Y357/H357,"0")+IFERROR(Y358/H358,"0")</f>
        <v>0</v>
      </c>
      <c r="Z359" s="571">
        <f>IFERROR(IF(Z357="",0,Z357),"0")+IFERROR(IF(Z358="",0,Z358),"0")</f>
        <v>0</v>
      </c>
      <c r="AA359" s="572"/>
      <c r="AB359" s="572"/>
      <c r="AC359" s="572"/>
    </row>
    <row r="360" spans="1:68" x14ac:dyDescent="0.2">
      <c r="A360" s="587"/>
      <c r="B360" s="587"/>
      <c r="C360" s="587"/>
      <c r="D360" s="587"/>
      <c r="E360" s="587"/>
      <c r="F360" s="587"/>
      <c r="G360" s="587"/>
      <c r="H360" s="587"/>
      <c r="I360" s="587"/>
      <c r="J360" s="587"/>
      <c r="K360" s="587"/>
      <c r="L360" s="587"/>
      <c r="M360" s="587"/>
      <c r="N360" s="587"/>
      <c r="O360" s="599"/>
      <c r="P360" s="588" t="s">
        <v>72</v>
      </c>
      <c r="Q360" s="589"/>
      <c r="R360" s="589"/>
      <c r="S360" s="589"/>
      <c r="T360" s="589"/>
      <c r="U360" s="589"/>
      <c r="V360" s="590"/>
      <c r="W360" s="37" t="s">
        <v>70</v>
      </c>
      <c r="X360" s="571">
        <f>IFERROR(SUM(X357:X358),"0")</f>
        <v>0</v>
      </c>
      <c r="Y360" s="571">
        <f>IFERROR(SUM(Y357:Y358),"0")</f>
        <v>0</v>
      </c>
      <c r="Z360" s="37"/>
      <c r="AA360" s="572"/>
      <c r="AB360" s="572"/>
      <c r="AC360" s="572"/>
    </row>
    <row r="361" spans="1:68" ht="14.25" customHeight="1" x14ac:dyDescent="0.25">
      <c r="A361" s="586" t="s">
        <v>74</v>
      </c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7"/>
      <c r="P361" s="587"/>
      <c r="Q361" s="587"/>
      <c r="R361" s="587"/>
      <c r="S361" s="587"/>
      <c r="T361" s="587"/>
      <c r="U361" s="587"/>
      <c r="V361" s="587"/>
      <c r="W361" s="587"/>
      <c r="X361" s="587"/>
      <c r="Y361" s="587"/>
      <c r="Z361" s="587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82">
        <v>4607091383928</v>
      </c>
      <c r="E362" s="583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82">
        <v>4607091384260</v>
      </c>
      <c r="E363" s="583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98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99"/>
      <c r="P364" s="588" t="s">
        <v>72</v>
      </c>
      <c r="Q364" s="589"/>
      <c r="R364" s="589"/>
      <c r="S364" s="589"/>
      <c r="T364" s="589"/>
      <c r="U364" s="589"/>
      <c r="V364" s="590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x14ac:dyDescent="0.2">
      <c r="A365" s="587"/>
      <c r="B365" s="587"/>
      <c r="C365" s="587"/>
      <c r="D365" s="587"/>
      <c r="E365" s="587"/>
      <c r="F365" s="587"/>
      <c r="G365" s="587"/>
      <c r="H365" s="587"/>
      <c r="I365" s="587"/>
      <c r="J365" s="587"/>
      <c r="K365" s="587"/>
      <c r="L365" s="587"/>
      <c r="M365" s="587"/>
      <c r="N365" s="587"/>
      <c r="O365" s="599"/>
      <c r="P365" s="588" t="s">
        <v>72</v>
      </c>
      <c r="Q365" s="589"/>
      <c r="R365" s="589"/>
      <c r="S365" s="589"/>
      <c r="T365" s="589"/>
      <c r="U365" s="589"/>
      <c r="V365" s="590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customHeight="1" x14ac:dyDescent="0.25">
      <c r="A366" s="586" t="s">
        <v>174</v>
      </c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82">
        <v>4607091384673</v>
      </c>
      <c r="E367" s="583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598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99"/>
      <c r="P368" s="588" t="s">
        <v>72</v>
      </c>
      <c r="Q368" s="589"/>
      <c r="R368" s="589"/>
      <c r="S368" s="589"/>
      <c r="T368" s="589"/>
      <c r="U368" s="589"/>
      <c r="V368" s="590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x14ac:dyDescent="0.2">
      <c r="A369" s="587"/>
      <c r="B369" s="587"/>
      <c r="C369" s="587"/>
      <c r="D369" s="587"/>
      <c r="E369" s="587"/>
      <c r="F369" s="587"/>
      <c r="G369" s="587"/>
      <c r="H369" s="587"/>
      <c r="I369" s="587"/>
      <c r="J369" s="587"/>
      <c r="K369" s="587"/>
      <c r="L369" s="587"/>
      <c r="M369" s="587"/>
      <c r="N369" s="587"/>
      <c r="O369" s="599"/>
      <c r="P369" s="588" t="s">
        <v>72</v>
      </c>
      <c r="Q369" s="589"/>
      <c r="R369" s="589"/>
      <c r="S369" s="589"/>
      <c r="T369" s="589"/>
      <c r="U369" s="589"/>
      <c r="V369" s="590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customHeight="1" x14ac:dyDescent="0.25">
      <c r="A370" s="596" t="s">
        <v>585</v>
      </c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7"/>
      <c r="P370" s="587"/>
      <c r="Q370" s="587"/>
      <c r="R370" s="587"/>
      <c r="S370" s="587"/>
      <c r="T370" s="587"/>
      <c r="U370" s="587"/>
      <c r="V370" s="587"/>
      <c r="W370" s="587"/>
      <c r="X370" s="587"/>
      <c r="Y370" s="587"/>
      <c r="Z370" s="587"/>
      <c r="AA370" s="564"/>
      <c r="AB370" s="564"/>
      <c r="AC370" s="564"/>
    </row>
    <row r="371" spans="1:68" ht="14.25" customHeight="1" x14ac:dyDescent="0.25">
      <c r="A371" s="586" t="s">
        <v>103</v>
      </c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7"/>
      <c r="P371" s="587"/>
      <c r="Q371" s="587"/>
      <c r="R371" s="587"/>
      <c r="S371" s="587"/>
      <c r="T371" s="587"/>
      <c r="U371" s="587"/>
      <c r="V371" s="587"/>
      <c r="W371" s="587"/>
      <c r="X371" s="587"/>
      <c r="Y371" s="587"/>
      <c r="Z371" s="587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82">
        <v>4680115881907</v>
      </c>
      <c r="E372" s="583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2">
        <v>4680115884892</v>
      </c>
      <c r="E373" s="583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82">
        <v>4680115884885</v>
      </c>
      <c r="E374" s="583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82">
        <v>4680115884908</v>
      </c>
      <c r="E375" s="583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8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99"/>
      <c r="P376" s="588" t="s">
        <v>72</v>
      </c>
      <c r="Q376" s="589"/>
      <c r="R376" s="589"/>
      <c r="S376" s="589"/>
      <c r="T376" s="589"/>
      <c r="U376" s="589"/>
      <c r="V376" s="590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x14ac:dyDescent="0.2">
      <c r="A377" s="587"/>
      <c r="B377" s="587"/>
      <c r="C377" s="587"/>
      <c r="D377" s="587"/>
      <c r="E377" s="587"/>
      <c r="F377" s="587"/>
      <c r="G377" s="587"/>
      <c r="H377" s="587"/>
      <c r="I377" s="587"/>
      <c r="J377" s="587"/>
      <c r="K377" s="587"/>
      <c r="L377" s="587"/>
      <c r="M377" s="587"/>
      <c r="N377" s="587"/>
      <c r="O377" s="599"/>
      <c r="P377" s="588" t="s">
        <v>72</v>
      </c>
      <c r="Q377" s="589"/>
      <c r="R377" s="589"/>
      <c r="S377" s="589"/>
      <c r="T377" s="589"/>
      <c r="U377" s="589"/>
      <c r="V377" s="590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customHeight="1" x14ac:dyDescent="0.25">
      <c r="A378" s="586" t="s">
        <v>64</v>
      </c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7"/>
      <c r="P378" s="587"/>
      <c r="Q378" s="587"/>
      <c r="R378" s="587"/>
      <c r="S378" s="587"/>
      <c r="T378" s="587"/>
      <c r="U378" s="587"/>
      <c r="V378" s="587"/>
      <c r="W378" s="587"/>
      <c r="X378" s="587"/>
      <c r="Y378" s="587"/>
      <c r="Z378" s="587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82">
        <v>4607091384802</v>
      </c>
      <c r="E379" s="583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8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99"/>
      <c r="P380" s="588" t="s">
        <v>72</v>
      </c>
      <c r="Q380" s="589"/>
      <c r="R380" s="589"/>
      <c r="S380" s="589"/>
      <c r="T380" s="589"/>
      <c r="U380" s="589"/>
      <c r="V380" s="590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x14ac:dyDescent="0.2">
      <c r="A381" s="587"/>
      <c r="B381" s="587"/>
      <c r="C381" s="587"/>
      <c r="D381" s="587"/>
      <c r="E381" s="587"/>
      <c r="F381" s="587"/>
      <c r="G381" s="587"/>
      <c r="H381" s="587"/>
      <c r="I381" s="587"/>
      <c r="J381" s="587"/>
      <c r="K381" s="587"/>
      <c r="L381" s="587"/>
      <c r="M381" s="587"/>
      <c r="N381" s="587"/>
      <c r="O381" s="599"/>
      <c r="P381" s="588" t="s">
        <v>72</v>
      </c>
      <c r="Q381" s="589"/>
      <c r="R381" s="589"/>
      <c r="S381" s="589"/>
      <c r="T381" s="589"/>
      <c r="U381" s="589"/>
      <c r="V381" s="590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customHeight="1" x14ac:dyDescent="0.25">
      <c r="A382" s="586" t="s">
        <v>74</v>
      </c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2">
        <v>4607091384246</v>
      </c>
      <c r="E383" s="583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82">
        <v>4607091384253</v>
      </c>
      <c r="E384" s="583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98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99"/>
      <c r="P385" s="588" t="s">
        <v>72</v>
      </c>
      <c r="Q385" s="589"/>
      <c r="R385" s="589"/>
      <c r="S385" s="589"/>
      <c r="T385" s="589"/>
      <c r="U385" s="589"/>
      <c r="V385" s="590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x14ac:dyDescent="0.2">
      <c r="A386" s="587"/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99"/>
      <c r="P386" s="588" t="s">
        <v>72</v>
      </c>
      <c r="Q386" s="589"/>
      <c r="R386" s="589"/>
      <c r="S386" s="589"/>
      <c r="T386" s="589"/>
      <c r="U386" s="589"/>
      <c r="V386" s="590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customHeight="1" x14ac:dyDescent="0.25">
      <c r="A387" s="586" t="s">
        <v>174</v>
      </c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7"/>
      <c r="P387" s="587"/>
      <c r="Q387" s="587"/>
      <c r="R387" s="587"/>
      <c r="S387" s="587"/>
      <c r="T387" s="587"/>
      <c r="U387" s="587"/>
      <c r="V387" s="587"/>
      <c r="W387" s="587"/>
      <c r="X387" s="587"/>
      <c r="Y387" s="587"/>
      <c r="Z387" s="587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82">
        <v>4607091389357</v>
      </c>
      <c r="E388" s="583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8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99"/>
      <c r="P389" s="588" t="s">
        <v>72</v>
      </c>
      <c r="Q389" s="589"/>
      <c r="R389" s="589"/>
      <c r="S389" s="589"/>
      <c r="T389" s="589"/>
      <c r="U389" s="589"/>
      <c r="V389" s="590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87"/>
      <c r="B390" s="587"/>
      <c r="C390" s="587"/>
      <c r="D390" s="587"/>
      <c r="E390" s="587"/>
      <c r="F390" s="587"/>
      <c r="G390" s="587"/>
      <c r="H390" s="587"/>
      <c r="I390" s="587"/>
      <c r="J390" s="587"/>
      <c r="K390" s="587"/>
      <c r="L390" s="587"/>
      <c r="M390" s="587"/>
      <c r="N390" s="587"/>
      <c r="O390" s="599"/>
      <c r="P390" s="588" t="s">
        <v>72</v>
      </c>
      <c r="Q390" s="589"/>
      <c r="R390" s="589"/>
      <c r="S390" s="589"/>
      <c r="T390" s="589"/>
      <c r="U390" s="589"/>
      <c r="V390" s="590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50" t="s">
        <v>607</v>
      </c>
      <c r="B391" s="651"/>
      <c r="C391" s="651"/>
      <c r="D391" s="651"/>
      <c r="E391" s="651"/>
      <c r="F391" s="651"/>
      <c r="G391" s="651"/>
      <c r="H391" s="651"/>
      <c r="I391" s="651"/>
      <c r="J391" s="651"/>
      <c r="K391" s="651"/>
      <c r="L391" s="651"/>
      <c r="M391" s="651"/>
      <c r="N391" s="651"/>
      <c r="O391" s="651"/>
      <c r="P391" s="651"/>
      <c r="Q391" s="651"/>
      <c r="R391" s="651"/>
      <c r="S391" s="651"/>
      <c r="T391" s="651"/>
      <c r="U391" s="651"/>
      <c r="V391" s="651"/>
      <c r="W391" s="651"/>
      <c r="X391" s="651"/>
      <c r="Y391" s="651"/>
      <c r="Z391" s="651"/>
      <c r="AA391" s="48"/>
      <c r="AB391" s="48"/>
      <c r="AC391" s="48"/>
    </row>
    <row r="392" spans="1:68" ht="16.5" customHeight="1" x14ac:dyDescent="0.25">
      <c r="A392" s="596" t="s">
        <v>608</v>
      </c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7"/>
      <c r="P392" s="587"/>
      <c r="Q392" s="587"/>
      <c r="R392" s="587"/>
      <c r="S392" s="587"/>
      <c r="T392" s="587"/>
      <c r="U392" s="587"/>
      <c r="V392" s="587"/>
      <c r="W392" s="587"/>
      <c r="X392" s="587"/>
      <c r="Y392" s="587"/>
      <c r="Z392" s="587"/>
      <c r="AA392" s="564"/>
      <c r="AB392" s="564"/>
      <c r="AC392" s="564"/>
    </row>
    <row r="393" spans="1:68" ht="14.25" customHeight="1" x14ac:dyDescent="0.25">
      <c r="A393" s="586" t="s">
        <v>64</v>
      </c>
      <c r="B393" s="587"/>
      <c r="C393" s="587"/>
      <c r="D393" s="587"/>
      <c r="E393" s="587"/>
      <c r="F393" s="587"/>
      <c r="G393" s="587"/>
      <c r="H393" s="587"/>
      <c r="I393" s="587"/>
      <c r="J393" s="587"/>
      <c r="K393" s="587"/>
      <c r="L393" s="587"/>
      <c r="M393" s="587"/>
      <c r="N393" s="587"/>
      <c r="O393" s="587"/>
      <c r="P393" s="587"/>
      <c r="Q393" s="587"/>
      <c r="R393" s="587"/>
      <c r="S393" s="587"/>
      <c r="T393" s="587"/>
      <c r="U393" s="587"/>
      <c r="V393" s="587"/>
      <c r="W393" s="587"/>
      <c r="X393" s="587"/>
      <c r="Y393" s="587"/>
      <c r="Z393" s="587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82">
        <v>4680115886100</v>
      </c>
      <c r="E394" s="583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82">
        <v>4680115886117</v>
      </c>
      <c r="E395" s="583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82">
        <v>4680115886117</v>
      </c>
      <c r="E396" s="583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82">
        <v>4680115886124</v>
      </c>
      <c r="E397" s="583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82">
        <v>4680115883147</v>
      </c>
      <c r="E398" s="583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82">
        <v>4607091384338</v>
      </c>
      <c r="E399" s="583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82">
        <v>4607091389524</v>
      </c>
      <c r="E400" s="583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82">
        <v>4680115883161</v>
      </c>
      <c r="E401" s="583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82">
        <v>4607091389531</v>
      </c>
      <c r="E402" s="583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82">
        <v>4607091384345</v>
      </c>
      <c r="E403" s="583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6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8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99"/>
      <c r="P404" s="588" t="s">
        <v>72</v>
      </c>
      <c r="Q404" s="589"/>
      <c r="R404" s="589"/>
      <c r="S404" s="589"/>
      <c r="T404" s="589"/>
      <c r="U404" s="589"/>
      <c r="V404" s="590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x14ac:dyDescent="0.2">
      <c r="A405" s="587"/>
      <c r="B405" s="587"/>
      <c r="C405" s="587"/>
      <c r="D405" s="587"/>
      <c r="E405" s="587"/>
      <c r="F405" s="587"/>
      <c r="G405" s="587"/>
      <c r="H405" s="587"/>
      <c r="I405" s="587"/>
      <c r="J405" s="587"/>
      <c r="K405" s="587"/>
      <c r="L405" s="587"/>
      <c r="M405" s="587"/>
      <c r="N405" s="587"/>
      <c r="O405" s="599"/>
      <c r="P405" s="588" t="s">
        <v>72</v>
      </c>
      <c r="Q405" s="589"/>
      <c r="R405" s="589"/>
      <c r="S405" s="589"/>
      <c r="T405" s="589"/>
      <c r="U405" s="589"/>
      <c r="V405" s="590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customHeight="1" x14ac:dyDescent="0.25">
      <c r="A406" s="586" t="s">
        <v>74</v>
      </c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7"/>
      <c r="P406" s="587"/>
      <c r="Q406" s="587"/>
      <c r="R406" s="587"/>
      <c r="S406" s="587"/>
      <c r="T406" s="587"/>
      <c r="U406" s="587"/>
      <c r="V406" s="587"/>
      <c r="W406" s="587"/>
      <c r="X406" s="587"/>
      <c r="Y406" s="587"/>
      <c r="Z406" s="587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82">
        <v>4607091384352</v>
      </c>
      <c r="E407" s="583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82">
        <v>4607091389654</v>
      </c>
      <c r="E408" s="583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98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99"/>
      <c r="P409" s="588" t="s">
        <v>72</v>
      </c>
      <c r="Q409" s="589"/>
      <c r="R409" s="589"/>
      <c r="S409" s="589"/>
      <c r="T409" s="589"/>
      <c r="U409" s="589"/>
      <c r="V409" s="590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x14ac:dyDescent="0.2">
      <c r="A410" s="587"/>
      <c r="B410" s="587"/>
      <c r="C410" s="587"/>
      <c r="D410" s="587"/>
      <c r="E410" s="587"/>
      <c r="F410" s="587"/>
      <c r="G410" s="587"/>
      <c r="H410" s="587"/>
      <c r="I410" s="587"/>
      <c r="J410" s="587"/>
      <c r="K410" s="587"/>
      <c r="L410" s="587"/>
      <c r="M410" s="587"/>
      <c r="N410" s="587"/>
      <c r="O410" s="599"/>
      <c r="P410" s="588" t="s">
        <v>72</v>
      </c>
      <c r="Q410" s="589"/>
      <c r="R410" s="589"/>
      <c r="S410" s="589"/>
      <c r="T410" s="589"/>
      <c r="U410" s="589"/>
      <c r="V410" s="590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customHeight="1" x14ac:dyDescent="0.25">
      <c r="A411" s="596" t="s">
        <v>640</v>
      </c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7"/>
      <c r="P411" s="587"/>
      <c r="Q411" s="587"/>
      <c r="R411" s="587"/>
      <c r="S411" s="587"/>
      <c r="T411" s="587"/>
      <c r="U411" s="587"/>
      <c r="V411" s="587"/>
      <c r="W411" s="587"/>
      <c r="X411" s="587"/>
      <c r="Y411" s="587"/>
      <c r="Z411" s="587"/>
      <c r="AA411" s="564"/>
      <c r="AB411" s="564"/>
      <c r="AC411" s="564"/>
    </row>
    <row r="412" spans="1:68" ht="14.25" customHeight="1" x14ac:dyDescent="0.25">
      <c r="A412" s="586" t="s">
        <v>139</v>
      </c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7"/>
      <c r="P412" s="587"/>
      <c r="Q412" s="587"/>
      <c r="R412" s="587"/>
      <c r="S412" s="587"/>
      <c r="T412" s="587"/>
      <c r="U412" s="587"/>
      <c r="V412" s="587"/>
      <c r="W412" s="587"/>
      <c r="X412" s="587"/>
      <c r="Y412" s="587"/>
      <c r="Z412" s="587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82">
        <v>4680115885240</v>
      </c>
      <c r="E413" s="583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8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99"/>
      <c r="P414" s="588" t="s">
        <v>72</v>
      </c>
      <c r="Q414" s="589"/>
      <c r="R414" s="589"/>
      <c r="S414" s="589"/>
      <c r="T414" s="589"/>
      <c r="U414" s="589"/>
      <c r="V414" s="590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87"/>
      <c r="B415" s="587"/>
      <c r="C415" s="587"/>
      <c r="D415" s="587"/>
      <c r="E415" s="587"/>
      <c r="F415" s="587"/>
      <c r="G415" s="587"/>
      <c r="H415" s="587"/>
      <c r="I415" s="587"/>
      <c r="J415" s="587"/>
      <c r="K415" s="587"/>
      <c r="L415" s="587"/>
      <c r="M415" s="587"/>
      <c r="N415" s="587"/>
      <c r="O415" s="599"/>
      <c r="P415" s="588" t="s">
        <v>72</v>
      </c>
      <c r="Q415" s="589"/>
      <c r="R415" s="589"/>
      <c r="S415" s="589"/>
      <c r="T415" s="589"/>
      <c r="U415" s="589"/>
      <c r="V415" s="590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86" t="s">
        <v>64</v>
      </c>
      <c r="B416" s="587"/>
      <c r="C416" s="587"/>
      <c r="D416" s="587"/>
      <c r="E416" s="587"/>
      <c r="F416" s="587"/>
      <c r="G416" s="587"/>
      <c r="H416" s="587"/>
      <c r="I416" s="587"/>
      <c r="J416" s="587"/>
      <c r="K416" s="587"/>
      <c r="L416" s="587"/>
      <c r="M416" s="587"/>
      <c r="N416" s="587"/>
      <c r="O416" s="587"/>
      <c r="P416" s="587"/>
      <c r="Q416" s="587"/>
      <c r="R416" s="587"/>
      <c r="S416" s="587"/>
      <c r="T416" s="587"/>
      <c r="U416" s="587"/>
      <c r="V416" s="587"/>
      <c r="W416" s="587"/>
      <c r="X416" s="587"/>
      <c r="Y416" s="587"/>
      <c r="Z416" s="587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82">
        <v>4680115886094</v>
      </c>
      <c r="E417" s="583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82">
        <v>4607091389425</v>
      </c>
      <c r="E418" s="583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82">
        <v>4680115880771</v>
      </c>
      <c r="E419" s="583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82">
        <v>4607091389500</v>
      </c>
      <c r="E420" s="583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8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99"/>
      <c r="P421" s="588" t="s">
        <v>72</v>
      </c>
      <c r="Q421" s="589"/>
      <c r="R421" s="589"/>
      <c r="S421" s="589"/>
      <c r="T421" s="589"/>
      <c r="U421" s="589"/>
      <c r="V421" s="590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x14ac:dyDescent="0.2">
      <c r="A422" s="587"/>
      <c r="B422" s="587"/>
      <c r="C422" s="587"/>
      <c r="D422" s="587"/>
      <c r="E422" s="587"/>
      <c r="F422" s="587"/>
      <c r="G422" s="587"/>
      <c r="H422" s="587"/>
      <c r="I422" s="587"/>
      <c r="J422" s="587"/>
      <c r="K422" s="587"/>
      <c r="L422" s="587"/>
      <c r="M422" s="587"/>
      <c r="N422" s="587"/>
      <c r="O422" s="599"/>
      <c r="P422" s="588" t="s">
        <v>72</v>
      </c>
      <c r="Q422" s="589"/>
      <c r="R422" s="589"/>
      <c r="S422" s="589"/>
      <c r="T422" s="589"/>
      <c r="U422" s="589"/>
      <c r="V422" s="590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customHeight="1" x14ac:dyDescent="0.25">
      <c r="A423" s="596" t="s">
        <v>655</v>
      </c>
      <c r="B423" s="587"/>
      <c r="C423" s="587"/>
      <c r="D423" s="587"/>
      <c r="E423" s="587"/>
      <c r="F423" s="587"/>
      <c r="G423" s="587"/>
      <c r="H423" s="587"/>
      <c r="I423" s="587"/>
      <c r="J423" s="587"/>
      <c r="K423" s="587"/>
      <c r="L423" s="587"/>
      <c r="M423" s="587"/>
      <c r="N423" s="587"/>
      <c r="O423" s="587"/>
      <c r="P423" s="587"/>
      <c r="Q423" s="587"/>
      <c r="R423" s="587"/>
      <c r="S423" s="587"/>
      <c r="T423" s="587"/>
      <c r="U423" s="587"/>
      <c r="V423" s="587"/>
      <c r="W423" s="587"/>
      <c r="X423" s="587"/>
      <c r="Y423" s="587"/>
      <c r="Z423" s="587"/>
      <c r="AA423" s="564"/>
      <c r="AB423" s="564"/>
      <c r="AC423" s="564"/>
    </row>
    <row r="424" spans="1:68" ht="14.25" customHeight="1" x14ac:dyDescent="0.25">
      <c r="A424" s="586" t="s">
        <v>64</v>
      </c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7"/>
      <c r="P424" s="587"/>
      <c r="Q424" s="587"/>
      <c r="R424" s="587"/>
      <c r="S424" s="587"/>
      <c r="T424" s="587"/>
      <c r="U424" s="587"/>
      <c r="V424" s="587"/>
      <c r="W424" s="587"/>
      <c r="X424" s="587"/>
      <c r="Y424" s="587"/>
      <c r="Z424" s="587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82">
        <v>4680115885110</v>
      </c>
      <c r="E425" s="583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8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99"/>
      <c r="P426" s="588" t="s">
        <v>72</v>
      </c>
      <c r="Q426" s="589"/>
      <c r="R426" s="589"/>
      <c r="S426" s="589"/>
      <c r="T426" s="589"/>
      <c r="U426" s="589"/>
      <c r="V426" s="590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87"/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99"/>
      <c r="P427" s="588" t="s">
        <v>72</v>
      </c>
      <c r="Q427" s="589"/>
      <c r="R427" s="589"/>
      <c r="S427" s="589"/>
      <c r="T427" s="589"/>
      <c r="U427" s="589"/>
      <c r="V427" s="590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6" t="s">
        <v>659</v>
      </c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  <c r="AA428" s="564"/>
      <c r="AB428" s="564"/>
      <c r="AC428" s="564"/>
    </row>
    <row r="429" spans="1:68" ht="14.25" customHeight="1" x14ac:dyDescent="0.25">
      <c r="A429" s="586" t="s">
        <v>64</v>
      </c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7"/>
      <c r="P429" s="587"/>
      <c r="Q429" s="587"/>
      <c r="R429" s="587"/>
      <c r="S429" s="587"/>
      <c r="T429" s="587"/>
      <c r="U429" s="587"/>
      <c r="V429" s="587"/>
      <c r="W429" s="587"/>
      <c r="X429" s="587"/>
      <c r="Y429" s="587"/>
      <c r="Z429" s="587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82">
        <v>4680115885103</v>
      </c>
      <c r="E430" s="583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8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99"/>
      <c r="P431" s="588" t="s">
        <v>72</v>
      </c>
      <c r="Q431" s="589"/>
      <c r="R431" s="589"/>
      <c r="S431" s="589"/>
      <c r="T431" s="589"/>
      <c r="U431" s="589"/>
      <c r="V431" s="590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87"/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99"/>
      <c r="P432" s="588" t="s">
        <v>72</v>
      </c>
      <c r="Q432" s="589"/>
      <c r="R432" s="589"/>
      <c r="S432" s="589"/>
      <c r="T432" s="589"/>
      <c r="U432" s="589"/>
      <c r="V432" s="590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50" t="s">
        <v>663</v>
      </c>
      <c r="B433" s="651"/>
      <c r="C433" s="651"/>
      <c r="D433" s="651"/>
      <c r="E433" s="651"/>
      <c r="F433" s="651"/>
      <c r="G433" s="651"/>
      <c r="H433" s="651"/>
      <c r="I433" s="651"/>
      <c r="J433" s="651"/>
      <c r="K433" s="651"/>
      <c r="L433" s="651"/>
      <c r="M433" s="651"/>
      <c r="N433" s="651"/>
      <c r="O433" s="651"/>
      <c r="P433" s="651"/>
      <c r="Q433" s="651"/>
      <c r="R433" s="651"/>
      <c r="S433" s="651"/>
      <c r="T433" s="651"/>
      <c r="U433" s="651"/>
      <c r="V433" s="651"/>
      <c r="W433" s="651"/>
      <c r="X433" s="651"/>
      <c r="Y433" s="651"/>
      <c r="Z433" s="651"/>
      <c r="AA433" s="48"/>
      <c r="AB433" s="48"/>
      <c r="AC433" s="48"/>
    </row>
    <row r="434" spans="1:68" ht="16.5" customHeight="1" x14ac:dyDescent="0.25">
      <c r="A434" s="596" t="s">
        <v>663</v>
      </c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7"/>
      <c r="P434" s="587"/>
      <c r="Q434" s="587"/>
      <c r="R434" s="587"/>
      <c r="S434" s="587"/>
      <c r="T434" s="587"/>
      <c r="U434" s="587"/>
      <c r="V434" s="587"/>
      <c r="W434" s="587"/>
      <c r="X434" s="587"/>
      <c r="Y434" s="587"/>
      <c r="Z434" s="587"/>
      <c r="AA434" s="564"/>
      <c r="AB434" s="564"/>
      <c r="AC434" s="564"/>
    </row>
    <row r="435" spans="1:68" ht="14.25" customHeight="1" x14ac:dyDescent="0.25">
      <c r="A435" s="586" t="s">
        <v>103</v>
      </c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7"/>
      <c r="P435" s="587"/>
      <c r="Q435" s="587"/>
      <c r="R435" s="587"/>
      <c r="S435" s="587"/>
      <c r="T435" s="587"/>
      <c r="U435" s="587"/>
      <c r="V435" s="587"/>
      <c r="W435" s="587"/>
      <c r="X435" s="587"/>
      <c r="Y435" s="587"/>
      <c r="Z435" s="587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82">
        <v>4607091389067</v>
      </c>
      <c r="E436" s="583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82">
        <v>4680115885271</v>
      </c>
      <c r="E437" s="583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82">
        <v>4680115885226</v>
      </c>
      <c r="E438" s="583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82">
        <v>4607091383522</v>
      </c>
      <c r="E439" s="583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82">
        <v>4680115884502</v>
      </c>
      <c r="E440" s="583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82">
        <v>4607091389104</v>
      </c>
      <c r="E441" s="583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82">
        <v>4680115884519</v>
      </c>
      <c r="E442" s="583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82">
        <v>4680115886391</v>
      </c>
      <c r="E443" s="583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82">
        <v>4680115880603</v>
      </c>
      <c r="E444" s="583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82">
        <v>4680115880603</v>
      </c>
      <c r="E445" s="583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82">
        <v>4607091389999</v>
      </c>
      <c r="E446" s="583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1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82">
        <v>4680115882782</v>
      </c>
      <c r="E447" s="583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82">
        <v>4680115885479</v>
      </c>
      <c r="E448" s="583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82">
        <v>4607091389982</v>
      </c>
      <c r="E449" s="583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82">
        <v>4607091389982</v>
      </c>
      <c r="E450" s="583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7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8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99"/>
      <c r="P451" s="588" t="s">
        <v>72</v>
      </c>
      <c r="Q451" s="589"/>
      <c r="R451" s="589"/>
      <c r="S451" s="589"/>
      <c r="T451" s="589"/>
      <c r="U451" s="589"/>
      <c r="V451" s="590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572"/>
      <c r="AB451" s="572"/>
      <c r="AC451" s="572"/>
    </row>
    <row r="452" spans="1:68" x14ac:dyDescent="0.2">
      <c r="A452" s="587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99"/>
      <c r="P452" s="588" t="s">
        <v>72</v>
      </c>
      <c r="Q452" s="589"/>
      <c r="R452" s="589"/>
      <c r="S452" s="589"/>
      <c r="T452" s="589"/>
      <c r="U452" s="589"/>
      <c r="V452" s="590"/>
      <c r="W452" s="37" t="s">
        <v>70</v>
      </c>
      <c r="X452" s="571">
        <f>IFERROR(SUM(X436:X450),"0")</f>
        <v>0</v>
      </c>
      <c r="Y452" s="571">
        <f>IFERROR(SUM(Y436:Y450),"0")</f>
        <v>0</v>
      </c>
      <c r="Z452" s="37"/>
      <c r="AA452" s="572"/>
      <c r="AB452" s="572"/>
      <c r="AC452" s="572"/>
    </row>
    <row r="453" spans="1:68" ht="14.25" customHeight="1" x14ac:dyDescent="0.25">
      <c r="A453" s="586" t="s">
        <v>139</v>
      </c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7"/>
      <c r="P453" s="587"/>
      <c r="Q453" s="587"/>
      <c r="R453" s="587"/>
      <c r="S453" s="587"/>
      <c r="T453" s="587"/>
      <c r="U453" s="587"/>
      <c r="V453" s="587"/>
      <c r="W453" s="587"/>
      <c r="X453" s="587"/>
      <c r="Y453" s="587"/>
      <c r="Z453" s="58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2">
        <v>4607091388930</v>
      </c>
      <c r="E454" s="583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82">
        <v>4680115886407</v>
      </c>
      <c r="E455" s="583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82">
        <v>4680115880054</v>
      </c>
      <c r="E456" s="583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8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99"/>
      <c r="P457" s="588" t="s">
        <v>72</v>
      </c>
      <c r="Q457" s="589"/>
      <c r="R457" s="589"/>
      <c r="S457" s="589"/>
      <c r="T457" s="589"/>
      <c r="U457" s="589"/>
      <c r="V457" s="590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x14ac:dyDescent="0.2">
      <c r="A458" s="587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99"/>
      <c r="P458" s="588" t="s">
        <v>72</v>
      </c>
      <c r="Q458" s="589"/>
      <c r="R458" s="589"/>
      <c r="S458" s="589"/>
      <c r="T458" s="589"/>
      <c r="U458" s="589"/>
      <c r="V458" s="590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customHeight="1" x14ac:dyDescent="0.25">
      <c r="A459" s="586" t="s">
        <v>64</v>
      </c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7"/>
      <c r="P459" s="587"/>
      <c r="Q459" s="587"/>
      <c r="R459" s="587"/>
      <c r="S459" s="587"/>
      <c r="T459" s="587"/>
      <c r="U459" s="587"/>
      <c r="V459" s="587"/>
      <c r="W459" s="587"/>
      <c r="X459" s="587"/>
      <c r="Y459" s="587"/>
      <c r="Z459" s="58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82">
        <v>4680115883116</v>
      </c>
      <c r="E460" s="583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1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82">
        <v>4680115883093</v>
      </c>
      <c r="E461" s="583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2">
        <v>4680115883109</v>
      </c>
      <c r="E462" s="583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82">
        <v>4680115882072</v>
      </c>
      <c r="E463" s="583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82">
        <v>4680115882072</v>
      </c>
      <c r="E464" s="583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82">
        <v>4680115882102</v>
      </c>
      <c r="E465" s="583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82">
        <v>4680115882096</v>
      </c>
      <c r="E466" s="583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8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99"/>
      <c r="P467" s="588" t="s">
        <v>72</v>
      </c>
      <c r="Q467" s="589"/>
      <c r="R467" s="589"/>
      <c r="S467" s="589"/>
      <c r="T467" s="589"/>
      <c r="U467" s="589"/>
      <c r="V467" s="590"/>
      <c r="W467" s="37" t="s">
        <v>73</v>
      </c>
      <c r="X467" s="571">
        <f>IFERROR(X460/H460,"0")+IFERROR(X461/H461,"0")+IFERROR(X462/H462,"0")+IFERROR(X463/H463,"0")+IFERROR(X464/H464,"0")+IFERROR(X465/H465,"0")+IFERROR(X466/H466,"0")</f>
        <v>0</v>
      </c>
      <c r="Y467" s="571">
        <f>IFERROR(Y460/H460,"0")+IFERROR(Y461/H461,"0")+IFERROR(Y462/H462,"0")+IFERROR(Y463/H463,"0")+IFERROR(Y464/H464,"0")+IFERROR(Y465/H465,"0")+IFERROR(Y466/H466,"0")</f>
        <v>0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0</v>
      </c>
      <c r="AA467" s="572"/>
      <c r="AB467" s="572"/>
      <c r="AC467" s="572"/>
    </row>
    <row r="468" spans="1:68" x14ac:dyDescent="0.2">
      <c r="A468" s="587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99"/>
      <c r="P468" s="588" t="s">
        <v>72</v>
      </c>
      <c r="Q468" s="589"/>
      <c r="R468" s="589"/>
      <c r="S468" s="589"/>
      <c r="T468" s="589"/>
      <c r="U468" s="589"/>
      <c r="V468" s="590"/>
      <c r="W468" s="37" t="s">
        <v>70</v>
      </c>
      <c r="X468" s="571">
        <f>IFERROR(SUM(X460:X466),"0")</f>
        <v>0</v>
      </c>
      <c r="Y468" s="571">
        <f>IFERROR(SUM(Y460:Y466),"0")</f>
        <v>0</v>
      </c>
      <c r="Z468" s="37"/>
      <c r="AA468" s="572"/>
      <c r="AB468" s="572"/>
      <c r="AC468" s="572"/>
    </row>
    <row r="469" spans="1:68" ht="14.25" customHeight="1" x14ac:dyDescent="0.25">
      <c r="A469" s="586" t="s">
        <v>74</v>
      </c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7"/>
      <c r="P469" s="587"/>
      <c r="Q469" s="587"/>
      <c r="R469" s="587"/>
      <c r="S469" s="587"/>
      <c r="T469" s="587"/>
      <c r="U469" s="587"/>
      <c r="V469" s="587"/>
      <c r="W469" s="587"/>
      <c r="X469" s="587"/>
      <c r="Y469" s="587"/>
      <c r="Z469" s="587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82">
        <v>4607091383409</v>
      </c>
      <c r="E470" s="583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82">
        <v>4607091383416</v>
      </c>
      <c r="E471" s="583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82">
        <v>4680115883536</v>
      </c>
      <c r="E472" s="583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8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99"/>
      <c r="P473" s="588" t="s">
        <v>72</v>
      </c>
      <c r="Q473" s="589"/>
      <c r="R473" s="589"/>
      <c r="S473" s="589"/>
      <c r="T473" s="589"/>
      <c r="U473" s="589"/>
      <c r="V473" s="590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87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99"/>
      <c r="P474" s="588" t="s">
        <v>72</v>
      </c>
      <c r="Q474" s="589"/>
      <c r="R474" s="589"/>
      <c r="S474" s="589"/>
      <c r="T474" s="589"/>
      <c r="U474" s="589"/>
      <c r="V474" s="590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50" t="s">
        <v>733</v>
      </c>
      <c r="B475" s="651"/>
      <c r="C475" s="651"/>
      <c r="D475" s="651"/>
      <c r="E475" s="651"/>
      <c r="F475" s="651"/>
      <c r="G475" s="651"/>
      <c r="H475" s="651"/>
      <c r="I475" s="651"/>
      <c r="J475" s="651"/>
      <c r="K475" s="651"/>
      <c r="L475" s="651"/>
      <c r="M475" s="651"/>
      <c r="N475" s="651"/>
      <c r="O475" s="651"/>
      <c r="P475" s="651"/>
      <c r="Q475" s="651"/>
      <c r="R475" s="651"/>
      <c r="S475" s="651"/>
      <c r="T475" s="651"/>
      <c r="U475" s="651"/>
      <c r="V475" s="651"/>
      <c r="W475" s="651"/>
      <c r="X475" s="651"/>
      <c r="Y475" s="651"/>
      <c r="Z475" s="651"/>
      <c r="AA475" s="48"/>
      <c r="AB475" s="48"/>
      <c r="AC475" s="48"/>
    </row>
    <row r="476" spans="1:68" ht="16.5" customHeight="1" x14ac:dyDescent="0.25">
      <c r="A476" s="596" t="s">
        <v>733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64"/>
      <c r="AB476" s="564"/>
      <c r="AC476" s="564"/>
    </row>
    <row r="477" spans="1:68" ht="14.25" customHeight="1" x14ac:dyDescent="0.25">
      <c r="A477" s="586" t="s">
        <v>103</v>
      </c>
      <c r="B477" s="587"/>
      <c r="C477" s="587"/>
      <c r="D477" s="587"/>
      <c r="E477" s="587"/>
      <c r="F477" s="587"/>
      <c r="G477" s="587"/>
      <c r="H477" s="587"/>
      <c r="I477" s="587"/>
      <c r="J477" s="587"/>
      <c r="K477" s="587"/>
      <c r="L477" s="587"/>
      <c r="M477" s="587"/>
      <c r="N477" s="587"/>
      <c r="O477" s="587"/>
      <c r="P477" s="587"/>
      <c r="Q477" s="587"/>
      <c r="R477" s="587"/>
      <c r="S477" s="587"/>
      <c r="T477" s="587"/>
      <c r="U477" s="587"/>
      <c r="V477" s="587"/>
      <c r="W477" s="587"/>
      <c r="X477" s="587"/>
      <c r="Y477" s="587"/>
      <c r="Z477" s="587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82">
        <v>4640242181011</v>
      </c>
      <c r="E478" s="583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4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82">
        <v>4640242180441</v>
      </c>
      <c r="E479" s="583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9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82">
        <v>4640242180564</v>
      </c>
      <c r="E480" s="583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1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82">
        <v>4640242181189</v>
      </c>
      <c r="E481" s="583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4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8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99"/>
      <c r="P482" s="588" t="s">
        <v>72</v>
      </c>
      <c r="Q482" s="589"/>
      <c r="R482" s="589"/>
      <c r="S482" s="589"/>
      <c r="T482" s="589"/>
      <c r="U482" s="589"/>
      <c r="V482" s="590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x14ac:dyDescent="0.2">
      <c r="A483" s="587"/>
      <c r="B483" s="587"/>
      <c r="C483" s="587"/>
      <c r="D483" s="587"/>
      <c r="E483" s="587"/>
      <c r="F483" s="587"/>
      <c r="G483" s="587"/>
      <c r="H483" s="587"/>
      <c r="I483" s="587"/>
      <c r="J483" s="587"/>
      <c r="K483" s="587"/>
      <c r="L483" s="587"/>
      <c r="M483" s="587"/>
      <c r="N483" s="587"/>
      <c r="O483" s="599"/>
      <c r="P483" s="588" t="s">
        <v>72</v>
      </c>
      <c r="Q483" s="589"/>
      <c r="R483" s="589"/>
      <c r="S483" s="589"/>
      <c r="T483" s="589"/>
      <c r="U483" s="589"/>
      <c r="V483" s="590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customHeight="1" x14ac:dyDescent="0.25">
      <c r="A484" s="586" t="s">
        <v>139</v>
      </c>
      <c r="B484" s="587"/>
      <c r="C484" s="587"/>
      <c r="D484" s="587"/>
      <c r="E484" s="587"/>
      <c r="F484" s="587"/>
      <c r="G484" s="587"/>
      <c r="H484" s="587"/>
      <c r="I484" s="587"/>
      <c r="J484" s="587"/>
      <c r="K484" s="587"/>
      <c r="L484" s="587"/>
      <c r="M484" s="587"/>
      <c r="N484" s="587"/>
      <c r="O484" s="587"/>
      <c r="P484" s="587"/>
      <c r="Q484" s="587"/>
      <c r="R484" s="587"/>
      <c r="S484" s="587"/>
      <c r="T484" s="587"/>
      <c r="U484" s="587"/>
      <c r="V484" s="587"/>
      <c r="W484" s="587"/>
      <c r="X484" s="587"/>
      <c r="Y484" s="587"/>
      <c r="Z484" s="587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82">
        <v>4640242180519</v>
      </c>
      <c r="E485" s="583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82">
        <v>4640242180519</v>
      </c>
      <c r="E486" s="583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71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82">
        <v>4640242180526</v>
      </c>
      <c r="E487" s="583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82">
        <v>4640242181363</v>
      </c>
      <c r="E488" s="583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24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8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99"/>
      <c r="P489" s="588" t="s">
        <v>72</v>
      </c>
      <c r="Q489" s="589"/>
      <c r="R489" s="589"/>
      <c r="S489" s="589"/>
      <c r="T489" s="589"/>
      <c r="U489" s="589"/>
      <c r="V489" s="590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87"/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99"/>
      <c r="P490" s="588" t="s">
        <v>72</v>
      </c>
      <c r="Q490" s="589"/>
      <c r="R490" s="589"/>
      <c r="S490" s="589"/>
      <c r="T490" s="589"/>
      <c r="U490" s="589"/>
      <c r="V490" s="590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86" t="s">
        <v>64</v>
      </c>
      <c r="B491" s="587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87"/>
      <c r="O491" s="587"/>
      <c r="P491" s="587"/>
      <c r="Q491" s="587"/>
      <c r="R491" s="587"/>
      <c r="S491" s="587"/>
      <c r="T491" s="587"/>
      <c r="U491" s="587"/>
      <c r="V491" s="587"/>
      <c r="W491" s="587"/>
      <c r="X491" s="587"/>
      <c r="Y491" s="587"/>
      <c r="Z491" s="587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82">
        <v>4640242180816</v>
      </c>
      <c r="E492" s="583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5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82">
        <v>4640242180595</v>
      </c>
      <c r="E493" s="583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08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98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99"/>
      <c r="P494" s="588" t="s">
        <v>72</v>
      </c>
      <c r="Q494" s="589"/>
      <c r="R494" s="589"/>
      <c r="S494" s="589"/>
      <c r="T494" s="589"/>
      <c r="U494" s="589"/>
      <c r="V494" s="590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x14ac:dyDescent="0.2">
      <c r="A495" s="587"/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99"/>
      <c r="P495" s="588" t="s">
        <v>72</v>
      </c>
      <c r="Q495" s="589"/>
      <c r="R495" s="589"/>
      <c r="S495" s="589"/>
      <c r="T495" s="589"/>
      <c r="U495" s="589"/>
      <c r="V495" s="590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customHeight="1" x14ac:dyDescent="0.25">
      <c r="A496" s="586" t="s">
        <v>74</v>
      </c>
      <c r="B496" s="587"/>
      <c r="C496" s="587"/>
      <c r="D496" s="587"/>
      <c r="E496" s="587"/>
      <c r="F496" s="587"/>
      <c r="G496" s="587"/>
      <c r="H496" s="587"/>
      <c r="I496" s="587"/>
      <c r="J496" s="587"/>
      <c r="K496" s="587"/>
      <c r="L496" s="587"/>
      <c r="M496" s="587"/>
      <c r="N496" s="587"/>
      <c r="O496" s="587"/>
      <c r="P496" s="587"/>
      <c r="Q496" s="587"/>
      <c r="R496" s="587"/>
      <c r="S496" s="587"/>
      <c r="T496" s="587"/>
      <c r="U496" s="587"/>
      <c r="V496" s="587"/>
      <c r="W496" s="587"/>
      <c r="X496" s="587"/>
      <c r="Y496" s="587"/>
      <c r="Z496" s="587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82">
        <v>4640242180533</v>
      </c>
      <c r="E497" s="583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81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82">
        <v>4640242181233</v>
      </c>
      <c r="E498" s="583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8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8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99"/>
      <c r="P499" s="588" t="s">
        <v>72</v>
      </c>
      <c r="Q499" s="589"/>
      <c r="R499" s="589"/>
      <c r="S499" s="589"/>
      <c r="T499" s="589"/>
      <c r="U499" s="589"/>
      <c r="V499" s="590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x14ac:dyDescent="0.2">
      <c r="A500" s="587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99"/>
      <c r="P500" s="588" t="s">
        <v>72</v>
      </c>
      <c r="Q500" s="589"/>
      <c r="R500" s="589"/>
      <c r="S500" s="589"/>
      <c r="T500" s="589"/>
      <c r="U500" s="589"/>
      <c r="V500" s="590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customHeight="1" x14ac:dyDescent="0.25">
      <c r="A501" s="586" t="s">
        <v>174</v>
      </c>
      <c r="B501" s="587"/>
      <c r="C501" s="587"/>
      <c r="D501" s="587"/>
      <c r="E501" s="587"/>
      <c r="F501" s="587"/>
      <c r="G501" s="587"/>
      <c r="H501" s="587"/>
      <c r="I501" s="587"/>
      <c r="J501" s="587"/>
      <c r="K501" s="587"/>
      <c r="L501" s="587"/>
      <c r="M501" s="587"/>
      <c r="N501" s="587"/>
      <c r="O501" s="587"/>
      <c r="P501" s="587"/>
      <c r="Q501" s="587"/>
      <c r="R501" s="587"/>
      <c r="S501" s="587"/>
      <c r="T501" s="587"/>
      <c r="U501" s="587"/>
      <c r="V501" s="587"/>
      <c r="W501" s="587"/>
      <c r="X501" s="587"/>
      <c r="Y501" s="587"/>
      <c r="Z501" s="587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82">
        <v>4640242180120</v>
      </c>
      <c r="E502" s="583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639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82">
        <v>4640242180137</v>
      </c>
      <c r="E503" s="583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5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8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99"/>
      <c r="P504" s="588" t="s">
        <v>72</v>
      </c>
      <c r="Q504" s="589"/>
      <c r="R504" s="589"/>
      <c r="S504" s="589"/>
      <c r="T504" s="589"/>
      <c r="U504" s="589"/>
      <c r="V504" s="590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87"/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99"/>
      <c r="P505" s="588" t="s">
        <v>72</v>
      </c>
      <c r="Q505" s="589"/>
      <c r="R505" s="589"/>
      <c r="S505" s="589"/>
      <c r="T505" s="589"/>
      <c r="U505" s="589"/>
      <c r="V505" s="590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6" t="s">
        <v>786</v>
      </c>
      <c r="B506" s="587"/>
      <c r="C506" s="587"/>
      <c r="D506" s="587"/>
      <c r="E506" s="587"/>
      <c r="F506" s="587"/>
      <c r="G506" s="587"/>
      <c r="H506" s="587"/>
      <c r="I506" s="587"/>
      <c r="J506" s="587"/>
      <c r="K506" s="587"/>
      <c r="L506" s="587"/>
      <c r="M506" s="587"/>
      <c r="N506" s="587"/>
      <c r="O506" s="587"/>
      <c r="P506" s="587"/>
      <c r="Q506" s="587"/>
      <c r="R506" s="587"/>
      <c r="S506" s="587"/>
      <c r="T506" s="587"/>
      <c r="U506" s="587"/>
      <c r="V506" s="587"/>
      <c r="W506" s="587"/>
      <c r="X506" s="587"/>
      <c r="Y506" s="587"/>
      <c r="Z506" s="587"/>
      <c r="AA506" s="564"/>
      <c r="AB506" s="564"/>
      <c r="AC506" s="564"/>
    </row>
    <row r="507" spans="1:68" ht="14.25" customHeight="1" x14ac:dyDescent="0.25">
      <c r="A507" s="586" t="s">
        <v>139</v>
      </c>
      <c r="B507" s="587"/>
      <c r="C507" s="587"/>
      <c r="D507" s="587"/>
      <c r="E507" s="587"/>
      <c r="F507" s="587"/>
      <c r="G507" s="587"/>
      <c r="H507" s="587"/>
      <c r="I507" s="587"/>
      <c r="J507" s="587"/>
      <c r="K507" s="587"/>
      <c r="L507" s="587"/>
      <c r="M507" s="587"/>
      <c r="N507" s="587"/>
      <c r="O507" s="587"/>
      <c r="P507" s="587"/>
      <c r="Q507" s="587"/>
      <c r="R507" s="587"/>
      <c r="S507" s="587"/>
      <c r="T507" s="587"/>
      <c r="U507" s="587"/>
      <c r="V507" s="587"/>
      <c r="W507" s="587"/>
      <c r="X507" s="587"/>
      <c r="Y507" s="587"/>
      <c r="Z507" s="587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82">
        <v>4640242180090</v>
      </c>
      <c r="E508" s="583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65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8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99"/>
      <c r="P509" s="588" t="s">
        <v>72</v>
      </c>
      <c r="Q509" s="589"/>
      <c r="R509" s="589"/>
      <c r="S509" s="589"/>
      <c r="T509" s="589"/>
      <c r="U509" s="589"/>
      <c r="V509" s="590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99"/>
      <c r="P510" s="588" t="s">
        <v>72</v>
      </c>
      <c r="Q510" s="589"/>
      <c r="R510" s="589"/>
      <c r="S510" s="589"/>
      <c r="T510" s="589"/>
      <c r="U510" s="589"/>
      <c r="V510" s="590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80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739"/>
      <c r="P511" s="576" t="s">
        <v>791</v>
      </c>
      <c r="Q511" s="577"/>
      <c r="R511" s="577"/>
      <c r="S511" s="577"/>
      <c r="T511" s="577"/>
      <c r="U511" s="577"/>
      <c r="V511" s="578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7100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7119.6</v>
      </c>
      <c r="Z511" s="37"/>
      <c r="AA511" s="572"/>
      <c r="AB511" s="572"/>
      <c r="AC511" s="572"/>
    </row>
    <row r="512" spans="1:68" x14ac:dyDescent="0.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739"/>
      <c r="P512" s="576" t="s">
        <v>792</v>
      </c>
      <c r="Q512" s="577"/>
      <c r="R512" s="577"/>
      <c r="S512" s="577"/>
      <c r="T512" s="577"/>
      <c r="U512" s="577"/>
      <c r="V512" s="578"/>
      <c r="W512" s="37" t="s">
        <v>70</v>
      </c>
      <c r="X512" s="571">
        <f>IFERROR(SUM(BM22:BM508),"0")</f>
        <v>7470.0940170940175</v>
      </c>
      <c r="Y512" s="571">
        <f>IFERROR(SUM(BN22:BN508),"0")</f>
        <v>7490.6669999999995</v>
      </c>
      <c r="Z512" s="37"/>
      <c r="AA512" s="572"/>
      <c r="AB512" s="572"/>
      <c r="AC512" s="572"/>
    </row>
    <row r="513" spans="1:32" x14ac:dyDescent="0.2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739"/>
      <c r="P513" s="576" t="s">
        <v>793</v>
      </c>
      <c r="Q513" s="577"/>
      <c r="R513" s="577"/>
      <c r="S513" s="577"/>
      <c r="T513" s="577"/>
      <c r="U513" s="577"/>
      <c r="V513" s="578"/>
      <c r="W513" s="37" t="s">
        <v>794</v>
      </c>
      <c r="X513" s="38">
        <f>ROUNDUP(SUM(BO22:BO508),0)</f>
        <v>13</v>
      </c>
      <c r="Y513" s="38">
        <f>ROUNDUP(SUM(BP22:BP508),0)</f>
        <v>13</v>
      </c>
      <c r="Z513" s="37"/>
      <c r="AA513" s="572"/>
      <c r="AB513" s="572"/>
      <c r="AC513" s="572"/>
    </row>
    <row r="514" spans="1:32" x14ac:dyDescent="0.2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739"/>
      <c r="P514" s="576" t="s">
        <v>795</v>
      </c>
      <c r="Q514" s="577"/>
      <c r="R514" s="577"/>
      <c r="S514" s="577"/>
      <c r="T514" s="577"/>
      <c r="U514" s="577"/>
      <c r="V514" s="578"/>
      <c r="W514" s="37" t="s">
        <v>70</v>
      </c>
      <c r="X514" s="571">
        <f>GrossWeightTotal+PalletQtyTotal*25</f>
        <v>7795.0940170940175</v>
      </c>
      <c r="Y514" s="571">
        <f>GrossWeightTotalR+PalletQtyTotalR*25</f>
        <v>7815.6669999999995</v>
      </c>
      <c r="Z514" s="37"/>
      <c r="AA514" s="572"/>
      <c r="AB514" s="572"/>
      <c r="AC514" s="572"/>
    </row>
    <row r="515" spans="1:32" x14ac:dyDescent="0.2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739"/>
      <c r="P515" s="576" t="s">
        <v>796</v>
      </c>
      <c r="Q515" s="577"/>
      <c r="R515" s="577"/>
      <c r="S515" s="577"/>
      <c r="T515" s="577"/>
      <c r="U515" s="577"/>
      <c r="V515" s="578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774.92877492877494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777</v>
      </c>
      <c r="Z515" s="37"/>
      <c r="AA515" s="572"/>
      <c r="AB515" s="572"/>
      <c r="AC515" s="572"/>
    </row>
    <row r="516" spans="1:32" ht="14.25" customHeight="1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739"/>
      <c r="P516" s="576" t="s">
        <v>797</v>
      </c>
      <c r="Q516" s="577"/>
      <c r="R516" s="577"/>
      <c r="S516" s="577"/>
      <c r="T516" s="577"/>
      <c r="U516" s="577"/>
      <c r="V516" s="578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14.74746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3" t="s">
        <v>101</v>
      </c>
      <c r="D518" s="657"/>
      <c r="E518" s="657"/>
      <c r="F518" s="657"/>
      <c r="G518" s="657"/>
      <c r="H518" s="658"/>
      <c r="I518" s="593" t="s">
        <v>261</v>
      </c>
      <c r="J518" s="657"/>
      <c r="K518" s="657"/>
      <c r="L518" s="657"/>
      <c r="M518" s="657"/>
      <c r="N518" s="657"/>
      <c r="O518" s="657"/>
      <c r="P518" s="657"/>
      <c r="Q518" s="657"/>
      <c r="R518" s="657"/>
      <c r="S518" s="658"/>
      <c r="T518" s="593" t="s">
        <v>550</v>
      </c>
      <c r="U518" s="658"/>
      <c r="V518" s="593" t="s">
        <v>607</v>
      </c>
      <c r="W518" s="657"/>
      <c r="X518" s="657"/>
      <c r="Y518" s="658"/>
      <c r="Z518" s="566" t="s">
        <v>663</v>
      </c>
      <c r="AA518" s="593" t="s">
        <v>733</v>
      </c>
      <c r="AB518" s="658"/>
      <c r="AC518" s="52"/>
      <c r="AF518" s="567"/>
    </row>
    <row r="519" spans="1:32" ht="14.25" customHeight="1" thickTop="1" x14ac:dyDescent="0.2">
      <c r="A519" s="676" t="s">
        <v>800</v>
      </c>
      <c r="B519" s="593" t="s">
        <v>63</v>
      </c>
      <c r="C519" s="593" t="s">
        <v>102</v>
      </c>
      <c r="D519" s="593" t="s">
        <v>119</v>
      </c>
      <c r="E519" s="593" t="s">
        <v>181</v>
      </c>
      <c r="F519" s="593" t="s">
        <v>204</v>
      </c>
      <c r="G519" s="593" t="s">
        <v>237</v>
      </c>
      <c r="H519" s="593" t="s">
        <v>101</v>
      </c>
      <c r="I519" s="593" t="s">
        <v>262</v>
      </c>
      <c r="J519" s="593" t="s">
        <v>302</v>
      </c>
      <c r="K519" s="593" t="s">
        <v>363</v>
      </c>
      <c r="L519" s="593" t="s">
        <v>404</v>
      </c>
      <c r="M519" s="593" t="s">
        <v>420</v>
      </c>
      <c r="N519" s="567"/>
      <c r="O519" s="593" t="s">
        <v>433</v>
      </c>
      <c r="P519" s="593" t="s">
        <v>443</v>
      </c>
      <c r="Q519" s="593" t="s">
        <v>450</v>
      </c>
      <c r="R519" s="593" t="s">
        <v>455</v>
      </c>
      <c r="S519" s="593" t="s">
        <v>540</v>
      </c>
      <c r="T519" s="593" t="s">
        <v>551</v>
      </c>
      <c r="U519" s="593" t="s">
        <v>585</v>
      </c>
      <c r="V519" s="593" t="s">
        <v>608</v>
      </c>
      <c r="W519" s="593" t="s">
        <v>640</v>
      </c>
      <c r="X519" s="593" t="s">
        <v>655</v>
      </c>
      <c r="Y519" s="593" t="s">
        <v>659</v>
      </c>
      <c r="Z519" s="593" t="s">
        <v>663</v>
      </c>
      <c r="AA519" s="593" t="s">
        <v>733</v>
      </c>
      <c r="AB519" s="593" t="s">
        <v>786</v>
      </c>
      <c r="AC519" s="52"/>
      <c r="AF519" s="567"/>
    </row>
    <row r="520" spans="1:32" ht="13.5" customHeight="1" thickBot="1" x14ac:dyDescent="0.25">
      <c r="A520" s="677"/>
      <c r="B520" s="594"/>
      <c r="C520" s="594"/>
      <c r="D520" s="594"/>
      <c r="E520" s="594"/>
      <c r="F520" s="594"/>
      <c r="G520" s="594"/>
      <c r="H520" s="594"/>
      <c r="I520" s="594"/>
      <c r="J520" s="594"/>
      <c r="K520" s="594"/>
      <c r="L520" s="594"/>
      <c r="M520" s="594"/>
      <c r="N520" s="567"/>
      <c r="O520" s="594"/>
      <c r="P520" s="594"/>
      <c r="Q520" s="594"/>
      <c r="R520" s="594"/>
      <c r="S520" s="594"/>
      <c r="T520" s="594"/>
      <c r="U520" s="594"/>
      <c r="V520" s="594"/>
      <c r="W520" s="594"/>
      <c r="X520" s="594"/>
      <c r="Y520" s="594"/>
      <c r="Z520" s="594"/>
      <c r="AA520" s="594"/>
      <c r="AB520" s="594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0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3812.4000000000005</v>
      </c>
      <c r="E521" s="46">
        <f>IFERROR(Y89*1,"0")+IFERROR(Y90*1,"0")+IFERROR(Y91*1,"0")+IFERROR(Y95*1,"0")+IFERROR(Y96*1,"0")+IFERROR(Y97*1,"0")+IFERROR(Y98*1,"0")+IFERROR(Y99*1,"0")+IFERROR(Y100*1,"0")</f>
        <v>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3307.2</v>
      </c>
      <c r="S521" s="46">
        <f>IFERROR(Y339*1,"0")+IFERROR(Y340*1,"0")+IFERROR(Y341*1,"0")</f>
        <v>0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0</v>
      </c>
      <c r="U521" s="46">
        <f>IFERROR(Y372*1,"0")+IFERROR(Y373*1,"0")+IFERROR(Y374*1,"0")+IFERROR(Y375*1,"0")+IFERROR(Y379*1,"0")+IFERROR(Y383*1,"0")+IFERROR(Y384*1,"0")+IFERROR(Y388*1,"0")</f>
        <v>0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0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D54:E54"/>
    <mergeCell ref="P160:V160"/>
    <mergeCell ref="P427:V427"/>
    <mergeCell ref="P283:V283"/>
    <mergeCell ref="P83:T83"/>
    <mergeCell ref="D271:E271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488:T488"/>
    <mergeCell ref="A507:Z507"/>
    <mergeCell ref="P482:V482"/>
    <mergeCell ref="A241:O242"/>
    <mergeCell ref="D225:E225"/>
    <mergeCell ref="D461:E461"/>
    <mergeCell ref="P61:T61"/>
    <mergeCell ref="D200:E200"/>
    <mergeCell ref="A178:O179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295:T295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221:O222"/>
    <mergeCell ref="A158:Z158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38:O139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02:T402"/>
    <mergeCell ref="D301:E301"/>
    <mergeCell ref="D245:E245"/>
    <mergeCell ref="P166:T166"/>
    <mergeCell ref="D147:E147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D78:E78"/>
    <mergeCell ref="D363:E363"/>
    <mergeCell ref="D357:E35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P451:V451"/>
    <mergeCell ref="A276:Z276"/>
    <mergeCell ref="P516:V51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D187:E187"/>
    <mergeCell ref="P231:T231"/>
    <mergeCell ref="P302:T302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508:T508"/>
    <mergeCell ref="A453:Z453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