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9AB3A6-09F1-46A3-99E8-787D19B41C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N331" i="1"/>
  <c r="BM331" i="1"/>
  <c r="Z331" i="1"/>
  <c r="Y331" i="1"/>
  <c r="BP331" i="1" s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0" i="1" l="1"/>
  <c r="BN30" i="1"/>
  <c r="Z57" i="1"/>
  <c r="BN57" i="1"/>
  <c r="Y65" i="1"/>
  <c r="Z75" i="1"/>
  <c r="BN75" i="1"/>
  <c r="Z90" i="1"/>
  <c r="BN90" i="1"/>
  <c r="Z95" i="1"/>
  <c r="BN95" i="1"/>
  <c r="Z108" i="1"/>
  <c r="BN108" i="1"/>
  <c r="Z118" i="1"/>
  <c r="BN118" i="1"/>
  <c r="Z141" i="1"/>
  <c r="BN141" i="1"/>
  <c r="Z168" i="1"/>
  <c r="BN168" i="1"/>
  <c r="Z197" i="1"/>
  <c r="BN197" i="1"/>
  <c r="Z207" i="1"/>
  <c r="BN207" i="1"/>
  <c r="Z215" i="1"/>
  <c r="BN215" i="1"/>
  <c r="Z230" i="1"/>
  <c r="BN230" i="1"/>
  <c r="Z255" i="1"/>
  <c r="BN255" i="1"/>
  <c r="Y266" i="1"/>
  <c r="Z293" i="1"/>
  <c r="BN293" i="1"/>
  <c r="Z305" i="1"/>
  <c r="BN305" i="1"/>
  <c r="Z327" i="1"/>
  <c r="BN327" i="1"/>
  <c r="Z340" i="1"/>
  <c r="BN340" i="1"/>
  <c r="Z350" i="1"/>
  <c r="BN350" i="1"/>
  <c r="Z373" i="1"/>
  <c r="BN373" i="1"/>
  <c r="Z397" i="1"/>
  <c r="BN397" i="1"/>
  <c r="Z418" i="1"/>
  <c r="BN418" i="1"/>
  <c r="Z441" i="1"/>
  <c r="BN441" i="1"/>
  <c r="Z448" i="1"/>
  <c r="BN448" i="1"/>
  <c r="Z464" i="1"/>
  <c r="BN464" i="1"/>
  <c r="Z491" i="1"/>
  <c r="BN491" i="1"/>
  <c r="BP491" i="1"/>
  <c r="Z492" i="1"/>
  <c r="BN492" i="1"/>
  <c r="Y493" i="1"/>
  <c r="Y115" i="1"/>
  <c r="BP199" i="1"/>
  <c r="BN199" i="1"/>
  <c r="Z199" i="1"/>
  <c r="BP209" i="1"/>
  <c r="BN209" i="1"/>
  <c r="Z209" i="1"/>
  <c r="BP219" i="1"/>
  <c r="BN219" i="1"/>
  <c r="Z219" i="1"/>
  <c r="BP236" i="1"/>
  <c r="BN236" i="1"/>
  <c r="Z236" i="1"/>
  <c r="BP246" i="1"/>
  <c r="BN246" i="1"/>
  <c r="Z246" i="1"/>
  <c r="BP257" i="1"/>
  <c r="BN257" i="1"/>
  <c r="Z257" i="1"/>
  <c r="BP265" i="1"/>
  <c r="BN265" i="1"/>
  <c r="Z265" i="1"/>
  <c r="BP270" i="1"/>
  <c r="BN270" i="1"/>
  <c r="Z270" i="1"/>
  <c r="BP295" i="1"/>
  <c r="BN295" i="1"/>
  <c r="Z295" i="1"/>
  <c r="BP311" i="1"/>
  <c r="BN311" i="1"/>
  <c r="Z311" i="1"/>
  <c r="Y329" i="1"/>
  <c r="BP324" i="1"/>
  <c r="BN324" i="1"/>
  <c r="Z324" i="1"/>
  <c r="Y328" i="1"/>
  <c r="S520" i="1"/>
  <c r="BP338" i="1"/>
  <c r="BN338" i="1"/>
  <c r="Z338" i="1"/>
  <c r="Z341" i="1" s="1"/>
  <c r="Y341" i="1"/>
  <c r="X510" i="1"/>
  <c r="Y32" i="1"/>
  <c r="Z28" i="1"/>
  <c r="BN28" i="1"/>
  <c r="Z42" i="1"/>
  <c r="BN42" i="1"/>
  <c r="D520" i="1"/>
  <c r="Z55" i="1"/>
  <c r="BN55" i="1"/>
  <c r="Z61" i="1"/>
  <c r="BN61" i="1"/>
  <c r="BP61" i="1"/>
  <c r="Z69" i="1"/>
  <c r="BN69" i="1"/>
  <c r="Y81" i="1"/>
  <c r="Z77" i="1"/>
  <c r="BN77" i="1"/>
  <c r="Z83" i="1"/>
  <c r="BN83" i="1"/>
  <c r="Y101" i="1"/>
  <c r="Z97" i="1"/>
  <c r="BN97" i="1"/>
  <c r="Z106" i="1"/>
  <c r="BN106" i="1"/>
  <c r="Z112" i="1"/>
  <c r="BN112" i="1"/>
  <c r="BP112" i="1"/>
  <c r="Z120" i="1"/>
  <c r="BN120" i="1"/>
  <c r="Z137" i="1"/>
  <c r="BN137" i="1"/>
  <c r="Y143" i="1"/>
  <c r="Z152" i="1"/>
  <c r="BN152" i="1"/>
  <c r="Z166" i="1"/>
  <c r="BN166" i="1"/>
  <c r="Z170" i="1"/>
  <c r="BN170" i="1"/>
  <c r="Z187" i="1"/>
  <c r="BN187" i="1"/>
  <c r="BP191" i="1"/>
  <c r="BN191" i="1"/>
  <c r="Z191" i="1"/>
  <c r="BP203" i="1"/>
  <c r="BN203" i="1"/>
  <c r="Z203" i="1"/>
  <c r="BP213" i="1"/>
  <c r="BN213" i="1"/>
  <c r="Z213" i="1"/>
  <c r="BP228" i="1"/>
  <c r="BN228" i="1"/>
  <c r="Z228" i="1"/>
  <c r="BP253" i="1"/>
  <c r="BN253" i="1"/>
  <c r="Z253" i="1"/>
  <c r="BP264" i="1"/>
  <c r="BN264" i="1"/>
  <c r="Z264" i="1"/>
  <c r="P520" i="1"/>
  <c r="Y278" i="1"/>
  <c r="BP277" i="1"/>
  <c r="BN277" i="1"/>
  <c r="Z277" i="1"/>
  <c r="Z278" i="1" s="1"/>
  <c r="Y283" i="1"/>
  <c r="Y282" i="1"/>
  <c r="BP281" i="1"/>
  <c r="BN281" i="1"/>
  <c r="Z281" i="1"/>
  <c r="Z282" i="1" s="1"/>
  <c r="Q520" i="1"/>
  <c r="Y287" i="1"/>
  <c r="BP286" i="1"/>
  <c r="BN286" i="1"/>
  <c r="Z286" i="1"/>
  <c r="Z287" i="1" s="1"/>
  <c r="BP291" i="1"/>
  <c r="BN291" i="1"/>
  <c r="Z291" i="1"/>
  <c r="BP303" i="1"/>
  <c r="BN303" i="1"/>
  <c r="Z303" i="1"/>
  <c r="BP319" i="1"/>
  <c r="BN319" i="1"/>
  <c r="Z319" i="1"/>
  <c r="BP325" i="1"/>
  <c r="BN325" i="1"/>
  <c r="Z325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53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Y334" i="1"/>
  <c r="Y358" i="1"/>
  <c r="Y376" i="1"/>
  <c r="H9" i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BP271" i="1"/>
  <c r="BN271" i="1"/>
  <c r="Z271" i="1"/>
  <c r="Z273" i="1" s="1"/>
  <c r="O520" i="1"/>
  <c r="Y273" i="1"/>
  <c r="F9" i="1"/>
  <c r="J9" i="1"/>
  <c r="B520" i="1"/>
  <c r="X511" i="1"/>
  <c r="X513" i="1" s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BP100" i="1"/>
  <c r="BN100" i="1"/>
  <c r="Z100" i="1"/>
  <c r="Y102" i="1"/>
  <c r="F520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Y316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Z266" i="1"/>
  <c r="BP263" i="1"/>
  <c r="BN263" i="1"/>
  <c r="Z263" i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Y335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Y384" i="1"/>
  <c r="BP314" i="1"/>
  <c r="BN314" i="1"/>
  <c r="Z314" i="1"/>
  <c r="Y321" i="1"/>
  <c r="BP318" i="1"/>
  <c r="BN318" i="1"/>
  <c r="Z318" i="1"/>
  <c r="BP332" i="1"/>
  <c r="BN332" i="1"/>
  <c r="Z332" i="1"/>
  <c r="Z334" i="1" s="1"/>
  <c r="BP347" i="1"/>
  <c r="BN347" i="1"/>
  <c r="Z347" i="1"/>
  <c r="BP351" i="1"/>
  <c r="BN351" i="1"/>
  <c r="Z351" i="1"/>
  <c r="BP372" i="1"/>
  <c r="BN372" i="1"/>
  <c r="Z372" i="1"/>
  <c r="Z375" i="1" s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3" i="1" l="1"/>
  <c r="Z403" i="1"/>
  <c r="Z65" i="1"/>
  <c r="Y514" i="1"/>
  <c r="Y512" i="1"/>
  <c r="Z32" i="1"/>
  <c r="Z498" i="1"/>
  <c r="Z456" i="1"/>
  <c r="Z353" i="1"/>
  <c r="Z384" i="1"/>
  <c r="Z328" i="1"/>
  <c r="Z297" i="1"/>
  <c r="Z188" i="1"/>
  <c r="Z154" i="1"/>
  <c r="Z101" i="1"/>
  <c r="Y511" i="1"/>
  <c r="Z216" i="1"/>
  <c r="Z193" i="1"/>
  <c r="Z122" i="1"/>
  <c r="Z481" i="1"/>
  <c r="Z450" i="1"/>
  <c r="Z321" i="1"/>
  <c r="Z307" i="1"/>
  <c r="Z80" i="1"/>
  <c r="Z44" i="1"/>
  <c r="Y510" i="1"/>
  <c r="Z232" i="1"/>
  <c r="Z172" i="1"/>
  <c r="Z488" i="1"/>
  <c r="Z466" i="1"/>
  <c r="Z315" i="1"/>
  <c r="Z249" i="1"/>
  <c r="Z204" i="1"/>
  <c r="Z178" i="1"/>
  <c r="Z92" i="1"/>
  <c r="Z515" i="1" l="1"/>
  <c r="Y513" i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<sst xmlns="http://schemas.openxmlformats.org/spreadsheetml/2006/main" count="2283" uniqueCount="831">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</sst>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59" t="s">
        <v>0</v>
      </c>
      <c r="E1" s="599"/>
      <c r="F1" s="599"/>
      <c r="G1" s="12" t="s">
        <v>1</v>
      </c>
      <c r="H1" s="859" t="s">
        <v>2</v>
      </c>
      <c r="I1" s="599"/>
      <c r="J1" s="599"/>
      <c r="K1" s="599"/>
      <c r="L1" s="599"/>
      <c r="M1" s="599"/>
      <c r="N1" s="599"/>
      <c r="O1" s="599"/>
      <c r="P1" s="599"/>
      <c r="Q1" s="599"/>
      <c r="R1" s="882" t="s">
        <v>3</v>
      </c>
      <c r="S1" s="599"/>
      <c r="T1" s="5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4"/>
      <c r="R2" s="584"/>
      <c r="S2" s="584"/>
      <c r="T2" s="584"/>
      <c r="U2" s="584"/>
      <c r="V2" s="584"/>
      <c r="W2" s="584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4"/>
      <c r="Q3" s="584"/>
      <c r="R3" s="584"/>
      <c r="S3" s="584"/>
      <c r="T3" s="584"/>
      <c r="U3" s="584"/>
      <c r="V3" s="584"/>
      <c r="W3" s="584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802" t="s">
        <v>8</v>
      </c>
      <c r="B5" s="625"/>
      <c r="C5" s="606"/>
      <c r="D5" s="688"/>
      <c r="E5" s="690"/>
      <c r="F5" s="634" t="s">
        <v>9</v>
      </c>
      <c r="G5" s="606"/>
      <c r="H5" s="688" t="s">
        <v>830</v>
      </c>
      <c r="I5" s="689"/>
      <c r="J5" s="689"/>
      <c r="K5" s="689"/>
      <c r="L5" s="689"/>
      <c r="M5" s="690"/>
      <c r="N5" s="58"/>
      <c r="P5" s="24" t="s">
        <v>10</v>
      </c>
      <c r="Q5" s="608">
        <v>45864</v>
      </c>
      <c r="R5" s="609"/>
      <c r="T5" s="763" t="s">
        <v>11</v>
      </c>
      <c r="U5" s="764"/>
      <c r="V5" s="766" t="s">
        <v>12</v>
      </c>
      <c r="W5" s="609"/>
      <c r="AB5" s="51"/>
      <c r="AC5" s="51"/>
      <c r="AD5" s="51"/>
      <c r="AE5" s="51"/>
    </row>
    <row r="6" spans="1:32" s="561" customFormat="1" ht="24" customHeight="1" x14ac:dyDescent="0.2">
      <c r="A6" s="802" t="s">
        <v>13</v>
      </c>
      <c r="B6" s="625"/>
      <c r="C6" s="606"/>
      <c r="D6" s="695" t="s">
        <v>807</v>
      </c>
      <c r="E6" s="696"/>
      <c r="F6" s="696"/>
      <c r="G6" s="696"/>
      <c r="H6" s="696"/>
      <c r="I6" s="696"/>
      <c r="J6" s="696"/>
      <c r="K6" s="696"/>
      <c r="L6" s="696"/>
      <c r="M6" s="609"/>
      <c r="N6" s="59"/>
      <c r="P6" s="24" t="s">
        <v>15</v>
      </c>
      <c r="Q6" s="620" t="str">
        <f>IF(Q5=0," ",CHOOSE(WEEKDAY(Q5,2),"Понедельник","Вторник","Среда","Четверг","Пятница","Суббота","Воскресенье"))</f>
        <v>Суббота</v>
      </c>
      <c r="R6" s="574"/>
      <c r="T6" s="776" t="s">
        <v>16</v>
      </c>
      <c r="U6" s="764"/>
      <c r="V6" s="707" t="s">
        <v>17</v>
      </c>
      <c r="W6" s="70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90" t="str">
        <f>IFERROR(VLOOKUP(DeliveryAddress,Table,3,0),1)</f>
        <v>5</v>
      </c>
      <c r="E7" s="891"/>
      <c r="F7" s="891"/>
      <c r="G7" s="891"/>
      <c r="H7" s="891"/>
      <c r="I7" s="891"/>
      <c r="J7" s="891"/>
      <c r="K7" s="891"/>
      <c r="L7" s="891"/>
      <c r="M7" s="773"/>
      <c r="N7" s="60"/>
      <c r="P7" s="24"/>
      <c r="Q7" s="42"/>
      <c r="R7" s="42"/>
      <c r="T7" s="584"/>
      <c r="U7" s="764"/>
      <c r="V7" s="709"/>
      <c r="W7" s="710"/>
      <c r="AB7" s="51"/>
      <c r="AC7" s="51"/>
      <c r="AD7" s="51"/>
      <c r="AE7" s="51"/>
    </row>
    <row r="8" spans="1:32" s="561" customFormat="1" ht="25.5" customHeight="1" x14ac:dyDescent="0.2">
      <c r="A8" s="578" t="s">
        <v>18</v>
      </c>
      <c r="B8" s="576"/>
      <c r="C8" s="577"/>
      <c r="D8" s="865"/>
      <c r="E8" s="866"/>
      <c r="F8" s="866"/>
      <c r="G8" s="866"/>
      <c r="H8" s="866"/>
      <c r="I8" s="866"/>
      <c r="J8" s="866"/>
      <c r="K8" s="866"/>
      <c r="L8" s="866"/>
      <c r="M8" s="867"/>
      <c r="N8" s="61"/>
      <c r="P8" s="24" t="s">
        <v>19</v>
      </c>
      <c r="Q8" s="772">
        <v>0.45833333333333331</v>
      </c>
      <c r="R8" s="773"/>
      <c r="T8" s="584"/>
      <c r="U8" s="764"/>
      <c r="V8" s="709"/>
      <c r="W8" s="710"/>
      <c r="AB8" s="51"/>
      <c r="AC8" s="51"/>
      <c r="AD8" s="51"/>
      <c r="AE8" s="51"/>
    </row>
    <row r="9" spans="1:32" s="561" customFormat="1" ht="39.950000000000003" customHeight="1" x14ac:dyDescent="0.2">
      <c r="A9" s="5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4"/>
      <c r="C9" s="584"/>
      <c r="D9" s="651"/>
      <c r="E9" s="652"/>
      <c r="F9" s="5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4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65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2"/>
      <c r="L9" s="652"/>
      <c r="M9" s="652"/>
      <c r="N9" s="559"/>
      <c r="P9" s="26" t="s">
        <v>20</v>
      </c>
      <c r="Q9" s="819"/>
      <c r="R9" s="638"/>
      <c r="T9" s="584"/>
      <c r="U9" s="764"/>
      <c r="V9" s="711"/>
      <c r="W9" s="712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4"/>
      <c r="C10" s="584"/>
      <c r="D10" s="651"/>
      <c r="E10" s="652"/>
      <c r="F10" s="5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4"/>
      <c r="H10" s="746" t="str">
        <f>IFERROR(VLOOKUP($D$10,Proxy,2,FALSE),"")</f>
        <v/>
      </c>
      <c r="I10" s="584"/>
      <c r="J10" s="584"/>
      <c r="K10" s="584"/>
      <c r="L10" s="584"/>
      <c r="M10" s="584"/>
      <c r="N10" s="560"/>
      <c r="P10" s="26" t="s">
        <v>21</v>
      </c>
      <c r="Q10" s="755"/>
      <c r="R10" s="756"/>
      <c r="U10" s="24" t="s">
        <v>22</v>
      </c>
      <c r="V10" s="889" t="s">
        <v>23</v>
      </c>
      <c r="W10" s="70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2"/>
      <c r="R11" s="609"/>
      <c r="U11" s="24" t="s">
        <v>26</v>
      </c>
      <c r="V11" s="637" t="s">
        <v>27</v>
      </c>
      <c r="W11" s="63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7" t="s">
        <v>28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06"/>
      <c r="N12" s="62"/>
      <c r="P12" s="24" t="s">
        <v>29</v>
      </c>
      <c r="Q12" s="772"/>
      <c r="R12" s="773"/>
      <c r="S12" s="23"/>
      <c r="U12" s="24"/>
      <c r="V12" s="599"/>
      <c r="W12" s="584"/>
      <c r="AB12" s="51"/>
      <c r="AC12" s="51"/>
      <c r="AD12" s="51"/>
      <c r="AE12" s="51"/>
    </row>
    <row r="13" spans="1:32" s="561" customFormat="1" ht="23.25" customHeight="1" x14ac:dyDescent="0.2">
      <c r="A13" s="747" t="s">
        <v>30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06"/>
      <c r="N13" s="62"/>
      <c r="O13" s="26"/>
      <c r="P13" s="26" t="s">
        <v>31</v>
      </c>
      <c r="Q13" s="637"/>
      <c r="R13" s="6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7" t="s">
        <v>32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0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8" t="s">
        <v>33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06"/>
      <c r="N15" s="63"/>
      <c r="P15" s="785" t="s">
        <v>34</v>
      </c>
      <c r="Q15" s="599"/>
      <c r="R15" s="599"/>
      <c r="S15" s="599"/>
      <c r="T15" s="5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6"/>
      <c r="Q16" s="786"/>
      <c r="R16" s="786"/>
      <c r="S16" s="786"/>
      <c r="T16" s="7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9" t="s">
        <v>35</v>
      </c>
      <c r="B17" s="589" t="s">
        <v>36</v>
      </c>
      <c r="C17" s="807" t="s">
        <v>37</v>
      </c>
      <c r="D17" s="589" t="s">
        <v>38</v>
      </c>
      <c r="E17" s="590"/>
      <c r="F17" s="589" t="s">
        <v>39</v>
      </c>
      <c r="G17" s="589" t="s">
        <v>40</v>
      </c>
      <c r="H17" s="589" t="s">
        <v>41</v>
      </c>
      <c r="I17" s="589" t="s">
        <v>42</v>
      </c>
      <c r="J17" s="589" t="s">
        <v>43</v>
      </c>
      <c r="K17" s="589" t="s">
        <v>44</v>
      </c>
      <c r="L17" s="589" t="s">
        <v>45</v>
      </c>
      <c r="M17" s="589" t="s">
        <v>46</v>
      </c>
      <c r="N17" s="589" t="s">
        <v>47</v>
      </c>
      <c r="O17" s="589" t="s">
        <v>48</v>
      </c>
      <c r="P17" s="589" t="s">
        <v>49</v>
      </c>
      <c r="Q17" s="836"/>
      <c r="R17" s="836"/>
      <c r="S17" s="836"/>
      <c r="T17" s="590"/>
      <c r="U17" s="605" t="s">
        <v>50</v>
      </c>
      <c r="V17" s="606"/>
      <c r="W17" s="589" t="s">
        <v>51</v>
      </c>
      <c r="X17" s="589" t="s">
        <v>52</v>
      </c>
      <c r="Y17" s="603" t="s">
        <v>53</v>
      </c>
      <c r="Z17" s="718" t="s">
        <v>54</v>
      </c>
      <c r="AA17" s="628" t="s">
        <v>55</v>
      </c>
      <c r="AB17" s="628" t="s">
        <v>56</v>
      </c>
      <c r="AC17" s="628" t="s">
        <v>57</v>
      </c>
      <c r="AD17" s="628" t="s">
        <v>58</v>
      </c>
      <c r="AE17" s="629"/>
      <c r="AF17" s="630"/>
      <c r="AG17" s="66"/>
      <c r="BD17" s="65" t="s">
        <v>59</v>
      </c>
    </row>
    <row r="18" spans="1:68" ht="14.25" customHeight="1" x14ac:dyDescent="0.2">
      <c r="A18" s="607"/>
      <c r="B18" s="607"/>
      <c r="C18" s="607"/>
      <c r="D18" s="591"/>
      <c r="E18" s="592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591"/>
      <c r="Q18" s="837"/>
      <c r="R18" s="837"/>
      <c r="S18" s="837"/>
      <c r="T18" s="592"/>
      <c r="U18" s="67" t="s">
        <v>60</v>
      </c>
      <c r="V18" s="67" t="s">
        <v>61</v>
      </c>
      <c r="W18" s="607"/>
      <c r="X18" s="607"/>
      <c r="Y18" s="604"/>
      <c r="Z18" s="719"/>
      <c r="AA18" s="721"/>
      <c r="AB18" s="721"/>
      <c r="AC18" s="721"/>
      <c r="AD18" s="631"/>
      <c r="AE18" s="632"/>
      <c r="AF18" s="633"/>
      <c r="AG18" s="66"/>
      <c r="BD18" s="65"/>
    </row>
    <row r="19" spans="1:68" ht="27.75" hidden="1" customHeight="1" x14ac:dyDescent="0.2">
      <c r="A19" s="679" t="s">
        <v>62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48"/>
      <c r="AB19" s="48"/>
      <c r="AC19" s="48"/>
    </row>
    <row r="20" spans="1:68" ht="16.5" hidden="1" customHeight="1" x14ac:dyDescent="0.25">
      <c r="A20" s="587" t="s">
        <v>62</v>
      </c>
      <c r="B20" s="584"/>
      <c r="C20" s="584"/>
      <c r="D20" s="584"/>
      <c r="E20" s="584"/>
      <c r="F20" s="584"/>
      <c r="G20" s="584"/>
      <c r="H20" s="584"/>
      <c r="I20" s="584"/>
      <c r="J20" s="584"/>
      <c r="K20" s="584"/>
      <c r="L20" s="584"/>
      <c r="M20" s="584"/>
      <c r="N20" s="584"/>
      <c r="O20" s="584"/>
      <c r="P20" s="584"/>
      <c r="Q20" s="584"/>
      <c r="R20" s="584"/>
      <c r="S20" s="584"/>
      <c r="T20" s="584"/>
      <c r="U20" s="584"/>
      <c r="V20" s="584"/>
      <c r="W20" s="584"/>
      <c r="X20" s="584"/>
      <c r="Y20" s="584"/>
      <c r="Z20" s="584"/>
      <c r="AA20" s="562"/>
      <c r="AB20" s="562"/>
      <c r="AC20" s="562"/>
    </row>
    <row r="21" spans="1:68" ht="14.25" hidden="1" customHeight="1" x14ac:dyDescent="0.25">
      <c r="A21" s="586" t="s">
        <v>63</v>
      </c>
      <c r="B21" s="584"/>
      <c r="C21" s="584"/>
      <c r="D21" s="584"/>
      <c r="E21" s="584"/>
      <c r="F21" s="584"/>
      <c r="G21" s="584"/>
      <c r="H21" s="584"/>
      <c r="I21" s="584"/>
      <c r="J21" s="584"/>
      <c r="K21" s="584"/>
      <c r="L21" s="584"/>
      <c r="M21" s="584"/>
      <c r="N21" s="584"/>
      <c r="O21" s="584"/>
      <c r="P21" s="584"/>
      <c r="Q21" s="584"/>
      <c r="R21" s="584"/>
      <c r="S21" s="584"/>
      <c r="T21" s="584"/>
      <c r="U21" s="584"/>
      <c r="V21" s="584"/>
      <c r="W21" s="584"/>
      <c r="X21" s="584"/>
      <c r="Y21" s="584"/>
      <c r="Z21" s="584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3">
        <v>4680115886643</v>
      </c>
      <c r="E22" s="574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4" t="s">
        <v>68</v>
      </c>
      <c r="Q22" s="580"/>
      <c r="R22" s="580"/>
      <c r="S22" s="580"/>
      <c r="T22" s="581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7"/>
      <c r="B23" s="584"/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98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4"/>
      <c r="B24" s="584"/>
      <c r="C24" s="584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98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6" t="s">
        <v>73</v>
      </c>
      <c r="B25" s="584"/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3">
        <v>4680115885912</v>
      </c>
      <c r="E26" s="574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3">
        <v>4607091388237</v>
      </c>
      <c r="E27" s="574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3">
        <v>4680115886230</v>
      </c>
      <c r="E28" s="574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3">
        <v>4680115886247</v>
      </c>
      <c r="E29" s="574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9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3">
        <v>4680115885905</v>
      </c>
      <c r="E30" s="574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3">
        <v>4607091388244</v>
      </c>
      <c r="E31" s="574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7"/>
      <c r="B32" s="584"/>
      <c r="C32" s="584"/>
      <c r="D32" s="584"/>
      <c r="E32" s="584"/>
      <c r="F32" s="584"/>
      <c r="G32" s="584"/>
      <c r="H32" s="584"/>
      <c r="I32" s="584"/>
      <c r="J32" s="584"/>
      <c r="K32" s="584"/>
      <c r="L32" s="584"/>
      <c r="M32" s="584"/>
      <c r="N32" s="584"/>
      <c r="O32" s="598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4"/>
      <c r="B33" s="584"/>
      <c r="C33" s="584"/>
      <c r="D33" s="584"/>
      <c r="E33" s="584"/>
      <c r="F33" s="584"/>
      <c r="G33" s="584"/>
      <c r="H33" s="584"/>
      <c r="I33" s="584"/>
      <c r="J33" s="584"/>
      <c r="K33" s="584"/>
      <c r="L33" s="584"/>
      <c r="M33" s="584"/>
      <c r="N33" s="584"/>
      <c r="O33" s="598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6" t="s">
        <v>94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584"/>
      <c r="Q34" s="584"/>
      <c r="R34" s="584"/>
      <c r="S34" s="584"/>
      <c r="T34" s="584"/>
      <c r="U34" s="584"/>
      <c r="V34" s="584"/>
      <c r="W34" s="584"/>
      <c r="X34" s="584"/>
      <c r="Y34" s="584"/>
      <c r="Z34" s="584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3">
        <v>4607091388503</v>
      </c>
      <c r="E35" s="574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67">
        <v>3</v>
      </c>
      <c r="Y35" s="568">
        <f>IFERROR(IF(X35="",0,CEILING((X35/$H35),1)*$H35),"")</f>
        <v>3</v>
      </c>
      <c r="Z35" s="36">
        <f>IFERROR(IF(Y35=0,"",ROUNDUP(Y35/H35,0)*0.00651),"")</f>
        <v>3.2550000000000003E-2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4.1099999999999994</v>
      </c>
      <c r="BN35" s="64">
        <f>IFERROR(Y35*I35/H35,"0")</f>
        <v>4.1099999999999994</v>
      </c>
      <c r="BO35" s="64">
        <f>IFERROR(1/J35*(X35/H35),"0")</f>
        <v>2.7472527472527476E-2</v>
      </c>
      <c r="BP35" s="64">
        <f>IFERROR(1/J35*(Y35/H35),"0")</f>
        <v>2.7472527472527476E-2</v>
      </c>
    </row>
    <row r="36" spans="1:68" x14ac:dyDescent="0.2">
      <c r="A36" s="597"/>
      <c r="B36" s="584"/>
      <c r="C36" s="584"/>
      <c r="D36" s="584"/>
      <c r="E36" s="584"/>
      <c r="F36" s="584"/>
      <c r="G36" s="584"/>
      <c r="H36" s="584"/>
      <c r="I36" s="584"/>
      <c r="J36" s="584"/>
      <c r="K36" s="584"/>
      <c r="L36" s="584"/>
      <c r="M36" s="584"/>
      <c r="N36" s="584"/>
      <c r="O36" s="598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69">
        <f>IFERROR(X35/H35,"0")</f>
        <v>5</v>
      </c>
      <c r="Y36" s="569">
        <f>IFERROR(Y35/H35,"0")</f>
        <v>5</v>
      </c>
      <c r="Z36" s="569">
        <f>IFERROR(IF(Z35="",0,Z35),"0")</f>
        <v>3.2550000000000003E-2</v>
      </c>
      <c r="AA36" s="570"/>
      <c r="AB36" s="570"/>
      <c r="AC36" s="570"/>
    </row>
    <row r="37" spans="1:68" x14ac:dyDescent="0.2">
      <c r="A37" s="584"/>
      <c r="B37" s="584"/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98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69">
        <f>IFERROR(SUM(X35:X35),"0")</f>
        <v>3</v>
      </c>
      <c r="Y37" s="569">
        <f>IFERROR(SUM(Y35:Y35),"0")</f>
        <v>3</v>
      </c>
      <c r="Z37" s="37"/>
      <c r="AA37" s="570"/>
      <c r="AB37" s="570"/>
      <c r="AC37" s="570"/>
    </row>
    <row r="38" spans="1:68" ht="27.75" hidden="1" customHeight="1" x14ac:dyDescent="0.2">
      <c r="A38" s="679" t="s">
        <v>100</v>
      </c>
      <c r="B38" s="680"/>
      <c r="C38" s="680"/>
      <c r="D38" s="680"/>
      <c r="E38" s="680"/>
      <c r="F38" s="680"/>
      <c r="G38" s="680"/>
      <c r="H38" s="680"/>
      <c r="I38" s="680"/>
      <c r="J38" s="680"/>
      <c r="K38" s="680"/>
      <c r="L38" s="680"/>
      <c r="M38" s="680"/>
      <c r="N38" s="680"/>
      <c r="O38" s="680"/>
      <c r="P38" s="680"/>
      <c r="Q38" s="680"/>
      <c r="R38" s="680"/>
      <c r="S38" s="680"/>
      <c r="T38" s="680"/>
      <c r="U38" s="680"/>
      <c r="V38" s="680"/>
      <c r="W38" s="680"/>
      <c r="X38" s="680"/>
      <c r="Y38" s="680"/>
      <c r="Z38" s="680"/>
      <c r="AA38" s="48"/>
      <c r="AB38" s="48"/>
      <c r="AC38" s="48"/>
    </row>
    <row r="39" spans="1:68" ht="16.5" hidden="1" customHeight="1" x14ac:dyDescent="0.25">
      <c r="A39" s="587" t="s">
        <v>101</v>
      </c>
      <c r="B39" s="584"/>
      <c r="C39" s="584"/>
      <c r="D39" s="584"/>
      <c r="E39" s="584"/>
      <c r="F39" s="584"/>
      <c r="G39" s="584"/>
      <c r="H39" s="584"/>
      <c r="I39" s="584"/>
      <c r="J39" s="584"/>
      <c r="K39" s="584"/>
      <c r="L39" s="584"/>
      <c r="M39" s="584"/>
      <c r="N39" s="584"/>
      <c r="O39" s="584"/>
      <c r="P39" s="584"/>
      <c r="Q39" s="584"/>
      <c r="R39" s="584"/>
      <c r="S39" s="584"/>
      <c r="T39" s="584"/>
      <c r="U39" s="584"/>
      <c r="V39" s="584"/>
      <c r="W39" s="584"/>
      <c r="X39" s="584"/>
      <c r="Y39" s="584"/>
      <c r="Z39" s="584"/>
      <c r="AA39" s="562"/>
      <c r="AB39" s="562"/>
      <c r="AC39" s="562"/>
    </row>
    <row r="40" spans="1:68" ht="14.25" hidden="1" customHeight="1" x14ac:dyDescent="0.25">
      <c r="A40" s="586" t="s">
        <v>102</v>
      </c>
      <c r="B40" s="584"/>
      <c r="C40" s="584"/>
      <c r="D40" s="584"/>
      <c r="E40" s="584"/>
      <c r="F40" s="584"/>
      <c r="G40" s="584"/>
      <c r="H40" s="584"/>
      <c r="I40" s="584"/>
      <c r="J40" s="584"/>
      <c r="K40" s="584"/>
      <c r="L40" s="584"/>
      <c r="M40" s="584"/>
      <c r="N40" s="584"/>
      <c r="O40" s="584"/>
      <c r="P40" s="584"/>
      <c r="Q40" s="584"/>
      <c r="R40" s="584"/>
      <c r="S40" s="584"/>
      <c r="T40" s="584"/>
      <c r="U40" s="584"/>
      <c r="V40" s="584"/>
      <c r="W40" s="584"/>
      <c r="X40" s="584"/>
      <c r="Y40" s="584"/>
      <c r="Z40" s="584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3">
        <v>4607091385670</v>
      </c>
      <c r="E41" s="574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67">
        <v>208</v>
      </c>
      <c r="Y41" s="568">
        <f>IFERROR(IF(X41="",0,CEILING((X41/$H41),1)*$H41),"")</f>
        <v>216</v>
      </c>
      <c r="Z41" s="36">
        <f>IFERROR(IF(Y41=0,"",ROUNDUP(Y41/H41,0)*0.01898),"")</f>
        <v>0.37959999999999999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216.37777777777777</v>
      </c>
      <c r="BN41" s="64">
        <f>IFERROR(Y41*I41/H41,"0")</f>
        <v>224.69999999999996</v>
      </c>
      <c r="BO41" s="64">
        <f>IFERROR(1/J41*(X41/H41),"0")</f>
        <v>0.30092592592592593</v>
      </c>
      <c r="BP41" s="64">
        <f>IFERROR(1/J41*(Y41/H41),"0")</f>
        <v>0.3125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3">
        <v>4607091385687</v>
      </c>
      <c r="E42" s="574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3">
        <v>4680115882539</v>
      </c>
      <c r="E43" s="574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7"/>
      <c r="B44" s="584"/>
      <c r="C44" s="584"/>
      <c r="D44" s="584"/>
      <c r="E44" s="584"/>
      <c r="F44" s="584"/>
      <c r="G44" s="584"/>
      <c r="H44" s="584"/>
      <c r="I44" s="584"/>
      <c r="J44" s="584"/>
      <c r="K44" s="584"/>
      <c r="L44" s="584"/>
      <c r="M44" s="584"/>
      <c r="N44" s="584"/>
      <c r="O44" s="598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69">
        <f>IFERROR(X41/H41,"0")+IFERROR(X42/H42,"0")+IFERROR(X43/H43,"0")</f>
        <v>19.25925925925926</v>
      </c>
      <c r="Y44" s="569">
        <f>IFERROR(Y41/H41,"0")+IFERROR(Y42/H42,"0")+IFERROR(Y43/H43,"0")</f>
        <v>20</v>
      </c>
      <c r="Z44" s="569">
        <f>IFERROR(IF(Z41="",0,Z41),"0")+IFERROR(IF(Z42="",0,Z42),"0")+IFERROR(IF(Z43="",0,Z43),"0")</f>
        <v>0.37959999999999999</v>
      </c>
      <c r="AA44" s="570"/>
      <c r="AB44" s="570"/>
      <c r="AC44" s="570"/>
    </row>
    <row r="45" spans="1:68" x14ac:dyDescent="0.2">
      <c r="A45" s="584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98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69">
        <f>IFERROR(SUM(X41:X43),"0")</f>
        <v>208</v>
      </c>
      <c r="Y45" s="569">
        <f>IFERROR(SUM(Y41:Y43),"0")</f>
        <v>216</v>
      </c>
      <c r="Z45" s="37"/>
      <c r="AA45" s="570"/>
      <c r="AB45" s="570"/>
      <c r="AC45" s="570"/>
    </row>
    <row r="46" spans="1:68" ht="14.25" hidden="1" customHeight="1" x14ac:dyDescent="0.25">
      <c r="A46" s="586" t="s">
        <v>73</v>
      </c>
      <c r="B46" s="584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84"/>
      <c r="S46" s="584"/>
      <c r="T46" s="584"/>
      <c r="U46" s="584"/>
      <c r="V46" s="584"/>
      <c r="W46" s="584"/>
      <c r="X46" s="584"/>
      <c r="Y46" s="584"/>
      <c r="Z46" s="584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3">
        <v>4680115884915</v>
      </c>
      <c r="E47" s="574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7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98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4"/>
      <c r="B49" s="584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98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4"/>
      <c r="C50" s="584"/>
      <c r="D50" s="584"/>
      <c r="E50" s="584"/>
      <c r="F50" s="584"/>
      <c r="G50" s="584"/>
      <c r="H50" s="584"/>
      <c r="I50" s="584"/>
      <c r="J50" s="584"/>
      <c r="K50" s="584"/>
      <c r="L50" s="584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584"/>
      <c r="Y50" s="584"/>
      <c r="Z50" s="584"/>
      <c r="AA50" s="562"/>
      <c r="AB50" s="562"/>
      <c r="AC50" s="562"/>
    </row>
    <row r="51" spans="1:68" ht="14.25" hidden="1" customHeight="1" x14ac:dyDescent="0.25">
      <c r="A51" s="586" t="s">
        <v>102</v>
      </c>
      <c r="B51" s="584"/>
      <c r="C51" s="584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84"/>
      <c r="S51" s="584"/>
      <c r="T51" s="584"/>
      <c r="U51" s="584"/>
      <c r="V51" s="584"/>
      <c r="W51" s="584"/>
      <c r="X51" s="584"/>
      <c r="Y51" s="584"/>
      <c r="Z51" s="584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3">
        <v>4680115885882</v>
      </c>
      <c r="E52" s="574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69</v>
      </c>
      <c r="X52" s="567">
        <v>50</v>
      </c>
      <c r="Y52" s="56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3">
        <v>4680115881426</v>
      </c>
      <c r="E53" s="574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67">
        <v>163</v>
      </c>
      <c r="Y53" s="568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169.56527777777774</v>
      </c>
      <c r="BN53" s="64">
        <f t="shared" si="8"/>
        <v>179.76</v>
      </c>
      <c r="BO53" s="64">
        <f t="shared" si="9"/>
        <v>0.23582175925925924</v>
      </c>
      <c r="BP53" s="64">
        <f t="shared" si="10"/>
        <v>0.25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3">
        <v>4680115880283</v>
      </c>
      <c r="E54" s="574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3">
        <v>4680115881525</v>
      </c>
      <c r="E55" s="574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69</v>
      </c>
      <c r="X55" s="567">
        <v>63</v>
      </c>
      <c r="Y55" s="568">
        <f t="shared" si="6"/>
        <v>64</v>
      </c>
      <c r="Z55" s="36">
        <f>IFERROR(IF(Y55=0,"",ROUNDUP(Y55/H55,0)*0.00902),"")</f>
        <v>0.14432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66.307500000000005</v>
      </c>
      <c r="BN55" s="64">
        <f t="shared" si="8"/>
        <v>67.36</v>
      </c>
      <c r="BO55" s="64">
        <f t="shared" si="9"/>
        <v>0.11931818181818182</v>
      </c>
      <c r="BP55" s="64">
        <f t="shared" si="10"/>
        <v>0.12121212121212122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3">
        <v>4680115885899</v>
      </c>
      <c r="E56" s="574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3">
        <v>4680115881419</v>
      </c>
      <c r="E57" s="574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7"/>
      <c r="B58" s="584"/>
      <c r="C58" s="584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98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69">
        <f>IFERROR(X52/H52,"0")+IFERROR(X53/H53,"0")+IFERROR(X54/H54,"0")+IFERROR(X55/H55,"0")+IFERROR(X56/H56,"0")+IFERROR(X57/H57,"0")</f>
        <v>35.306878306878303</v>
      </c>
      <c r="Y58" s="569">
        <f>IFERROR(Y52/H52,"0")+IFERROR(Y53/H53,"0")+IFERROR(Y54/H54,"0")+IFERROR(Y55/H55,"0")+IFERROR(Y56/H56,"0")+IFERROR(Y57/H57,"0")</f>
        <v>37</v>
      </c>
      <c r="Z58" s="569">
        <f>IFERROR(IF(Z52="",0,Z52),"0")+IFERROR(IF(Z53="",0,Z53),"0")+IFERROR(IF(Z54="",0,Z54),"0")+IFERROR(IF(Z55="",0,Z55),"0")+IFERROR(IF(Z56="",0,Z56),"0")+IFERROR(IF(Z57="",0,Z57),"0")</f>
        <v>0.54289999999999994</v>
      </c>
      <c r="AA58" s="570"/>
      <c r="AB58" s="570"/>
      <c r="AC58" s="570"/>
    </row>
    <row r="59" spans="1:68" x14ac:dyDescent="0.2">
      <c r="A59" s="584"/>
      <c r="B59" s="584"/>
      <c r="C59" s="584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98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69">
        <f>IFERROR(SUM(X52:X57),"0")</f>
        <v>276</v>
      </c>
      <c r="Y59" s="569">
        <f>IFERROR(SUM(Y52:Y57),"0")</f>
        <v>292.8</v>
      </c>
      <c r="Z59" s="37"/>
      <c r="AA59" s="570"/>
      <c r="AB59" s="570"/>
      <c r="AC59" s="570"/>
    </row>
    <row r="60" spans="1:68" ht="14.25" hidden="1" customHeight="1" x14ac:dyDescent="0.25">
      <c r="A60" s="586" t="s">
        <v>134</v>
      </c>
      <c r="B60" s="584"/>
      <c r="C60" s="584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84"/>
      <c r="S60" s="584"/>
      <c r="T60" s="584"/>
      <c r="U60" s="584"/>
      <c r="V60" s="584"/>
      <c r="W60" s="584"/>
      <c r="X60" s="584"/>
      <c r="Y60" s="584"/>
      <c r="Z60" s="584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3">
        <v>4680115881440</v>
      </c>
      <c r="E61" s="574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69</v>
      </c>
      <c r="X61" s="567">
        <v>163</v>
      </c>
      <c r="Y61" s="568">
        <f>IFERROR(IF(X61="",0,CEILING((X61/$H61),1)*$H61),"")</f>
        <v>172.8</v>
      </c>
      <c r="Z61" s="36">
        <f>IFERROR(IF(Y61=0,"",ROUNDUP(Y61/H61,0)*0.01898),"")</f>
        <v>0.30368000000000001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169.56527777777774</v>
      </c>
      <c r="BN61" s="64">
        <f>IFERROR(Y61*I61/H61,"0")</f>
        <v>179.76</v>
      </c>
      <c r="BO61" s="64">
        <f>IFERROR(1/J61*(X61/H61),"0")</f>
        <v>0.23582175925925924</v>
      </c>
      <c r="BP61" s="64">
        <f>IFERROR(1/J61*(Y61/H61),"0")</f>
        <v>0.25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3">
        <v>4680115882751</v>
      </c>
      <c r="E62" s="574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5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3">
        <v>4680115885950</v>
      </c>
      <c r="E63" s="574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3">
        <v>4680115881433</v>
      </c>
      <c r="E64" s="574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7"/>
      <c r="B65" s="584"/>
      <c r="C65" s="584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98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69">
        <f>IFERROR(X61/H61,"0")+IFERROR(X62/H62,"0")+IFERROR(X63/H63,"0")+IFERROR(X64/H64,"0")</f>
        <v>15.092592592592592</v>
      </c>
      <c r="Y65" s="569">
        <f>IFERROR(Y61/H61,"0")+IFERROR(Y62/H62,"0")+IFERROR(Y63/H63,"0")+IFERROR(Y64/H64,"0")</f>
        <v>16</v>
      </c>
      <c r="Z65" s="569">
        <f>IFERROR(IF(Z61="",0,Z61),"0")+IFERROR(IF(Z62="",0,Z62),"0")+IFERROR(IF(Z63="",0,Z63),"0")+IFERROR(IF(Z64="",0,Z64),"0")</f>
        <v>0.30368000000000001</v>
      </c>
      <c r="AA65" s="570"/>
      <c r="AB65" s="570"/>
      <c r="AC65" s="570"/>
    </row>
    <row r="66" spans="1:68" x14ac:dyDescent="0.2">
      <c r="A66" s="584"/>
      <c r="B66" s="584"/>
      <c r="C66" s="584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98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69">
        <f>IFERROR(SUM(X61:X64),"0")</f>
        <v>163</v>
      </c>
      <c r="Y66" s="569">
        <f>IFERROR(SUM(Y61:Y64),"0")</f>
        <v>172.8</v>
      </c>
      <c r="Z66" s="37"/>
      <c r="AA66" s="570"/>
      <c r="AB66" s="570"/>
      <c r="AC66" s="570"/>
    </row>
    <row r="67" spans="1:68" ht="14.25" hidden="1" customHeight="1" x14ac:dyDescent="0.25">
      <c r="A67" s="586" t="s">
        <v>63</v>
      </c>
      <c r="B67" s="584"/>
      <c r="C67" s="584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84"/>
      <c r="S67" s="584"/>
      <c r="T67" s="584"/>
      <c r="U67" s="584"/>
      <c r="V67" s="584"/>
      <c r="W67" s="584"/>
      <c r="X67" s="584"/>
      <c r="Y67" s="584"/>
      <c r="Z67" s="584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3">
        <v>4680115885073</v>
      </c>
      <c r="E68" s="574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3">
        <v>4680115885059</v>
      </c>
      <c r="E69" s="574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3">
        <v>4680115885097</v>
      </c>
      <c r="E70" s="574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67">
        <v>3</v>
      </c>
      <c r="Y70" s="56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3.1666666666666661</v>
      </c>
      <c r="BN70" s="64">
        <f>IFERROR(Y70*I70/H70,"0")</f>
        <v>3.8</v>
      </c>
      <c r="BO70" s="64">
        <f>IFERROR(1/J70*(X70/H70),"0")</f>
        <v>7.1225071225071226E-3</v>
      </c>
      <c r="BP70" s="64">
        <f>IFERROR(1/J70*(Y70/H70),"0")</f>
        <v>8.5470085470085479E-3</v>
      </c>
    </row>
    <row r="71" spans="1:68" x14ac:dyDescent="0.2">
      <c r="A71" s="597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98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69">
        <f>IFERROR(X68/H68,"0")+IFERROR(X69/H69,"0")+IFERROR(X70/H70,"0")</f>
        <v>1.6666666666666665</v>
      </c>
      <c r="Y71" s="569">
        <f>IFERROR(Y68/H68,"0")+IFERROR(Y69/H69,"0")+IFERROR(Y70/H70,"0")</f>
        <v>2</v>
      </c>
      <c r="Z71" s="569">
        <f>IFERROR(IF(Z68="",0,Z68),"0")+IFERROR(IF(Z69="",0,Z69),"0")+IFERROR(IF(Z70="",0,Z70),"0")</f>
        <v>1.004E-2</v>
      </c>
      <c r="AA71" s="570"/>
      <c r="AB71" s="570"/>
      <c r="AC71" s="570"/>
    </row>
    <row r="72" spans="1:68" x14ac:dyDescent="0.2">
      <c r="A72" s="584"/>
      <c r="B72" s="584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98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69">
        <f>IFERROR(SUM(X68:X70),"0")</f>
        <v>3</v>
      </c>
      <c r="Y72" s="569">
        <f>IFERROR(SUM(Y68:Y70),"0")</f>
        <v>3.6</v>
      </c>
      <c r="Z72" s="37"/>
      <c r="AA72" s="570"/>
      <c r="AB72" s="570"/>
      <c r="AC72" s="570"/>
    </row>
    <row r="73" spans="1:68" ht="14.25" hidden="1" customHeight="1" x14ac:dyDescent="0.25">
      <c r="A73" s="586" t="s">
        <v>73</v>
      </c>
      <c r="B73" s="584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84"/>
      <c r="S73" s="584"/>
      <c r="T73" s="584"/>
      <c r="U73" s="584"/>
      <c r="V73" s="584"/>
      <c r="W73" s="584"/>
      <c r="X73" s="584"/>
      <c r="Y73" s="584"/>
      <c r="Z73" s="584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3">
        <v>4680115881891</v>
      </c>
      <c r="E74" s="574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3">
        <v>4680115885769</v>
      </c>
      <c r="E75" s="574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3">
        <v>4680115884410</v>
      </c>
      <c r="E76" s="574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3">
        <v>4680115884311</v>
      </c>
      <c r="E77" s="574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3">
        <v>4680115885929</v>
      </c>
      <c r="E78" s="574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3">
        <v>4680115884403</v>
      </c>
      <c r="E79" s="574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7"/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98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4"/>
      <c r="B81" s="584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98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6" t="s">
        <v>169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84"/>
      <c r="S82" s="584"/>
      <c r="T82" s="584"/>
      <c r="U82" s="584"/>
      <c r="V82" s="584"/>
      <c r="W82" s="584"/>
      <c r="X82" s="584"/>
      <c r="Y82" s="584"/>
      <c r="Z82" s="584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3">
        <v>4680115881532</v>
      </c>
      <c r="E83" s="574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3">
        <v>4680115881464</v>
      </c>
      <c r="E84" s="574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7"/>
      <c r="B85" s="584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98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4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98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4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84"/>
      <c r="S87" s="584"/>
      <c r="T87" s="584"/>
      <c r="U87" s="584"/>
      <c r="V87" s="584"/>
      <c r="W87" s="584"/>
      <c r="X87" s="584"/>
      <c r="Y87" s="584"/>
      <c r="Z87" s="584"/>
      <c r="AA87" s="562"/>
      <c r="AB87" s="562"/>
      <c r="AC87" s="562"/>
    </row>
    <row r="88" spans="1:68" ht="14.25" hidden="1" customHeight="1" x14ac:dyDescent="0.25">
      <c r="A88" s="586" t="s">
        <v>102</v>
      </c>
      <c r="B88" s="584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84"/>
      <c r="S88" s="584"/>
      <c r="T88" s="584"/>
      <c r="U88" s="584"/>
      <c r="V88" s="584"/>
      <c r="W88" s="584"/>
      <c r="X88" s="584"/>
      <c r="Y88" s="584"/>
      <c r="Z88" s="584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3">
        <v>4680115881327</v>
      </c>
      <c r="E89" s="574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69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3">
        <v>4680115881518</v>
      </c>
      <c r="E90" s="574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3">
        <v>4680115881303</v>
      </c>
      <c r="E91" s="574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69</v>
      </c>
      <c r="X91" s="567">
        <v>60</v>
      </c>
      <c r="Y91" s="568">
        <f>IFERROR(IF(X91="",0,CEILING((X91/$H91),1)*$H91),"")</f>
        <v>63</v>
      </c>
      <c r="Z91" s="36">
        <f>IFERROR(IF(Y91=0,"",ROUNDUP(Y91/H91,0)*0.00902),"")</f>
        <v>0.12628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62.800000000000004</v>
      </c>
      <c r="BN91" s="64">
        <f>IFERROR(Y91*I91/H91,"0")</f>
        <v>65.94</v>
      </c>
      <c r="BO91" s="64">
        <f>IFERROR(1/J91*(X91/H91),"0")</f>
        <v>0.10101010101010102</v>
      </c>
      <c r="BP91" s="64">
        <f>IFERROR(1/J91*(Y91/H91),"0")</f>
        <v>0.10606060606060606</v>
      </c>
    </row>
    <row r="92" spans="1:68" x14ac:dyDescent="0.2">
      <c r="A92" s="597"/>
      <c r="B92" s="584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98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69">
        <f>IFERROR(X89/H89,"0")+IFERROR(X90/H90,"0")+IFERROR(X91/H91,"0")</f>
        <v>41.111111111111107</v>
      </c>
      <c r="Y92" s="569">
        <f>IFERROR(Y89/H89,"0")+IFERROR(Y90/H90,"0")+IFERROR(Y91/H91,"0")</f>
        <v>42</v>
      </c>
      <c r="Z92" s="569">
        <f>IFERROR(IF(Z89="",0,Z89),"0")+IFERROR(IF(Z90="",0,Z90),"0")+IFERROR(IF(Z91="",0,Z91),"0")</f>
        <v>0.65772000000000008</v>
      </c>
      <c r="AA92" s="570"/>
      <c r="AB92" s="570"/>
      <c r="AC92" s="570"/>
    </row>
    <row r="93" spans="1:68" x14ac:dyDescent="0.2">
      <c r="A93" s="584"/>
      <c r="B93" s="584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98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69">
        <f>IFERROR(SUM(X89:X91),"0")</f>
        <v>360</v>
      </c>
      <c r="Y93" s="569">
        <f>IFERROR(SUM(Y89:Y91),"0")</f>
        <v>365.40000000000003</v>
      </c>
      <c r="Z93" s="37"/>
      <c r="AA93" s="570"/>
      <c r="AB93" s="570"/>
      <c r="AC93" s="570"/>
    </row>
    <row r="94" spans="1:68" ht="14.25" hidden="1" customHeight="1" x14ac:dyDescent="0.25">
      <c r="A94" s="586" t="s">
        <v>73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3">
        <v>4607091386967</v>
      </c>
      <c r="E95" s="574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9" t="s">
        <v>186</v>
      </c>
      <c r="Q95" s="580"/>
      <c r="R95" s="580"/>
      <c r="S95" s="580"/>
      <c r="T95" s="581"/>
      <c r="U95" s="34"/>
      <c r="V95" s="34"/>
      <c r="W95" s="35" t="s">
        <v>69</v>
      </c>
      <c r="X95" s="567">
        <v>146</v>
      </c>
      <c r="Y95" s="568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155.35481481481483</v>
      </c>
      <c r="BN95" s="64">
        <f t="shared" ref="BN95:BN100" si="18">IFERROR(Y95*I95/H95,"0")</f>
        <v>163.761</v>
      </c>
      <c r="BO95" s="64">
        <f t="shared" ref="BO95:BO100" si="19">IFERROR(1/J95*(X95/H95),"0")</f>
        <v>0.28163580246913583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3">
        <v>4607091386967</v>
      </c>
      <c r="E96" s="574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3">
        <v>4680115884953</v>
      </c>
      <c r="E97" s="574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3">
        <v>4607091385731</v>
      </c>
      <c r="E98" s="574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3">
        <v>4607091385731</v>
      </c>
      <c r="E99" s="574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67">
        <v>135</v>
      </c>
      <c r="Y99" s="568">
        <f t="shared" si="16"/>
        <v>135</v>
      </c>
      <c r="Z99" s="36">
        <f>IFERROR(IF(Y99=0,"",ROUNDUP(Y99/H99,0)*0.00651),"")</f>
        <v>0.32550000000000001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147.6</v>
      </c>
      <c r="BN99" s="64">
        <f t="shared" si="18"/>
        <v>147.6</v>
      </c>
      <c r="BO99" s="64">
        <f t="shared" si="19"/>
        <v>0.27472527472527475</v>
      </c>
      <c r="BP99" s="64">
        <f t="shared" si="20"/>
        <v>0.27472527472527475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3">
        <v>4680115880894</v>
      </c>
      <c r="E100" s="574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9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7"/>
      <c r="B101" s="584"/>
      <c r="C101" s="584"/>
      <c r="D101" s="584"/>
      <c r="E101" s="584"/>
      <c r="F101" s="584"/>
      <c r="G101" s="584"/>
      <c r="H101" s="584"/>
      <c r="I101" s="584"/>
      <c r="J101" s="584"/>
      <c r="K101" s="584"/>
      <c r="L101" s="584"/>
      <c r="M101" s="584"/>
      <c r="N101" s="584"/>
      <c r="O101" s="598"/>
      <c r="P101" s="575" t="s">
        <v>71</v>
      </c>
      <c r="Q101" s="576"/>
      <c r="R101" s="576"/>
      <c r="S101" s="576"/>
      <c r="T101" s="576"/>
      <c r="U101" s="576"/>
      <c r="V101" s="577"/>
      <c r="W101" s="37" t="s">
        <v>72</v>
      </c>
      <c r="X101" s="569">
        <f>IFERROR(X95/H95,"0")+IFERROR(X96/H96,"0")+IFERROR(X97/H97,"0")+IFERROR(X98/H98,"0")+IFERROR(X99/H99,"0")+IFERROR(X100/H100,"0")</f>
        <v>68.024691358024697</v>
      </c>
      <c r="Y101" s="569">
        <f>IFERROR(Y95/H95,"0")+IFERROR(Y96/H96,"0")+IFERROR(Y97/H97,"0")+IFERROR(Y98/H98,"0")+IFERROR(Y99/H99,"0")+IFERROR(Y100/H100,"0")</f>
        <v>69</v>
      </c>
      <c r="Z101" s="569">
        <f>IFERROR(IF(Z95="",0,Z95),"0")+IFERROR(IF(Z96="",0,Z96),"0")+IFERROR(IF(Z97="",0,Z97),"0")+IFERROR(IF(Z98="",0,Z98),"0")+IFERROR(IF(Z99="",0,Z99),"0")+IFERROR(IF(Z100="",0,Z100),"0")</f>
        <v>0.68612000000000006</v>
      </c>
      <c r="AA101" s="570"/>
      <c r="AB101" s="570"/>
      <c r="AC101" s="570"/>
    </row>
    <row r="102" spans="1:68" x14ac:dyDescent="0.2">
      <c r="A102" s="584"/>
      <c r="B102" s="584"/>
      <c r="C102" s="584"/>
      <c r="D102" s="584"/>
      <c r="E102" s="584"/>
      <c r="F102" s="584"/>
      <c r="G102" s="584"/>
      <c r="H102" s="584"/>
      <c r="I102" s="584"/>
      <c r="J102" s="584"/>
      <c r="K102" s="584"/>
      <c r="L102" s="584"/>
      <c r="M102" s="584"/>
      <c r="N102" s="584"/>
      <c r="O102" s="598"/>
      <c r="P102" s="575" t="s">
        <v>71</v>
      </c>
      <c r="Q102" s="576"/>
      <c r="R102" s="576"/>
      <c r="S102" s="576"/>
      <c r="T102" s="576"/>
      <c r="U102" s="576"/>
      <c r="V102" s="577"/>
      <c r="W102" s="37" t="s">
        <v>69</v>
      </c>
      <c r="X102" s="569">
        <f>IFERROR(SUM(X95:X100),"0")</f>
        <v>281</v>
      </c>
      <c r="Y102" s="569">
        <f>IFERROR(SUM(Y95:Y100),"0")</f>
        <v>288.89999999999998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4"/>
      <c r="C103" s="584"/>
      <c r="D103" s="584"/>
      <c r="E103" s="584"/>
      <c r="F103" s="584"/>
      <c r="G103" s="584"/>
      <c r="H103" s="584"/>
      <c r="I103" s="584"/>
      <c r="J103" s="584"/>
      <c r="K103" s="584"/>
      <c r="L103" s="584"/>
      <c r="M103" s="584"/>
      <c r="N103" s="584"/>
      <c r="O103" s="584"/>
      <c r="P103" s="584"/>
      <c r="Q103" s="584"/>
      <c r="R103" s="584"/>
      <c r="S103" s="584"/>
      <c r="T103" s="584"/>
      <c r="U103" s="584"/>
      <c r="V103" s="584"/>
      <c r="W103" s="584"/>
      <c r="X103" s="584"/>
      <c r="Y103" s="584"/>
      <c r="Z103" s="584"/>
      <c r="AA103" s="562"/>
      <c r="AB103" s="562"/>
      <c r="AC103" s="562"/>
    </row>
    <row r="104" spans="1:68" ht="14.25" hidden="1" customHeight="1" x14ac:dyDescent="0.25">
      <c r="A104" s="586" t="s">
        <v>102</v>
      </c>
      <c r="B104" s="584"/>
      <c r="C104" s="584"/>
      <c r="D104" s="584"/>
      <c r="E104" s="584"/>
      <c r="F104" s="584"/>
      <c r="G104" s="584"/>
      <c r="H104" s="584"/>
      <c r="I104" s="584"/>
      <c r="J104" s="584"/>
      <c r="K104" s="584"/>
      <c r="L104" s="584"/>
      <c r="M104" s="584"/>
      <c r="N104" s="584"/>
      <c r="O104" s="584"/>
      <c r="P104" s="584"/>
      <c r="Q104" s="584"/>
      <c r="R104" s="584"/>
      <c r="S104" s="584"/>
      <c r="T104" s="584"/>
      <c r="U104" s="584"/>
      <c r="V104" s="584"/>
      <c r="W104" s="584"/>
      <c r="X104" s="584"/>
      <c r="Y104" s="584"/>
      <c r="Z104" s="584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3">
        <v>4680115882133</v>
      </c>
      <c r="E105" s="574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69</v>
      </c>
      <c r="X105" s="567">
        <v>300</v>
      </c>
      <c r="Y105" s="568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3">
        <v>4680115880269</v>
      </c>
      <c r="E106" s="574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3">
        <v>4680115880429</v>
      </c>
      <c r="E107" s="574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67">
        <v>90</v>
      </c>
      <c r="Y107" s="568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3">
        <v>4680115881457</v>
      </c>
      <c r="E108" s="574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7"/>
      <c r="B109" s="584"/>
      <c r="C109" s="584"/>
      <c r="D109" s="584"/>
      <c r="E109" s="584"/>
      <c r="F109" s="584"/>
      <c r="G109" s="584"/>
      <c r="H109" s="584"/>
      <c r="I109" s="584"/>
      <c r="J109" s="584"/>
      <c r="K109" s="584"/>
      <c r="L109" s="584"/>
      <c r="M109" s="584"/>
      <c r="N109" s="584"/>
      <c r="O109" s="598"/>
      <c r="P109" s="575" t="s">
        <v>71</v>
      </c>
      <c r="Q109" s="576"/>
      <c r="R109" s="576"/>
      <c r="S109" s="576"/>
      <c r="T109" s="576"/>
      <c r="U109" s="576"/>
      <c r="V109" s="577"/>
      <c r="W109" s="37" t="s">
        <v>72</v>
      </c>
      <c r="X109" s="569">
        <f>IFERROR(X105/H105,"0")+IFERROR(X106/H106,"0")+IFERROR(X107/H107,"0")+IFERROR(X108/H108,"0")</f>
        <v>47.777777777777771</v>
      </c>
      <c r="Y109" s="569">
        <f>IFERROR(Y105/H105,"0")+IFERROR(Y106/H106,"0")+IFERROR(Y107/H107,"0")+IFERROR(Y108/H108,"0")</f>
        <v>48</v>
      </c>
      <c r="Z109" s="569">
        <f>IFERROR(IF(Z105="",0,Z105),"0")+IFERROR(IF(Z106="",0,Z106),"0")+IFERROR(IF(Z107="",0,Z107),"0")+IFERROR(IF(Z108="",0,Z108),"0")</f>
        <v>0.71184000000000003</v>
      </c>
      <c r="AA109" s="570"/>
      <c r="AB109" s="570"/>
      <c r="AC109" s="570"/>
    </row>
    <row r="110" spans="1:68" x14ac:dyDescent="0.2">
      <c r="A110" s="58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98"/>
      <c r="P110" s="575" t="s">
        <v>71</v>
      </c>
      <c r="Q110" s="576"/>
      <c r="R110" s="576"/>
      <c r="S110" s="576"/>
      <c r="T110" s="576"/>
      <c r="U110" s="576"/>
      <c r="V110" s="577"/>
      <c r="W110" s="37" t="s">
        <v>69</v>
      </c>
      <c r="X110" s="569">
        <f>IFERROR(SUM(X105:X108),"0")</f>
        <v>390</v>
      </c>
      <c r="Y110" s="569">
        <f>IFERROR(SUM(Y105:Y108),"0")</f>
        <v>392.40000000000003</v>
      </c>
      <c r="Z110" s="37"/>
      <c r="AA110" s="570"/>
      <c r="AB110" s="570"/>
      <c r="AC110" s="570"/>
    </row>
    <row r="111" spans="1:68" ht="14.25" hidden="1" customHeight="1" x14ac:dyDescent="0.25">
      <c r="A111" s="586" t="s">
        <v>134</v>
      </c>
      <c r="B111" s="584"/>
      <c r="C111" s="584"/>
      <c r="D111" s="584"/>
      <c r="E111" s="584"/>
      <c r="F111" s="584"/>
      <c r="G111" s="584"/>
      <c r="H111" s="584"/>
      <c r="I111" s="584"/>
      <c r="J111" s="584"/>
      <c r="K111" s="584"/>
      <c r="L111" s="584"/>
      <c r="M111" s="584"/>
      <c r="N111" s="584"/>
      <c r="O111" s="584"/>
      <c r="P111" s="584"/>
      <c r="Q111" s="584"/>
      <c r="R111" s="584"/>
      <c r="S111" s="584"/>
      <c r="T111" s="584"/>
      <c r="U111" s="584"/>
      <c r="V111" s="584"/>
      <c r="W111" s="584"/>
      <c r="X111" s="584"/>
      <c r="Y111" s="584"/>
      <c r="Z111" s="584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3">
        <v>4680115881488</v>
      </c>
      <c r="E112" s="574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69</v>
      </c>
      <c r="X112" s="567">
        <v>244</v>
      </c>
      <c r="Y112" s="568">
        <f>IFERROR(IF(X112="",0,CEILING((X112/$H112),1)*$H112),"")</f>
        <v>248.4</v>
      </c>
      <c r="Z112" s="36">
        <f>IFERROR(IF(Y112=0,"",ROUNDUP(Y112/H112,0)*0.01898),"")</f>
        <v>0.43653999999999998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253.82777777777773</v>
      </c>
      <c r="BN112" s="64">
        <f>IFERROR(Y112*I112/H112,"0")</f>
        <v>258.40499999999997</v>
      </c>
      <c r="BO112" s="64">
        <f>IFERROR(1/J112*(X112/H112),"0")</f>
        <v>0.35300925925925924</v>
      </c>
      <c r="BP112" s="64">
        <f>IFERROR(1/J112*(Y112/H112),"0")</f>
        <v>0.359375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3">
        <v>4680115882775</v>
      </c>
      <c r="E113" s="574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3">
        <v>4680115880658</v>
      </c>
      <c r="E114" s="574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67">
        <v>5</v>
      </c>
      <c r="Y114" s="568">
        <f>IFERROR(IF(X114="",0,CEILING((X114/$H114),1)*$H114),"")</f>
        <v>7.1999999999999993</v>
      </c>
      <c r="Z114" s="36">
        <f>IFERROR(IF(Y114=0,"",ROUNDUP(Y114/H114,0)*0.00651),"")</f>
        <v>1.9529999999999999E-2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5.375</v>
      </c>
      <c r="BN114" s="64">
        <f>IFERROR(Y114*I114/H114,"0")</f>
        <v>7.7399999999999993</v>
      </c>
      <c r="BO114" s="64">
        <f>IFERROR(1/J114*(X114/H114),"0")</f>
        <v>1.1446886446886448E-2</v>
      </c>
      <c r="BP114" s="64">
        <f>IFERROR(1/J114*(Y114/H114),"0")</f>
        <v>1.6483516483516484E-2</v>
      </c>
    </row>
    <row r="115" spans="1:68" x14ac:dyDescent="0.2">
      <c r="A115" s="597"/>
      <c r="B115" s="584"/>
      <c r="C115" s="584"/>
      <c r="D115" s="584"/>
      <c r="E115" s="584"/>
      <c r="F115" s="584"/>
      <c r="G115" s="584"/>
      <c r="H115" s="584"/>
      <c r="I115" s="584"/>
      <c r="J115" s="584"/>
      <c r="K115" s="584"/>
      <c r="L115" s="584"/>
      <c r="M115" s="584"/>
      <c r="N115" s="584"/>
      <c r="O115" s="598"/>
      <c r="P115" s="575" t="s">
        <v>71</v>
      </c>
      <c r="Q115" s="576"/>
      <c r="R115" s="576"/>
      <c r="S115" s="576"/>
      <c r="T115" s="576"/>
      <c r="U115" s="576"/>
      <c r="V115" s="577"/>
      <c r="W115" s="37" t="s">
        <v>72</v>
      </c>
      <c r="X115" s="569">
        <f>IFERROR(X112/H112,"0")+IFERROR(X113/H113,"0")+IFERROR(X114/H114,"0")</f>
        <v>24.675925925925924</v>
      </c>
      <c r="Y115" s="569">
        <f>IFERROR(Y112/H112,"0")+IFERROR(Y113/H113,"0")+IFERROR(Y114/H114,"0")</f>
        <v>26</v>
      </c>
      <c r="Z115" s="569">
        <f>IFERROR(IF(Z112="",0,Z112),"0")+IFERROR(IF(Z113="",0,Z113),"0")+IFERROR(IF(Z114="",0,Z114),"0")</f>
        <v>0.45606999999999998</v>
      </c>
      <c r="AA115" s="570"/>
      <c r="AB115" s="570"/>
      <c r="AC115" s="570"/>
    </row>
    <row r="116" spans="1:68" x14ac:dyDescent="0.2">
      <c r="A116" s="584"/>
      <c r="B116" s="584"/>
      <c r="C116" s="584"/>
      <c r="D116" s="584"/>
      <c r="E116" s="584"/>
      <c r="F116" s="584"/>
      <c r="G116" s="584"/>
      <c r="H116" s="584"/>
      <c r="I116" s="584"/>
      <c r="J116" s="584"/>
      <c r="K116" s="584"/>
      <c r="L116" s="584"/>
      <c r="M116" s="584"/>
      <c r="N116" s="584"/>
      <c r="O116" s="598"/>
      <c r="P116" s="575" t="s">
        <v>71</v>
      </c>
      <c r="Q116" s="576"/>
      <c r="R116" s="576"/>
      <c r="S116" s="576"/>
      <c r="T116" s="576"/>
      <c r="U116" s="576"/>
      <c r="V116" s="577"/>
      <c r="W116" s="37" t="s">
        <v>69</v>
      </c>
      <c r="X116" s="569">
        <f>IFERROR(SUM(X112:X114),"0")</f>
        <v>249</v>
      </c>
      <c r="Y116" s="569">
        <f>IFERROR(SUM(Y112:Y114),"0")</f>
        <v>255.6</v>
      </c>
      <c r="Z116" s="37"/>
      <c r="AA116" s="570"/>
      <c r="AB116" s="570"/>
      <c r="AC116" s="570"/>
    </row>
    <row r="117" spans="1:68" ht="14.25" hidden="1" customHeight="1" x14ac:dyDescent="0.25">
      <c r="A117" s="586" t="s">
        <v>73</v>
      </c>
      <c r="B117" s="584"/>
      <c r="C117" s="584"/>
      <c r="D117" s="584"/>
      <c r="E117" s="584"/>
      <c r="F117" s="584"/>
      <c r="G117" s="584"/>
      <c r="H117" s="584"/>
      <c r="I117" s="584"/>
      <c r="J117" s="584"/>
      <c r="K117" s="584"/>
      <c r="L117" s="584"/>
      <c r="M117" s="584"/>
      <c r="N117" s="584"/>
      <c r="O117" s="584"/>
      <c r="P117" s="584"/>
      <c r="Q117" s="584"/>
      <c r="R117" s="584"/>
      <c r="S117" s="584"/>
      <c r="T117" s="584"/>
      <c r="U117" s="584"/>
      <c r="V117" s="584"/>
      <c r="W117" s="584"/>
      <c r="X117" s="584"/>
      <c r="Y117" s="584"/>
      <c r="Z117" s="584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3">
        <v>4607091385168</v>
      </c>
      <c r="E118" s="574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69</v>
      </c>
      <c r="X118" s="567">
        <v>145</v>
      </c>
      <c r="Y118" s="568">
        <f>IFERROR(IF(X118="",0,CEILING((X118/$H118),1)*$H118),"")</f>
        <v>145.79999999999998</v>
      </c>
      <c r="Z118" s="36">
        <f>IFERROR(IF(Y118=0,"",ROUNDUP(Y118/H118,0)*0.01898),"")</f>
        <v>0.34164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154.18333333333334</v>
      </c>
      <c r="BN118" s="64">
        <f>IFERROR(Y118*I118/H118,"0")</f>
        <v>155.03399999999996</v>
      </c>
      <c r="BO118" s="64">
        <f>IFERROR(1/J118*(X118/H118),"0")</f>
        <v>0.27970679012345678</v>
      </c>
      <c r="BP118" s="64">
        <f>IFERROR(1/J118*(Y118/H118),"0")</f>
        <v>0.28125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3">
        <v>4607091383256</v>
      </c>
      <c r="E119" s="574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0"/>
      <c r="R119" s="580"/>
      <c r="S119" s="580"/>
      <c r="T119" s="581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3">
        <v>4607091385748</v>
      </c>
      <c r="E120" s="574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67">
        <v>135</v>
      </c>
      <c r="Y120" s="568">
        <f>IFERROR(IF(X120="",0,CEILING((X120/$H120),1)*$H120),"")</f>
        <v>135</v>
      </c>
      <c r="Z120" s="36">
        <f>IFERROR(IF(Y120=0,"",ROUNDUP(Y120/H120,0)*0.00651),"")</f>
        <v>0.32550000000000001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147.6</v>
      </c>
      <c r="BN120" s="64">
        <f>IFERROR(Y120*I120/H120,"0")</f>
        <v>147.6</v>
      </c>
      <c r="BO120" s="64">
        <f>IFERROR(1/J120*(X120/H120),"0")</f>
        <v>0.27472527472527475</v>
      </c>
      <c r="BP120" s="64">
        <f>IFERROR(1/J120*(Y120/H120),"0")</f>
        <v>0.27472527472527475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3">
        <v>4680115884533</v>
      </c>
      <c r="E121" s="574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7"/>
      <c r="B122" s="584"/>
      <c r="C122" s="584"/>
      <c r="D122" s="584"/>
      <c r="E122" s="584"/>
      <c r="F122" s="584"/>
      <c r="G122" s="584"/>
      <c r="H122" s="584"/>
      <c r="I122" s="584"/>
      <c r="J122" s="584"/>
      <c r="K122" s="584"/>
      <c r="L122" s="584"/>
      <c r="M122" s="584"/>
      <c r="N122" s="584"/>
      <c r="O122" s="598"/>
      <c r="P122" s="575" t="s">
        <v>71</v>
      </c>
      <c r="Q122" s="576"/>
      <c r="R122" s="576"/>
      <c r="S122" s="576"/>
      <c r="T122" s="576"/>
      <c r="U122" s="576"/>
      <c r="V122" s="577"/>
      <c r="W122" s="37" t="s">
        <v>72</v>
      </c>
      <c r="X122" s="569">
        <f>IFERROR(X118/H118,"0")+IFERROR(X119/H119,"0")+IFERROR(X120/H120,"0")+IFERROR(X121/H121,"0")</f>
        <v>67.901234567901241</v>
      </c>
      <c r="Y122" s="569">
        <f>IFERROR(Y118/H118,"0")+IFERROR(Y119/H119,"0")+IFERROR(Y120/H120,"0")+IFERROR(Y121/H121,"0")</f>
        <v>68</v>
      </c>
      <c r="Z122" s="569">
        <f>IFERROR(IF(Z118="",0,Z118),"0")+IFERROR(IF(Z119="",0,Z119),"0")+IFERROR(IF(Z120="",0,Z120),"0")+IFERROR(IF(Z121="",0,Z121),"0")</f>
        <v>0.66714000000000007</v>
      </c>
      <c r="AA122" s="570"/>
      <c r="AB122" s="570"/>
      <c r="AC122" s="570"/>
    </row>
    <row r="123" spans="1:68" x14ac:dyDescent="0.2">
      <c r="A123" s="584"/>
      <c r="B123" s="584"/>
      <c r="C123" s="584"/>
      <c r="D123" s="584"/>
      <c r="E123" s="584"/>
      <c r="F123" s="584"/>
      <c r="G123" s="584"/>
      <c r="H123" s="584"/>
      <c r="I123" s="584"/>
      <c r="J123" s="584"/>
      <c r="K123" s="584"/>
      <c r="L123" s="584"/>
      <c r="M123" s="584"/>
      <c r="N123" s="584"/>
      <c r="O123" s="598"/>
      <c r="P123" s="575" t="s">
        <v>71</v>
      </c>
      <c r="Q123" s="576"/>
      <c r="R123" s="576"/>
      <c r="S123" s="576"/>
      <c r="T123" s="576"/>
      <c r="U123" s="576"/>
      <c r="V123" s="577"/>
      <c r="W123" s="37" t="s">
        <v>69</v>
      </c>
      <c r="X123" s="569">
        <f>IFERROR(SUM(X118:X121),"0")</f>
        <v>280</v>
      </c>
      <c r="Y123" s="569">
        <f>IFERROR(SUM(Y118:Y121),"0")</f>
        <v>280.79999999999995</v>
      </c>
      <c r="Z123" s="37"/>
      <c r="AA123" s="570"/>
      <c r="AB123" s="570"/>
      <c r="AC123" s="570"/>
    </row>
    <row r="124" spans="1:68" ht="14.25" hidden="1" customHeight="1" x14ac:dyDescent="0.25">
      <c r="A124" s="586" t="s">
        <v>169</v>
      </c>
      <c r="B124" s="584"/>
      <c r="C124" s="584"/>
      <c r="D124" s="584"/>
      <c r="E124" s="584"/>
      <c r="F124" s="584"/>
      <c r="G124" s="584"/>
      <c r="H124" s="584"/>
      <c r="I124" s="584"/>
      <c r="J124" s="584"/>
      <c r="K124" s="584"/>
      <c r="L124" s="584"/>
      <c r="M124" s="584"/>
      <c r="N124" s="584"/>
      <c r="O124" s="584"/>
      <c r="P124" s="584"/>
      <c r="Q124" s="584"/>
      <c r="R124" s="584"/>
      <c r="S124" s="584"/>
      <c r="T124" s="584"/>
      <c r="U124" s="584"/>
      <c r="V124" s="584"/>
      <c r="W124" s="584"/>
      <c r="X124" s="584"/>
      <c r="Y124" s="584"/>
      <c r="Z124" s="584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3">
        <v>4680115882652</v>
      </c>
      <c r="E125" s="574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0"/>
      <c r="R125" s="580"/>
      <c r="S125" s="580"/>
      <c r="T125" s="581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3">
        <v>4680115880238</v>
      </c>
      <c r="E126" s="574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0"/>
      <c r="R126" s="580"/>
      <c r="S126" s="580"/>
      <c r="T126" s="581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7"/>
      <c r="B127" s="584"/>
      <c r="C127" s="584"/>
      <c r="D127" s="584"/>
      <c r="E127" s="584"/>
      <c r="F127" s="584"/>
      <c r="G127" s="584"/>
      <c r="H127" s="584"/>
      <c r="I127" s="584"/>
      <c r="J127" s="584"/>
      <c r="K127" s="584"/>
      <c r="L127" s="584"/>
      <c r="M127" s="584"/>
      <c r="N127" s="584"/>
      <c r="O127" s="598"/>
      <c r="P127" s="575" t="s">
        <v>71</v>
      </c>
      <c r="Q127" s="576"/>
      <c r="R127" s="576"/>
      <c r="S127" s="576"/>
      <c r="T127" s="576"/>
      <c r="U127" s="576"/>
      <c r="V127" s="577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4"/>
      <c r="B128" s="584"/>
      <c r="C128" s="584"/>
      <c r="D128" s="584"/>
      <c r="E128" s="584"/>
      <c r="F128" s="584"/>
      <c r="G128" s="584"/>
      <c r="H128" s="584"/>
      <c r="I128" s="584"/>
      <c r="J128" s="584"/>
      <c r="K128" s="584"/>
      <c r="L128" s="584"/>
      <c r="M128" s="584"/>
      <c r="N128" s="584"/>
      <c r="O128" s="598"/>
      <c r="P128" s="575" t="s">
        <v>71</v>
      </c>
      <c r="Q128" s="576"/>
      <c r="R128" s="576"/>
      <c r="S128" s="576"/>
      <c r="T128" s="576"/>
      <c r="U128" s="576"/>
      <c r="V128" s="577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4"/>
      <c r="C129" s="584"/>
      <c r="D129" s="584"/>
      <c r="E129" s="584"/>
      <c r="F129" s="584"/>
      <c r="G129" s="584"/>
      <c r="H129" s="584"/>
      <c r="I129" s="584"/>
      <c r="J129" s="584"/>
      <c r="K129" s="584"/>
      <c r="L129" s="584"/>
      <c r="M129" s="584"/>
      <c r="N129" s="584"/>
      <c r="O129" s="584"/>
      <c r="P129" s="584"/>
      <c r="Q129" s="584"/>
      <c r="R129" s="584"/>
      <c r="S129" s="584"/>
      <c r="T129" s="584"/>
      <c r="U129" s="584"/>
      <c r="V129" s="584"/>
      <c r="W129" s="584"/>
      <c r="X129" s="584"/>
      <c r="Y129" s="584"/>
      <c r="Z129" s="584"/>
      <c r="AA129" s="562"/>
      <c r="AB129" s="562"/>
      <c r="AC129" s="562"/>
    </row>
    <row r="130" spans="1:68" ht="14.25" hidden="1" customHeight="1" x14ac:dyDescent="0.25">
      <c r="A130" s="586" t="s">
        <v>102</v>
      </c>
      <c r="B130" s="584"/>
      <c r="C130" s="584"/>
      <c r="D130" s="584"/>
      <c r="E130" s="584"/>
      <c r="F130" s="584"/>
      <c r="G130" s="584"/>
      <c r="H130" s="584"/>
      <c r="I130" s="584"/>
      <c r="J130" s="584"/>
      <c r="K130" s="584"/>
      <c r="L130" s="584"/>
      <c r="M130" s="584"/>
      <c r="N130" s="584"/>
      <c r="O130" s="584"/>
      <c r="P130" s="584"/>
      <c r="Q130" s="584"/>
      <c r="R130" s="584"/>
      <c r="S130" s="584"/>
      <c r="T130" s="584"/>
      <c r="U130" s="584"/>
      <c r="V130" s="584"/>
      <c r="W130" s="584"/>
      <c r="X130" s="584"/>
      <c r="Y130" s="584"/>
      <c r="Z130" s="584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73">
        <v>4680115882577</v>
      </c>
      <c r="E131" s="574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0"/>
      <c r="R131" s="580"/>
      <c r="S131" s="580"/>
      <c r="T131" s="581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73">
        <v>4680115882577</v>
      </c>
      <c r="E132" s="574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0"/>
      <c r="R132" s="580"/>
      <c r="S132" s="580"/>
      <c r="T132" s="581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7"/>
      <c r="B133" s="584"/>
      <c r="C133" s="584"/>
      <c r="D133" s="584"/>
      <c r="E133" s="584"/>
      <c r="F133" s="584"/>
      <c r="G133" s="584"/>
      <c r="H133" s="584"/>
      <c r="I133" s="584"/>
      <c r="J133" s="584"/>
      <c r="K133" s="584"/>
      <c r="L133" s="584"/>
      <c r="M133" s="584"/>
      <c r="N133" s="584"/>
      <c r="O133" s="598"/>
      <c r="P133" s="575" t="s">
        <v>71</v>
      </c>
      <c r="Q133" s="576"/>
      <c r="R133" s="576"/>
      <c r="S133" s="576"/>
      <c r="T133" s="576"/>
      <c r="U133" s="576"/>
      <c r="V133" s="577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4"/>
      <c r="B134" s="584"/>
      <c r="C134" s="584"/>
      <c r="D134" s="584"/>
      <c r="E134" s="584"/>
      <c r="F134" s="584"/>
      <c r="G134" s="584"/>
      <c r="H134" s="584"/>
      <c r="I134" s="584"/>
      <c r="J134" s="584"/>
      <c r="K134" s="584"/>
      <c r="L134" s="584"/>
      <c r="M134" s="584"/>
      <c r="N134" s="584"/>
      <c r="O134" s="598"/>
      <c r="P134" s="575" t="s">
        <v>71</v>
      </c>
      <c r="Q134" s="576"/>
      <c r="R134" s="576"/>
      <c r="S134" s="576"/>
      <c r="T134" s="576"/>
      <c r="U134" s="576"/>
      <c r="V134" s="577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6" t="s">
        <v>63</v>
      </c>
      <c r="B135" s="584"/>
      <c r="C135" s="584"/>
      <c r="D135" s="584"/>
      <c r="E135" s="584"/>
      <c r="F135" s="584"/>
      <c r="G135" s="584"/>
      <c r="H135" s="584"/>
      <c r="I135" s="584"/>
      <c r="J135" s="584"/>
      <c r="K135" s="584"/>
      <c r="L135" s="584"/>
      <c r="M135" s="584"/>
      <c r="N135" s="584"/>
      <c r="O135" s="584"/>
      <c r="P135" s="584"/>
      <c r="Q135" s="584"/>
      <c r="R135" s="584"/>
      <c r="S135" s="584"/>
      <c r="T135" s="584"/>
      <c r="U135" s="584"/>
      <c r="V135" s="584"/>
      <c r="W135" s="584"/>
      <c r="X135" s="584"/>
      <c r="Y135" s="584"/>
      <c r="Z135" s="584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73">
        <v>4680115883444</v>
      </c>
      <c r="E136" s="574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0"/>
      <c r="R136" s="580"/>
      <c r="S136" s="580"/>
      <c r="T136" s="581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73">
        <v>4680115883444</v>
      </c>
      <c r="E137" s="574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7"/>
      <c r="B138" s="584"/>
      <c r="C138" s="584"/>
      <c r="D138" s="584"/>
      <c r="E138" s="584"/>
      <c r="F138" s="584"/>
      <c r="G138" s="584"/>
      <c r="H138" s="584"/>
      <c r="I138" s="584"/>
      <c r="J138" s="584"/>
      <c r="K138" s="584"/>
      <c r="L138" s="584"/>
      <c r="M138" s="584"/>
      <c r="N138" s="584"/>
      <c r="O138" s="598"/>
      <c r="P138" s="575" t="s">
        <v>71</v>
      </c>
      <c r="Q138" s="576"/>
      <c r="R138" s="576"/>
      <c r="S138" s="576"/>
      <c r="T138" s="576"/>
      <c r="U138" s="576"/>
      <c r="V138" s="577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4"/>
      <c r="B139" s="584"/>
      <c r="C139" s="584"/>
      <c r="D139" s="584"/>
      <c r="E139" s="584"/>
      <c r="F139" s="584"/>
      <c r="G139" s="584"/>
      <c r="H139" s="584"/>
      <c r="I139" s="584"/>
      <c r="J139" s="584"/>
      <c r="K139" s="584"/>
      <c r="L139" s="584"/>
      <c r="M139" s="584"/>
      <c r="N139" s="584"/>
      <c r="O139" s="598"/>
      <c r="P139" s="575" t="s">
        <v>71</v>
      </c>
      <c r="Q139" s="576"/>
      <c r="R139" s="576"/>
      <c r="S139" s="576"/>
      <c r="T139" s="576"/>
      <c r="U139" s="576"/>
      <c r="V139" s="577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6" t="s">
        <v>73</v>
      </c>
      <c r="B140" s="584"/>
      <c r="C140" s="584"/>
      <c r="D140" s="584"/>
      <c r="E140" s="584"/>
      <c r="F140" s="584"/>
      <c r="G140" s="584"/>
      <c r="H140" s="584"/>
      <c r="I140" s="584"/>
      <c r="J140" s="584"/>
      <c r="K140" s="584"/>
      <c r="L140" s="584"/>
      <c r="M140" s="584"/>
      <c r="N140" s="584"/>
      <c r="O140" s="584"/>
      <c r="P140" s="584"/>
      <c r="Q140" s="584"/>
      <c r="R140" s="584"/>
      <c r="S140" s="584"/>
      <c r="T140" s="584"/>
      <c r="U140" s="584"/>
      <c r="V140" s="584"/>
      <c r="W140" s="584"/>
      <c r="X140" s="584"/>
      <c r="Y140" s="584"/>
      <c r="Z140" s="584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73">
        <v>4680115882584</v>
      </c>
      <c r="E141" s="574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0"/>
      <c r="R141" s="580"/>
      <c r="S141" s="580"/>
      <c r="T141" s="581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73">
        <v>4680115882584</v>
      </c>
      <c r="E142" s="574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0"/>
      <c r="R142" s="580"/>
      <c r="S142" s="580"/>
      <c r="T142" s="581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7"/>
      <c r="B143" s="584"/>
      <c r="C143" s="584"/>
      <c r="D143" s="584"/>
      <c r="E143" s="584"/>
      <c r="F143" s="584"/>
      <c r="G143" s="584"/>
      <c r="H143" s="584"/>
      <c r="I143" s="584"/>
      <c r="J143" s="584"/>
      <c r="K143" s="584"/>
      <c r="L143" s="584"/>
      <c r="M143" s="584"/>
      <c r="N143" s="584"/>
      <c r="O143" s="598"/>
      <c r="P143" s="575" t="s">
        <v>71</v>
      </c>
      <c r="Q143" s="576"/>
      <c r="R143" s="576"/>
      <c r="S143" s="576"/>
      <c r="T143" s="576"/>
      <c r="U143" s="576"/>
      <c r="V143" s="577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4"/>
      <c r="B144" s="584"/>
      <c r="C144" s="584"/>
      <c r="D144" s="584"/>
      <c r="E144" s="584"/>
      <c r="F144" s="584"/>
      <c r="G144" s="584"/>
      <c r="H144" s="584"/>
      <c r="I144" s="584"/>
      <c r="J144" s="584"/>
      <c r="K144" s="584"/>
      <c r="L144" s="584"/>
      <c r="M144" s="584"/>
      <c r="N144" s="584"/>
      <c r="O144" s="598"/>
      <c r="P144" s="575" t="s">
        <v>71</v>
      </c>
      <c r="Q144" s="576"/>
      <c r="R144" s="576"/>
      <c r="S144" s="576"/>
      <c r="T144" s="576"/>
      <c r="U144" s="576"/>
      <c r="V144" s="577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87" t="s">
        <v>100</v>
      </c>
      <c r="B145" s="584"/>
      <c r="C145" s="584"/>
      <c r="D145" s="584"/>
      <c r="E145" s="584"/>
      <c r="F145" s="584"/>
      <c r="G145" s="584"/>
      <c r="H145" s="584"/>
      <c r="I145" s="584"/>
      <c r="J145" s="584"/>
      <c r="K145" s="584"/>
      <c r="L145" s="584"/>
      <c r="M145" s="584"/>
      <c r="N145" s="584"/>
      <c r="O145" s="584"/>
      <c r="P145" s="584"/>
      <c r="Q145" s="584"/>
      <c r="R145" s="584"/>
      <c r="S145" s="584"/>
      <c r="T145" s="584"/>
      <c r="U145" s="584"/>
      <c r="V145" s="584"/>
      <c r="W145" s="584"/>
      <c r="X145" s="584"/>
      <c r="Y145" s="584"/>
      <c r="Z145" s="584"/>
      <c r="AA145" s="562"/>
      <c r="AB145" s="562"/>
      <c r="AC145" s="562"/>
    </row>
    <row r="146" spans="1:68" ht="14.25" hidden="1" customHeight="1" x14ac:dyDescent="0.25">
      <c r="A146" s="586" t="s">
        <v>102</v>
      </c>
      <c r="B146" s="584"/>
      <c r="C146" s="584"/>
      <c r="D146" s="584"/>
      <c r="E146" s="584"/>
      <c r="F146" s="584"/>
      <c r="G146" s="584"/>
      <c r="H146" s="584"/>
      <c r="I146" s="584"/>
      <c r="J146" s="584"/>
      <c r="K146" s="584"/>
      <c r="L146" s="584"/>
      <c r="M146" s="584"/>
      <c r="N146" s="584"/>
      <c r="O146" s="584"/>
      <c r="P146" s="584"/>
      <c r="Q146" s="584"/>
      <c r="R146" s="584"/>
      <c r="S146" s="584"/>
      <c r="T146" s="584"/>
      <c r="U146" s="584"/>
      <c r="V146" s="584"/>
      <c r="W146" s="584"/>
      <c r="X146" s="584"/>
      <c r="Y146" s="584"/>
      <c r="Z146" s="584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73">
        <v>4607091384604</v>
      </c>
      <c r="E147" s="574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0"/>
      <c r="R147" s="580"/>
      <c r="S147" s="580"/>
      <c r="T147" s="581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7"/>
      <c r="B148" s="584"/>
      <c r="C148" s="584"/>
      <c r="D148" s="584"/>
      <c r="E148" s="584"/>
      <c r="F148" s="584"/>
      <c r="G148" s="584"/>
      <c r="H148" s="584"/>
      <c r="I148" s="584"/>
      <c r="J148" s="584"/>
      <c r="K148" s="584"/>
      <c r="L148" s="584"/>
      <c r="M148" s="584"/>
      <c r="N148" s="584"/>
      <c r="O148" s="598"/>
      <c r="P148" s="575" t="s">
        <v>71</v>
      </c>
      <c r="Q148" s="576"/>
      <c r="R148" s="576"/>
      <c r="S148" s="576"/>
      <c r="T148" s="576"/>
      <c r="U148" s="576"/>
      <c r="V148" s="577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4"/>
      <c r="B149" s="584"/>
      <c r="C149" s="584"/>
      <c r="D149" s="584"/>
      <c r="E149" s="584"/>
      <c r="F149" s="584"/>
      <c r="G149" s="584"/>
      <c r="H149" s="584"/>
      <c r="I149" s="584"/>
      <c r="J149" s="584"/>
      <c r="K149" s="584"/>
      <c r="L149" s="584"/>
      <c r="M149" s="584"/>
      <c r="N149" s="584"/>
      <c r="O149" s="598"/>
      <c r="P149" s="575" t="s">
        <v>71</v>
      </c>
      <c r="Q149" s="576"/>
      <c r="R149" s="576"/>
      <c r="S149" s="576"/>
      <c r="T149" s="576"/>
      <c r="U149" s="576"/>
      <c r="V149" s="577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6" t="s">
        <v>63</v>
      </c>
      <c r="B150" s="584"/>
      <c r="C150" s="584"/>
      <c r="D150" s="584"/>
      <c r="E150" s="584"/>
      <c r="F150" s="584"/>
      <c r="G150" s="584"/>
      <c r="H150" s="584"/>
      <c r="I150" s="584"/>
      <c r="J150" s="584"/>
      <c r="K150" s="584"/>
      <c r="L150" s="584"/>
      <c r="M150" s="584"/>
      <c r="N150" s="584"/>
      <c r="O150" s="584"/>
      <c r="P150" s="584"/>
      <c r="Q150" s="584"/>
      <c r="R150" s="584"/>
      <c r="S150" s="584"/>
      <c r="T150" s="584"/>
      <c r="U150" s="584"/>
      <c r="V150" s="584"/>
      <c r="W150" s="584"/>
      <c r="X150" s="584"/>
      <c r="Y150" s="584"/>
      <c r="Z150" s="584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73">
        <v>4607091387667</v>
      </c>
      <c r="E151" s="574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5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0"/>
      <c r="R151" s="580"/>
      <c r="S151" s="580"/>
      <c r="T151" s="581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73">
        <v>4607091387636</v>
      </c>
      <c r="E152" s="574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73">
        <v>4607091382426</v>
      </c>
      <c r="E153" s="574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7"/>
      <c r="B154" s="584"/>
      <c r="C154" s="584"/>
      <c r="D154" s="584"/>
      <c r="E154" s="584"/>
      <c r="F154" s="584"/>
      <c r="G154" s="584"/>
      <c r="H154" s="584"/>
      <c r="I154" s="584"/>
      <c r="J154" s="584"/>
      <c r="K154" s="584"/>
      <c r="L154" s="584"/>
      <c r="M154" s="584"/>
      <c r="N154" s="584"/>
      <c r="O154" s="598"/>
      <c r="P154" s="575" t="s">
        <v>71</v>
      </c>
      <c r="Q154" s="576"/>
      <c r="R154" s="576"/>
      <c r="S154" s="576"/>
      <c r="T154" s="576"/>
      <c r="U154" s="576"/>
      <c r="V154" s="577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4"/>
      <c r="B155" s="584"/>
      <c r="C155" s="584"/>
      <c r="D155" s="584"/>
      <c r="E155" s="584"/>
      <c r="F155" s="584"/>
      <c r="G155" s="584"/>
      <c r="H155" s="584"/>
      <c r="I155" s="584"/>
      <c r="J155" s="584"/>
      <c r="K155" s="584"/>
      <c r="L155" s="584"/>
      <c r="M155" s="584"/>
      <c r="N155" s="584"/>
      <c r="O155" s="598"/>
      <c r="P155" s="575" t="s">
        <v>71</v>
      </c>
      <c r="Q155" s="576"/>
      <c r="R155" s="576"/>
      <c r="S155" s="576"/>
      <c r="T155" s="576"/>
      <c r="U155" s="576"/>
      <c r="V155" s="577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79" t="s">
        <v>256</v>
      </c>
      <c r="B156" s="680"/>
      <c r="C156" s="680"/>
      <c r="D156" s="680"/>
      <c r="E156" s="680"/>
      <c r="F156" s="680"/>
      <c r="G156" s="680"/>
      <c r="H156" s="680"/>
      <c r="I156" s="680"/>
      <c r="J156" s="680"/>
      <c r="K156" s="680"/>
      <c r="L156" s="680"/>
      <c r="M156" s="680"/>
      <c r="N156" s="680"/>
      <c r="O156" s="680"/>
      <c r="P156" s="680"/>
      <c r="Q156" s="680"/>
      <c r="R156" s="680"/>
      <c r="S156" s="680"/>
      <c r="T156" s="680"/>
      <c r="U156" s="680"/>
      <c r="V156" s="680"/>
      <c r="W156" s="680"/>
      <c r="X156" s="680"/>
      <c r="Y156" s="680"/>
      <c r="Z156" s="680"/>
      <c r="AA156" s="48"/>
      <c r="AB156" s="48"/>
      <c r="AC156" s="48"/>
    </row>
    <row r="157" spans="1:68" ht="16.5" hidden="1" customHeight="1" x14ac:dyDescent="0.25">
      <c r="A157" s="587" t="s">
        <v>257</v>
      </c>
      <c r="B157" s="584"/>
      <c r="C157" s="584"/>
      <c r="D157" s="584"/>
      <c r="E157" s="584"/>
      <c r="F157" s="584"/>
      <c r="G157" s="584"/>
      <c r="H157" s="584"/>
      <c r="I157" s="584"/>
      <c r="J157" s="584"/>
      <c r="K157" s="584"/>
      <c r="L157" s="584"/>
      <c r="M157" s="584"/>
      <c r="N157" s="584"/>
      <c r="O157" s="584"/>
      <c r="P157" s="584"/>
      <c r="Q157" s="584"/>
      <c r="R157" s="584"/>
      <c r="S157" s="584"/>
      <c r="T157" s="584"/>
      <c r="U157" s="584"/>
      <c r="V157" s="584"/>
      <c r="W157" s="584"/>
      <c r="X157" s="584"/>
      <c r="Y157" s="584"/>
      <c r="Z157" s="584"/>
      <c r="AA157" s="562"/>
      <c r="AB157" s="562"/>
      <c r="AC157" s="562"/>
    </row>
    <row r="158" spans="1:68" ht="14.25" hidden="1" customHeight="1" x14ac:dyDescent="0.25">
      <c r="A158" s="586" t="s">
        <v>134</v>
      </c>
      <c r="B158" s="584"/>
      <c r="C158" s="584"/>
      <c r="D158" s="584"/>
      <c r="E158" s="584"/>
      <c r="F158" s="584"/>
      <c r="G158" s="584"/>
      <c r="H158" s="584"/>
      <c r="I158" s="584"/>
      <c r="J158" s="584"/>
      <c r="K158" s="584"/>
      <c r="L158" s="584"/>
      <c r="M158" s="584"/>
      <c r="N158" s="584"/>
      <c r="O158" s="584"/>
      <c r="P158" s="584"/>
      <c r="Q158" s="584"/>
      <c r="R158" s="584"/>
      <c r="S158" s="584"/>
      <c r="T158" s="584"/>
      <c r="U158" s="584"/>
      <c r="V158" s="584"/>
      <c r="W158" s="584"/>
      <c r="X158" s="584"/>
      <c r="Y158" s="584"/>
      <c r="Z158" s="584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73">
        <v>4680115886223</v>
      </c>
      <c r="E159" s="574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0"/>
      <c r="R159" s="580"/>
      <c r="S159" s="580"/>
      <c r="T159" s="581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7"/>
      <c r="B160" s="584"/>
      <c r="C160" s="584"/>
      <c r="D160" s="584"/>
      <c r="E160" s="584"/>
      <c r="F160" s="584"/>
      <c r="G160" s="584"/>
      <c r="H160" s="584"/>
      <c r="I160" s="584"/>
      <c r="J160" s="584"/>
      <c r="K160" s="584"/>
      <c r="L160" s="584"/>
      <c r="M160" s="584"/>
      <c r="N160" s="584"/>
      <c r="O160" s="598"/>
      <c r="P160" s="575" t="s">
        <v>71</v>
      </c>
      <c r="Q160" s="576"/>
      <c r="R160" s="576"/>
      <c r="S160" s="576"/>
      <c r="T160" s="576"/>
      <c r="U160" s="576"/>
      <c r="V160" s="577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4"/>
      <c r="B161" s="584"/>
      <c r="C161" s="584"/>
      <c r="D161" s="584"/>
      <c r="E161" s="584"/>
      <c r="F161" s="584"/>
      <c r="G161" s="584"/>
      <c r="H161" s="584"/>
      <c r="I161" s="584"/>
      <c r="J161" s="584"/>
      <c r="K161" s="584"/>
      <c r="L161" s="584"/>
      <c r="M161" s="584"/>
      <c r="N161" s="584"/>
      <c r="O161" s="598"/>
      <c r="P161" s="575" t="s">
        <v>71</v>
      </c>
      <c r="Q161" s="576"/>
      <c r="R161" s="576"/>
      <c r="S161" s="576"/>
      <c r="T161" s="576"/>
      <c r="U161" s="576"/>
      <c r="V161" s="577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6" t="s">
        <v>63</v>
      </c>
      <c r="B162" s="584"/>
      <c r="C162" s="584"/>
      <c r="D162" s="584"/>
      <c r="E162" s="584"/>
      <c r="F162" s="584"/>
      <c r="G162" s="584"/>
      <c r="H162" s="584"/>
      <c r="I162" s="584"/>
      <c r="J162" s="584"/>
      <c r="K162" s="584"/>
      <c r="L162" s="584"/>
      <c r="M162" s="584"/>
      <c r="N162" s="584"/>
      <c r="O162" s="584"/>
      <c r="P162" s="584"/>
      <c r="Q162" s="584"/>
      <c r="R162" s="584"/>
      <c r="S162" s="584"/>
      <c r="T162" s="584"/>
      <c r="U162" s="584"/>
      <c r="V162" s="584"/>
      <c r="W162" s="584"/>
      <c r="X162" s="584"/>
      <c r="Y162" s="584"/>
      <c r="Z162" s="584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73">
        <v>4680115880993</v>
      </c>
      <c r="E163" s="574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0"/>
      <c r="R163" s="580"/>
      <c r="S163" s="580"/>
      <c r="T163" s="581"/>
      <c r="U163" s="34"/>
      <c r="V163" s="34"/>
      <c r="W163" s="35" t="s">
        <v>69</v>
      </c>
      <c r="X163" s="567">
        <v>42</v>
      </c>
      <c r="Y163" s="568">
        <f t="shared" ref="Y163:Y171" si="21">IFERROR(IF(X163="",0,CEILING((X163/$H163),1)*$H163),"")</f>
        <v>42</v>
      </c>
      <c r="Z163" s="36">
        <f>IFERROR(IF(Y163=0,"",ROUNDUP(Y163/H163,0)*0.00902),"")</f>
        <v>9.0200000000000002E-2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44.699999999999996</v>
      </c>
      <c r="BN163" s="64">
        <f t="shared" ref="BN163:BN171" si="23">IFERROR(Y163*I163/H163,"0")</f>
        <v>44.699999999999996</v>
      </c>
      <c r="BO163" s="64">
        <f t="shared" ref="BO163:BO171" si="24">IFERROR(1/J163*(X163/H163),"0")</f>
        <v>7.575757575757576E-2</v>
      </c>
      <c r="BP163" s="64">
        <f t="shared" ref="BP163:BP171" si="25">IFERROR(1/J163*(Y163/H163),"0")</f>
        <v>7.575757575757576E-2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73">
        <v>4680115881761</v>
      </c>
      <c r="E164" s="574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0"/>
      <c r="R164" s="580"/>
      <c r="S164" s="580"/>
      <c r="T164" s="581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73">
        <v>4680115881563</v>
      </c>
      <c r="E165" s="574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8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69</v>
      </c>
      <c r="X165" s="567">
        <v>22</v>
      </c>
      <c r="Y165" s="568">
        <f t="shared" si="21"/>
        <v>25.200000000000003</v>
      </c>
      <c r="Z165" s="36">
        <f>IFERROR(IF(Y165=0,"",ROUNDUP(Y165/H165,0)*0.00902),"")</f>
        <v>5.4120000000000001E-2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23.1</v>
      </c>
      <c r="BN165" s="64">
        <f t="shared" si="23"/>
        <v>26.460000000000004</v>
      </c>
      <c r="BO165" s="64">
        <f t="shared" si="24"/>
        <v>3.9682539682539687E-2</v>
      </c>
      <c r="BP165" s="64">
        <f t="shared" si="25"/>
        <v>4.5454545454545456E-2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73">
        <v>4680115880986</v>
      </c>
      <c r="E166" s="574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0"/>
      <c r="R166" s="580"/>
      <c r="S166" s="580"/>
      <c r="T166" s="581"/>
      <c r="U166" s="34"/>
      <c r="V166" s="34"/>
      <c r="W166" s="35" t="s">
        <v>69</v>
      </c>
      <c r="X166" s="567">
        <v>96</v>
      </c>
      <c r="Y166" s="568">
        <f t="shared" si="21"/>
        <v>96.600000000000009</v>
      </c>
      <c r="Z166" s="36">
        <f>IFERROR(IF(Y166=0,"",ROUNDUP(Y166/H166,0)*0.00502),"")</f>
        <v>0.23092000000000001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101.94285714285714</v>
      </c>
      <c r="BN166" s="64">
        <f t="shared" si="23"/>
        <v>102.58</v>
      </c>
      <c r="BO166" s="64">
        <f t="shared" si="24"/>
        <v>0.19536019536019539</v>
      </c>
      <c r="BP166" s="64">
        <f t="shared" si="25"/>
        <v>0.1965811965811966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73">
        <v>4680115881785</v>
      </c>
      <c r="E167" s="574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73">
        <v>4680115886537</v>
      </c>
      <c r="E168" s="574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0"/>
      <c r="R168" s="580"/>
      <c r="S168" s="580"/>
      <c r="T168" s="581"/>
      <c r="U168" s="34"/>
      <c r="V168" s="34"/>
      <c r="W168" s="35" t="s">
        <v>69</v>
      </c>
      <c r="X168" s="567">
        <v>2</v>
      </c>
      <c r="Y168" s="568">
        <f t="shared" si="21"/>
        <v>3.6</v>
      </c>
      <c r="Z168" s="36">
        <f>IFERROR(IF(Y168=0,"",ROUNDUP(Y168/H168,0)*0.00502),"")</f>
        <v>1.004E-2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2.1444444444444444</v>
      </c>
      <c r="BN168" s="64">
        <f t="shared" si="23"/>
        <v>3.8599999999999994</v>
      </c>
      <c r="BO168" s="64">
        <f t="shared" si="24"/>
        <v>4.7483380816714157E-3</v>
      </c>
      <c r="BP168" s="64">
        <f t="shared" si="25"/>
        <v>8.5470085470085479E-3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73">
        <v>4680115881679</v>
      </c>
      <c r="E169" s="574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67">
        <v>52</v>
      </c>
      <c r="Y169" s="568">
        <f t="shared" si="21"/>
        <v>52.5</v>
      </c>
      <c r="Z169" s="36">
        <f>IFERROR(IF(Y169=0,"",ROUNDUP(Y169/H169,0)*0.00502),"")</f>
        <v>0.1255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54.476190476190474</v>
      </c>
      <c r="BN169" s="64">
        <f t="shared" si="23"/>
        <v>55.000000000000007</v>
      </c>
      <c r="BO169" s="64">
        <f t="shared" si="24"/>
        <v>0.10582010582010581</v>
      </c>
      <c r="BP169" s="64">
        <f t="shared" si="25"/>
        <v>0.10683760683760685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73">
        <v>4680115880191</v>
      </c>
      <c r="E170" s="574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8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0"/>
      <c r="R170" s="580"/>
      <c r="S170" s="580"/>
      <c r="T170" s="581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73">
        <v>4680115883963</v>
      </c>
      <c r="E171" s="574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0"/>
      <c r="R171" s="580"/>
      <c r="S171" s="580"/>
      <c r="T171" s="581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7"/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98"/>
      <c r="P172" s="575" t="s">
        <v>71</v>
      </c>
      <c r="Q172" s="576"/>
      <c r="R172" s="576"/>
      <c r="S172" s="576"/>
      <c r="T172" s="576"/>
      <c r="U172" s="576"/>
      <c r="V172" s="577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86.825396825396822</v>
      </c>
      <c r="Y172" s="569">
        <f>IFERROR(Y163/H163,"0")+IFERROR(Y164/H164,"0")+IFERROR(Y165/H165,"0")+IFERROR(Y166/H166,"0")+IFERROR(Y167/H167,"0")+IFERROR(Y168/H168,"0")+IFERROR(Y169/H169,"0")+IFERROR(Y170/H170,"0")+IFERROR(Y171/H171,"0")</f>
        <v>89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0.51078000000000001</v>
      </c>
      <c r="AA172" s="570"/>
      <c r="AB172" s="570"/>
      <c r="AC172" s="570"/>
    </row>
    <row r="173" spans="1:68" x14ac:dyDescent="0.2">
      <c r="A173" s="584"/>
      <c r="B173" s="584"/>
      <c r="C173" s="584"/>
      <c r="D173" s="584"/>
      <c r="E173" s="584"/>
      <c r="F173" s="584"/>
      <c r="G173" s="584"/>
      <c r="H173" s="584"/>
      <c r="I173" s="584"/>
      <c r="J173" s="584"/>
      <c r="K173" s="584"/>
      <c r="L173" s="584"/>
      <c r="M173" s="584"/>
      <c r="N173" s="584"/>
      <c r="O173" s="598"/>
      <c r="P173" s="575" t="s">
        <v>71</v>
      </c>
      <c r="Q173" s="576"/>
      <c r="R173" s="576"/>
      <c r="S173" s="576"/>
      <c r="T173" s="576"/>
      <c r="U173" s="576"/>
      <c r="V173" s="577"/>
      <c r="W173" s="37" t="s">
        <v>69</v>
      </c>
      <c r="X173" s="569">
        <f>IFERROR(SUM(X163:X171),"0")</f>
        <v>214</v>
      </c>
      <c r="Y173" s="569">
        <f>IFERROR(SUM(Y163:Y171),"0")</f>
        <v>219.9</v>
      </c>
      <c r="Z173" s="37"/>
      <c r="AA173" s="570"/>
      <c r="AB173" s="570"/>
      <c r="AC173" s="570"/>
    </row>
    <row r="174" spans="1:68" ht="14.25" hidden="1" customHeight="1" x14ac:dyDescent="0.25">
      <c r="A174" s="586" t="s">
        <v>94</v>
      </c>
      <c r="B174" s="584"/>
      <c r="C174" s="584"/>
      <c r="D174" s="584"/>
      <c r="E174" s="584"/>
      <c r="F174" s="584"/>
      <c r="G174" s="584"/>
      <c r="H174" s="584"/>
      <c r="I174" s="584"/>
      <c r="J174" s="584"/>
      <c r="K174" s="584"/>
      <c r="L174" s="584"/>
      <c r="M174" s="584"/>
      <c r="N174" s="584"/>
      <c r="O174" s="584"/>
      <c r="P174" s="584"/>
      <c r="Q174" s="584"/>
      <c r="R174" s="584"/>
      <c r="S174" s="584"/>
      <c r="T174" s="584"/>
      <c r="U174" s="584"/>
      <c r="V174" s="584"/>
      <c r="W174" s="584"/>
      <c r="X174" s="584"/>
      <c r="Y174" s="584"/>
      <c r="Z174" s="584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73">
        <v>4680115886780</v>
      </c>
      <c r="E175" s="574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6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0"/>
      <c r="R175" s="580"/>
      <c r="S175" s="580"/>
      <c r="T175" s="581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73">
        <v>4680115886742</v>
      </c>
      <c r="E176" s="574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73">
        <v>4680115886766</v>
      </c>
      <c r="E177" s="574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6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7"/>
      <c r="B178" s="584"/>
      <c r="C178" s="584"/>
      <c r="D178" s="584"/>
      <c r="E178" s="584"/>
      <c r="F178" s="584"/>
      <c r="G178" s="584"/>
      <c r="H178" s="584"/>
      <c r="I178" s="584"/>
      <c r="J178" s="584"/>
      <c r="K178" s="584"/>
      <c r="L178" s="584"/>
      <c r="M178" s="584"/>
      <c r="N178" s="584"/>
      <c r="O178" s="598"/>
      <c r="P178" s="575" t="s">
        <v>71</v>
      </c>
      <c r="Q178" s="576"/>
      <c r="R178" s="576"/>
      <c r="S178" s="576"/>
      <c r="T178" s="576"/>
      <c r="U178" s="576"/>
      <c r="V178" s="577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4"/>
      <c r="B179" s="584"/>
      <c r="C179" s="584"/>
      <c r="D179" s="584"/>
      <c r="E179" s="584"/>
      <c r="F179" s="584"/>
      <c r="G179" s="584"/>
      <c r="H179" s="584"/>
      <c r="I179" s="584"/>
      <c r="J179" s="584"/>
      <c r="K179" s="584"/>
      <c r="L179" s="584"/>
      <c r="M179" s="584"/>
      <c r="N179" s="584"/>
      <c r="O179" s="598"/>
      <c r="P179" s="575" t="s">
        <v>71</v>
      </c>
      <c r="Q179" s="576"/>
      <c r="R179" s="576"/>
      <c r="S179" s="576"/>
      <c r="T179" s="576"/>
      <c r="U179" s="576"/>
      <c r="V179" s="577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6" t="s">
        <v>294</v>
      </c>
      <c r="B180" s="584"/>
      <c r="C180" s="584"/>
      <c r="D180" s="584"/>
      <c r="E180" s="584"/>
      <c r="F180" s="584"/>
      <c r="G180" s="584"/>
      <c r="H180" s="584"/>
      <c r="I180" s="584"/>
      <c r="J180" s="584"/>
      <c r="K180" s="584"/>
      <c r="L180" s="584"/>
      <c r="M180" s="584"/>
      <c r="N180" s="584"/>
      <c r="O180" s="584"/>
      <c r="P180" s="584"/>
      <c r="Q180" s="584"/>
      <c r="R180" s="584"/>
      <c r="S180" s="584"/>
      <c r="T180" s="584"/>
      <c r="U180" s="584"/>
      <c r="V180" s="584"/>
      <c r="W180" s="584"/>
      <c r="X180" s="584"/>
      <c r="Y180" s="584"/>
      <c r="Z180" s="584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73">
        <v>4680115886797</v>
      </c>
      <c r="E181" s="574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0"/>
      <c r="R181" s="580"/>
      <c r="S181" s="580"/>
      <c r="T181" s="581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7"/>
      <c r="B182" s="584"/>
      <c r="C182" s="584"/>
      <c r="D182" s="584"/>
      <c r="E182" s="584"/>
      <c r="F182" s="584"/>
      <c r="G182" s="584"/>
      <c r="H182" s="584"/>
      <c r="I182" s="584"/>
      <c r="J182" s="584"/>
      <c r="K182" s="584"/>
      <c r="L182" s="584"/>
      <c r="M182" s="584"/>
      <c r="N182" s="584"/>
      <c r="O182" s="598"/>
      <c r="P182" s="575" t="s">
        <v>71</v>
      </c>
      <c r="Q182" s="576"/>
      <c r="R182" s="576"/>
      <c r="S182" s="576"/>
      <c r="T182" s="576"/>
      <c r="U182" s="576"/>
      <c r="V182" s="577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4"/>
      <c r="B183" s="584"/>
      <c r="C183" s="584"/>
      <c r="D183" s="584"/>
      <c r="E183" s="584"/>
      <c r="F183" s="584"/>
      <c r="G183" s="584"/>
      <c r="H183" s="584"/>
      <c r="I183" s="584"/>
      <c r="J183" s="584"/>
      <c r="K183" s="584"/>
      <c r="L183" s="584"/>
      <c r="M183" s="584"/>
      <c r="N183" s="584"/>
      <c r="O183" s="598"/>
      <c r="P183" s="575" t="s">
        <v>71</v>
      </c>
      <c r="Q183" s="576"/>
      <c r="R183" s="576"/>
      <c r="S183" s="576"/>
      <c r="T183" s="576"/>
      <c r="U183" s="576"/>
      <c r="V183" s="577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87" t="s">
        <v>297</v>
      </c>
      <c r="B184" s="584"/>
      <c r="C184" s="584"/>
      <c r="D184" s="584"/>
      <c r="E184" s="584"/>
      <c r="F184" s="584"/>
      <c r="G184" s="584"/>
      <c r="H184" s="584"/>
      <c r="I184" s="584"/>
      <c r="J184" s="584"/>
      <c r="K184" s="584"/>
      <c r="L184" s="584"/>
      <c r="M184" s="584"/>
      <c r="N184" s="584"/>
      <c r="O184" s="584"/>
      <c r="P184" s="584"/>
      <c r="Q184" s="584"/>
      <c r="R184" s="584"/>
      <c r="S184" s="584"/>
      <c r="T184" s="584"/>
      <c r="U184" s="584"/>
      <c r="V184" s="584"/>
      <c r="W184" s="584"/>
      <c r="X184" s="584"/>
      <c r="Y184" s="584"/>
      <c r="Z184" s="584"/>
      <c r="AA184" s="562"/>
      <c r="AB184" s="562"/>
      <c r="AC184" s="562"/>
    </row>
    <row r="185" spans="1:68" ht="14.25" hidden="1" customHeight="1" x14ac:dyDescent="0.25">
      <c r="A185" s="586" t="s">
        <v>102</v>
      </c>
      <c r="B185" s="584"/>
      <c r="C185" s="584"/>
      <c r="D185" s="584"/>
      <c r="E185" s="584"/>
      <c r="F185" s="584"/>
      <c r="G185" s="584"/>
      <c r="H185" s="584"/>
      <c r="I185" s="584"/>
      <c r="J185" s="584"/>
      <c r="K185" s="584"/>
      <c r="L185" s="584"/>
      <c r="M185" s="584"/>
      <c r="N185" s="584"/>
      <c r="O185" s="584"/>
      <c r="P185" s="584"/>
      <c r="Q185" s="584"/>
      <c r="R185" s="584"/>
      <c r="S185" s="584"/>
      <c r="T185" s="584"/>
      <c r="U185" s="584"/>
      <c r="V185" s="584"/>
      <c r="W185" s="584"/>
      <c r="X185" s="584"/>
      <c r="Y185" s="584"/>
      <c r="Z185" s="584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73">
        <v>4680115881402</v>
      </c>
      <c r="E186" s="574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0"/>
      <c r="R186" s="580"/>
      <c r="S186" s="580"/>
      <c r="T186" s="581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73">
        <v>4680115881396</v>
      </c>
      <c r="E187" s="574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0"/>
      <c r="R187" s="580"/>
      <c r="S187" s="580"/>
      <c r="T187" s="581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7"/>
      <c r="B188" s="584"/>
      <c r="C188" s="584"/>
      <c r="D188" s="584"/>
      <c r="E188" s="584"/>
      <c r="F188" s="584"/>
      <c r="G188" s="584"/>
      <c r="H188" s="584"/>
      <c r="I188" s="584"/>
      <c r="J188" s="584"/>
      <c r="K188" s="584"/>
      <c r="L188" s="584"/>
      <c r="M188" s="584"/>
      <c r="N188" s="584"/>
      <c r="O188" s="598"/>
      <c r="P188" s="575" t="s">
        <v>71</v>
      </c>
      <c r="Q188" s="576"/>
      <c r="R188" s="576"/>
      <c r="S188" s="576"/>
      <c r="T188" s="576"/>
      <c r="U188" s="576"/>
      <c r="V188" s="577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4"/>
      <c r="B189" s="584"/>
      <c r="C189" s="584"/>
      <c r="D189" s="584"/>
      <c r="E189" s="584"/>
      <c r="F189" s="584"/>
      <c r="G189" s="584"/>
      <c r="H189" s="584"/>
      <c r="I189" s="584"/>
      <c r="J189" s="584"/>
      <c r="K189" s="584"/>
      <c r="L189" s="584"/>
      <c r="M189" s="584"/>
      <c r="N189" s="584"/>
      <c r="O189" s="598"/>
      <c r="P189" s="575" t="s">
        <v>71</v>
      </c>
      <c r="Q189" s="576"/>
      <c r="R189" s="576"/>
      <c r="S189" s="576"/>
      <c r="T189" s="576"/>
      <c r="U189" s="576"/>
      <c r="V189" s="577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6" t="s">
        <v>134</v>
      </c>
      <c r="B190" s="584"/>
      <c r="C190" s="584"/>
      <c r="D190" s="584"/>
      <c r="E190" s="584"/>
      <c r="F190" s="584"/>
      <c r="G190" s="584"/>
      <c r="H190" s="584"/>
      <c r="I190" s="584"/>
      <c r="J190" s="584"/>
      <c r="K190" s="584"/>
      <c r="L190" s="584"/>
      <c r="M190" s="584"/>
      <c r="N190" s="584"/>
      <c r="O190" s="584"/>
      <c r="P190" s="584"/>
      <c r="Q190" s="584"/>
      <c r="R190" s="584"/>
      <c r="S190" s="584"/>
      <c r="T190" s="584"/>
      <c r="U190" s="584"/>
      <c r="V190" s="584"/>
      <c r="W190" s="584"/>
      <c r="X190" s="584"/>
      <c r="Y190" s="584"/>
      <c r="Z190" s="584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73">
        <v>4680115882935</v>
      </c>
      <c r="E191" s="574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0"/>
      <c r="R191" s="580"/>
      <c r="S191" s="580"/>
      <c r="T191" s="581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73">
        <v>4680115880764</v>
      </c>
      <c r="E192" s="574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8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0"/>
      <c r="R192" s="580"/>
      <c r="S192" s="580"/>
      <c r="T192" s="581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7"/>
      <c r="B193" s="584"/>
      <c r="C193" s="584"/>
      <c r="D193" s="584"/>
      <c r="E193" s="584"/>
      <c r="F193" s="584"/>
      <c r="G193" s="584"/>
      <c r="H193" s="584"/>
      <c r="I193" s="584"/>
      <c r="J193" s="584"/>
      <c r="K193" s="584"/>
      <c r="L193" s="584"/>
      <c r="M193" s="584"/>
      <c r="N193" s="584"/>
      <c r="O193" s="598"/>
      <c r="P193" s="575" t="s">
        <v>71</v>
      </c>
      <c r="Q193" s="576"/>
      <c r="R193" s="576"/>
      <c r="S193" s="576"/>
      <c r="T193" s="576"/>
      <c r="U193" s="576"/>
      <c r="V193" s="577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4"/>
      <c r="B194" s="584"/>
      <c r="C194" s="584"/>
      <c r="D194" s="584"/>
      <c r="E194" s="584"/>
      <c r="F194" s="584"/>
      <c r="G194" s="584"/>
      <c r="H194" s="584"/>
      <c r="I194" s="584"/>
      <c r="J194" s="584"/>
      <c r="K194" s="584"/>
      <c r="L194" s="584"/>
      <c r="M194" s="584"/>
      <c r="N194" s="584"/>
      <c r="O194" s="598"/>
      <c r="P194" s="575" t="s">
        <v>71</v>
      </c>
      <c r="Q194" s="576"/>
      <c r="R194" s="576"/>
      <c r="S194" s="576"/>
      <c r="T194" s="576"/>
      <c r="U194" s="576"/>
      <c r="V194" s="577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6" t="s">
        <v>63</v>
      </c>
      <c r="B195" s="584"/>
      <c r="C195" s="584"/>
      <c r="D195" s="584"/>
      <c r="E195" s="584"/>
      <c r="F195" s="584"/>
      <c r="G195" s="584"/>
      <c r="H195" s="584"/>
      <c r="I195" s="584"/>
      <c r="J195" s="584"/>
      <c r="K195" s="584"/>
      <c r="L195" s="584"/>
      <c r="M195" s="584"/>
      <c r="N195" s="584"/>
      <c r="O195" s="584"/>
      <c r="P195" s="584"/>
      <c r="Q195" s="584"/>
      <c r="R195" s="584"/>
      <c r="S195" s="584"/>
      <c r="T195" s="584"/>
      <c r="U195" s="584"/>
      <c r="V195" s="584"/>
      <c r="W195" s="584"/>
      <c r="X195" s="584"/>
      <c r="Y195" s="584"/>
      <c r="Z195" s="584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73">
        <v>4680115882683</v>
      </c>
      <c r="E196" s="574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0"/>
      <c r="R196" s="580"/>
      <c r="S196" s="580"/>
      <c r="T196" s="581"/>
      <c r="U196" s="34"/>
      <c r="V196" s="34"/>
      <c r="W196" s="35" t="s">
        <v>69</v>
      </c>
      <c r="X196" s="567">
        <v>461</v>
      </c>
      <c r="Y196" s="568">
        <f t="shared" ref="Y196:Y203" si="26">IFERROR(IF(X196="",0,CEILING((X196/$H196),1)*$H196),"")</f>
        <v>464.40000000000003</v>
      </c>
      <c r="Z196" s="36">
        <f>IFERROR(IF(Y196=0,"",ROUNDUP(Y196/H196,0)*0.00902),"")</f>
        <v>0.77571999999999997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478.92777777777775</v>
      </c>
      <c r="BN196" s="64">
        <f t="shared" ref="BN196:BN203" si="28">IFERROR(Y196*I196/H196,"0")</f>
        <v>482.46000000000009</v>
      </c>
      <c r="BO196" s="64">
        <f t="shared" ref="BO196:BO203" si="29">IFERROR(1/J196*(X196/H196),"0")</f>
        <v>0.64674523007856344</v>
      </c>
      <c r="BP196" s="64">
        <f t="shared" ref="BP196:BP203" si="30">IFERROR(1/J196*(Y196/H196),"0")</f>
        <v>0.65151515151515149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73">
        <v>4680115882690</v>
      </c>
      <c r="E197" s="574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69</v>
      </c>
      <c r="X197" s="567">
        <v>213</v>
      </c>
      <c r="Y197" s="568">
        <f t="shared" si="26"/>
        <v>216</v>
      </c>
      <c r="Z197" s="36">
        <f>IFERROR(IF(Y197=0,"",ROUNDUP(Y197/H197,0)*0.00902),"")</f>
        <v>0.36080000000000001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221.28333333333333</v>
      </c>
      <c r="BN197" s="64">
        <f t="shared" si="28"/>
        <v>224.39999999999998</v>
      </c>
      <c r="BO197" s="64">
        <f t="shared" si="29"/>
        <v>0.29882154882154882</v>
      </c>
      <c r="BP197" s="64">
        <f t="shared" si="30"/>
        <v>0.30303030303030304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73">
        <v>4680115882669</v>
      </c>
      <c r="E198" s="574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73">
        <v>4680115882676</v>
      </c>
      <c r="E199" s="574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67">
        <v>415</v>
      </c>
      <c r="Y199" s="568">
        <f t="shared" si="26"/>
        <v>415.8</v>
      </c>
      <c r="Z199" s="36">
        <f>IFERROR(IF(Y199=0,"",ROUNDUP(Y199/H199,0)*0.00902),"")</f>
        <v>0.69454000000000005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431.13888888888886</v>
      </c>
      <c r="BN199" s="64">
        <f t="shared" si="28"/>
        <v>431.97</v>
      </c>
      <c r="BO199" s="64">
        <f t="shared" si="29"/>
        <v>0.58221099887766548</v>
      </c>
      <c r="BP199" s="64">
        <f t="shared" si="30"/>
        <v>0.58333333333333337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73">
        <v>4680115884014</v>
      </c>
      <c r="E200" s="574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67">
        <v>40</v>
      </c>
      <c r="Y200" s="568">
        <f t="shared" si="26"/>
        <v>41.4</v>
      </c>
      <c r="Z200" s="36">
        <f>IFERROR(IF(Y200=0,"",ROUNDUP(Y200/H200,0)*0.00502),"")</f>
        <v>0.11546000000000001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42.888888888888893</v>
      </c>
      <c r="BN200" s="64">
        <f t="shared" si="28"/>
        <v>44.39</v>
      </c>
      <c r="BO200" s="64">
        <f t="shared" si="29"/>
        <v>9.4966761633428307E-2</v>
      </c>
      <c r="BP200" s="64">
        <f t="shared" si="30"/>
        <v>9.8290598290598302E-2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73">
        <v>4680115884007</v>
      </c>
      <c r="E201" s="574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67">
        <v>36</v>
      </c>
      <c r="Y201" s="568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73">
        <v>4680115884038</v>
      </c>
      <c r="E202" s="574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73">
        <v>4680115884021</v>
      </c>
      <c r="E203" s="574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67">
        <v>8</v>
      </c>
      <c r="Y203" s="568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8.4444444444444446</v>
      </c>
      <c r="BN203" s="64">
        <f t="shared" si="28"/>
        <v>9.4999999999999982</v>
      </c>
      <c r="BO203" s="64">
        <f t="shared" si="29"/>
        <v>1.8993352326685663E-2</v>
      </c>
      <c r="BP203" s="64">
        <f t="shared" si="30"/>
        <v>2.1367521367521368E-2</v>
      </c>
    </row>
    <row r="204" spans="1:68" x14ac:dyDescent="0.2">
      <c r="A204" s="597"/>
      <c r="B204" s="584"/>
      <c r="C204" s="584"/>
      <c r="D204" s="584"/>
      <c r="E204" s="584"/>
      <c r="F204" s="584"/>
      <c r="G204" s="584"/>
      <c r="H204" s="584"/>
      <c r="I204" s="584"/>
      <c r="J204" s="584"/>
      <c r="K204" s="584"/>
      <c r="L204" s="584"/>
      <c r="M204" s="584"/>
      <c r="N204" s="584"/>
      <c r="O204" s="598"/>
      <c r="P204" s="575" t="s">
        <v>71</v>
      </c>
      <c r="Q204" s="576"/>
      <c r="R204" s="576"/>
      <c r="S204" s="576"/>
      <c r="T204" s="576"/>
      <c r="U204" s="576"/>
      <c r="V204" s="577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248.33333333333334</v>
      </c>
      <c r="Y204" s="569">
        <f>IFERROR(Y196/H196,"0")+IFERROR(Y197/H197,"0")+IFERROR(Y198/H198,"0")+IFERROR(Y199/H199,"0")+IFERROR(Y200/H200,"0")+IFERROR(Y201/H201,"0")+IFERROR(Y202/H202,"0")+IFERROR(Y203/H203,"0")</f>
        <v>251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2.0720200000000002</v>
      </c>
      <c r="AA204" s="570"/>
      <c r="AB204" s="570"/>
      <c r="AC204" s="570"/>
    </row>
    <row r="205" spans="1:68" x14ac:dyDescent="0.2">
      <c r="A205" s="584"/>
      <c r="B205" s="584"/>
      <c r="C205" s="584"/>
      <c r="D205" s="584"/>
      <c r="E205" s="584"/>
      <c r="F205" s="584"/>
      <c r="G205" s="584"/>
      <c r="H205" s="584"/>
      <c r="I205" s="584"/>
      <c r="J205" s="584"/>
      <c r="K205" s="584"/>
      <c r="L205" s="584"/>
      <c r="M205" s="584"/>
      <c r="N205" s="584"/>
      <c r="O205" s="598"/>
      <c r="P205" s="575" t="s">
        <v>71</v>
      </c>
      <c r="Q205" s="576"/>
      <c r="R205" s="576"/>
      <c r="S205" s="576"/>
      <c r="T205" s="576"/>
      <c r="U205" s="576"/>
      <c r="V205" s="577"/>
      <c r="W205" s="37" t="s">
        <v>69</v>
      </c>
      <c r="X205" s="569">
        <f>IFERROR(SUM(X196:X203),"0")</f>
        <v>1173</v>
      </c>
      <c r="Y205" s="569">
        <f>IFERROR(SUM(Y196:Y203),"0")</f>
        <v>1182.6000000000001</v>
      </c>
      <c r="Z205" s="37"/>
      <c r="AA205" s="570"/>
      <c r="AB205" s="570"/>
      <c r="AC205" s="570"/>
    </row>
    <row r="206" spans="1:68" ht="14.25" hidden="1" customHeight="1" x14ac:dyDescent="0.25">
      <c r="A206" s="586" t="s">
        <v>73</v>
      </c>
      <c r="B206" s="584"/>
      <c r="C206" s="584"/>
      <c r="D206" s="584"/>
      <c r="E206" s="584"/>
      <c r="F206" s="584"/>
      <c r="G206" s="584"/>
      <c r="H206" s="584"/>
      <c r="I206" s="584"/>
      <c r="J206" s="584"/>
      <c r="K206" s="584"/>
      <c r="L206" s="584"/>
      <c r="M206" s="584"/>
      <c r="N206" s="584"/>
      <c r="O206" s="584"/>
      <c r="P206" s="584"/>
      <c r="Q206" s="584"/>
      <c r="R206" s="584"/>
      <c r="S206" s="584"/>
      <c r="T206" s="584"/>
      <c r="U206" s="584"/>
      <c r="V206" s="584"/>
      <c r="W206" s="584"/>
      <c r="X206" s="584"/>
      <c r="Y206" s="584"/>
      <c r="Z206" s="584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73">
        <v>4680115881594</v>
      </c>
      <c r="E207" s="574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0"/>
      <c r="R207" s="580"/>
      <c r="S207" s="580"/>
      <c r="T207" s="581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73">
        <v>4680115881617</v>
      </c>
      <c r="E208" s="574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0"/>
      <c r="R208" s="580"/>
      <c r="S208" s="580"/>
      <c r="T208" s="581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73">
        <v>4680115880573</v>
      </c>
      <c r="E209" s="574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8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67">
        <v>262</v>
      </c>
      <c r="Y209" s="568">
        <f t="shared" si="31"/>
        <v>269.7</v>
      </c>
      <c r="Z209" s="36">
        <f>IFERROR(IF(Y209=0,"",ROUNDUP(Y209/H209,0)*0.01898),"")</f>
        <v>0.58838000000000001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277.62965517241378</v>
      </c>
      <c r="BN209" s="64">
        <f t="shared" si="33"/>
        <v>285.78899999999999</v>
      </c>
      <c r="BO209" s="64">
        <f t="shared" si="34"/>
        <v>0.47054597701149431</v>
      </c>
      <c r="BP209" s="64">
        <f t="shared" si="35"/>
        <v>0.484375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73">
        <v>4680115882195</v>
      </c>
      <c r="E210" s="574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0"/>
      <c r="R210" s="580"/>
      <c r="S210" s="580"/>
      <c r="T210" s="581"/>
      <c r="U210" s="34"/>
      <c r="V210" s="34"/>
      <c r="W210" s="35" t="s">
        <v>69</v>
      </c>
      <c r="X210" s="567">
        <v>120</v>
      </c>
      <c r="Y210" s="568">
        <f t="shared" si="31"/>
        <v>120</v>
      </c>
      <c r="Z210" s="36">
        <f t="shared" ref="Z210:Z215" si="36">IFERROR(IF(Y210=0,"",ROUNDUP(Y210/H210,0)*0.00651),"")</f>
        <v>0.32550000000000001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133.5</v>
      </c>
      <c r="BN210" s="64">
        <f t="shared" si="33"/>
        <v>133.5</v>
      </c>
      <c r="BO210" s="64">
        <f t="shared" si="34"/>
        <v>0.27472527472527475</v>
      </c>
      <c r="BP210" s="64">
        <f t="shared" si="35"/>
        <v>0.27472527472527475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73">
        <v>4680115882607</v>
      </c>
      <c r="E211" s="574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73">
        <v>4680115880092</v>
      </c>
      <c r="E212" s="574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67">
        <v>223</v>
      </c>
      <c r="Y212" s="568">
        <f t="shared" si="31"/>
        <v>223.2</v>
      </c>
      <c r="Z212" s="36">
        <f t="shared" si="36"/>
        <v>0.60543000000000002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246.41500000000005</v>
      </c>
      <c r="BN212" s="64">
        <f t="shared" si="33"/>
        <v>246.636</v>
      </c>
      <c r="BO212" s="64">
        <f t="shared" si="34"/>
        <v>0.5105311355311356</v>
      </c>
      <c r="BP212" s="64">
        <f t="shared" si="35"/>
        <v>0.51098901098901106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73">
        <v>4680115880221</v>
      </c>
      <c r="E213" s="574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8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67">
        <v>120</v>
      </c>
      <c r="Y213" s="568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73">
        <v>4680115880504</v>
      </c>
      <c r="E214" s="574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0"/>
      <c r="R214" s="580"/>
      <c r="S214" s="580"/>
      <c r="T214" s="581"/>
      <c r="U214" s="34"/>
      <c r="V214" s="34"/>
      <c r="W214" s="35" t="s">
        <v>69</v>
      </c>
      <c r="X214" s="567">
        <v>86</v>
      </c>
      <c r="Y214" s="568">
        <f t="shared" si="31"/>
        <v>86.399999999999991</v>
      </c>
      <c r="Z214" s="36">
        <f t="shared" si="36"/>
        <v>0.23436000000000001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95.03</v>
      </c>
      <c r="BN214" s="64">
        <f t="shared" si="33"/>
        <v>95.472000000000008</v>
      </c>
      <c r="BO214" s="64">
        <f t="shared" si="34"/>
        <v>0.19688644688644691</v>
      </c>
      <c r="BP214" s="64">
        <f t="shared" si="35"/>
        <v>0.19780219780219782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73">
        <v>4680115882164</v>
      </c>
      <c r="E215" s="574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67">
        <v>120</v>
      </c>
      <c r="Y215" s="568">
        <f t="shared" si="31"/>
        <v>120</v>
      </c>
      <c r="Z215" s="36">
        <f t="shared" si="36"/>
        <v>0.32550000000000001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132.9</v>
      </c>
      <c r="BN215" s="64">
        <f t="shared" si="33"/>
        <v>132.9</v>
      </c>
      <c r="BO215" s="64">
        <f t="shared" si="34"/>
        <v>0.27472527472527475</v>
      </c>
      <c r="BP215" s="64">
        <f t="shared" si="35"/>
        <v>0.27472527472527475</v>
      </c>
    </row>
    <row r="216" spans="1:68" x14ac:dyDescent="0.2">
      <c r="A216" s="597"/>
      <c r="B216" s="584"/>
      <c r="C216" s="584"/>
      <c r="D216" s="584"/>
      <c r="E216" s="584"/>
      <c r="F216" s="584"/>
      <c r="G216" s="584"/>
      <c r="H216" s="584"/>
      <c r="I216" s="584"/>
      <c r="J216" s="584"/>
      <c r="K216" s="584"/>
      <c r="L216" s="584"/>
      <c r="M216" s="584"/>
      <c r="N216" s="584"/>
      <c r="O216" s="598"/>
      <c r="P216" s="575" t="s">
        <v>71</v>
      </c>
      <c r="Q216" s="576"/>
      <c r="R216" s="576"/>
      <c r="S216" s="576"/>
      <c r="T216" s="576"/>
      <c r="U216" s="576"/>
      <c r="V216" s="577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308.86494252873564</v>
      </c>
      <c r="Y216" s="569">
        <f>IFERROR(Y207/H207,"0")+IFERROR(Y208/H208,"0")+IFERROR(Y209/H209,"0")+IFERROR(Y210/H210,"0")+IFERROR(Y211/H211,"0")+IFERROR(Y212/H212,"0")+IFERROR(Y213/H213,"0")+IFERROR(Y214/H214,"0")+IFERROR(Y215/H215,"0")</f>
        <v>310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2.4046699999999999</v>
      </c>
      <c r="AA216" s="570"/>
      <c r="AB216" s="570"/>
      <c r="AC216" s="570"/>
    </row>
    <row r="217" spans="1:68" x14ac:dyDescent="0.2">
      <c r="A217" s="584"/>
      <c r="B217" s="584"/>
      <c r="C217" s="584"/>
      <c r="D217" s="584"/>
      <c r="E217" s="584"/>
      <c r="F217" s="584"/>
      <c r="G217" s="584"/>
      <c r="H217" s="584"/>
      <c r="I217" s="584"/>
      <c r="J217" s="584"/>
      <c r="K217" s="584"/>
      <c r="L217" s="584"/>
      <c r="M217" s="584"/>
      <c r="N217" s="584"/>
      <c r="O217" s="598"/>
      <c r="P217" s="575" t="s">
        <v>71</v>
      </c>
      <c r="Q217" s="576"/>
      <c r="R217" s="576"/>
      <c r="S217" s="576"/>
      <c r="T217" s="576"/>
      <c r="U217" s="576"/>
      <c r="V217" s="577"/>
      <c r="W217" s="37" t="s">
        <v>69</v>
      </c>
      <c r="X217" s="569">
        <f>IFERROR(SUM(X207:X215),"0")</f>
        <v>931</v>
      </c>
      <c r="Y217" s="569">
        <f>IFERROR(SUM(Y207:Y215),"0")</f>
        <v>939.3</v>
      </c>
      <c r="Z217" s="37"/>
      <c r="AA217" s="570"/>
      <c r="AB217" s="570"/>
      <c r="AC217" s="570"/>
    </row>
    <row r="218" spans="1:68" ht="14.25" hidden="1" customHeight="1" x14ac:dyDescent="0.25">
      <c r="A218" s="586" t="s">
        <v>169</v>
      </c>
      <c r="B218" s="584"/>
      <c r="C218" s="584"/>
      <c r="D218" s="584"/>
      <c r="E218" s="584"/>
      <c r="F218" s="584"/>
      <c r="G218" s="584"/>
      <c r="H218" s="584"/>
      <c r="I218" s="584"/>
      <c r="J218" s="584"/>
      <c r="K218" s="584"/>
      <c r="L218" s="584"/>
      <c r="M218" s="584"/>
      <c r="N218" s="584"/>
      <c r="O218" s="584"/>
      <c r="P218" s="584"/>
      <c r="Q218" s="584"/>
      <c r="R218" s="584"/>
      <c r="S218" s="584"/>
      <c r="T218" s="584"/>
      <c r="U218" s="584"/>
      <c r="V218" s="584"/>
      <c r="W218" s="584"/>
      <c r="X218" s="584"/>
      <c r="Y218" s="584"/>
      <c r="Z218" s="584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73">
        <v>4680115880818</v>
      </c>
      <c r="E219" s="574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0"/>
      <c r="R219" s="580"/>
      <c r="S219" s="580"/>
      <c r="T219" s="581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73">
        <v>4680115880801</v>
      </c>
      <c r="E220" s="574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8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7"/>
      <c r="B221" s="584"/>
      <c r="C221" s="584"/>
      <c r="D221" s="584"/>
      <c r="E221" s="584"/>
      <c r="F221" s="584"/>
      <c r="G221" s="584"/>
      <c r="H221" s="584"/>
      <c r="I221" s="584"/>
      <c r="J221" s="584"/>
      <c r="K221" s="584"/>
      <c r="L221" s="584"/>
      <c r="M221" s="584"/>
      <c r="N221" s="584"/>
      <c r="O221" s="598"/>
      <c r="P221" s="575" t="s">
        <v>71</v>
      </c>
      <c r="Q221" s="576"/>
      <c r="R221" s="576"/>
      <c r="S221" s="576"/>
      <c r="T221" s="576"/>
      <c r="U221" s="576"/>
      <c r="V221" s="577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hidden="1" x14ac:dyDescent="0.2">
      <c r="A222" s="584"/>
      <c r="B222" s="584"/>
      <c r="C222" s="584"/>
      <c r="D222" s="584"/>
      <c r="E222" s="584"/>
      <c r="F222" s="584"/>
      <c r="G222" s="584"/>
      <c r="H222" s="584"/>
      <c r="I222" s="584"/>
      <c r="J222" s="584"/>
      <c r="K222" s="584"/>
      <c r="L222" s="584"/>
      <c r="M222" s="584"/>
      <c r="N222" s="584"/>
      <c r="O222" s="598"/>
      <c r="P222" s="575" t="s">
        <v>71</v>
      </c>
      <c r="Q222" s="576"/>
      <c r="R222" s="576"/>
      <c r="S222" s="576"/>
      <c r="T222" s="576"/>
      <c r="U222" s="576"/>
      <c r="V222" s="577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hidden="1" customHeight="1" x14ac:dyDescent="0.25">
      <c r="A223" s="587" t="s">
        <v>358</v>
      </c>
      <c r="B223" s="584"/>
      <c r="C223" s="584"/>
      <c r="D223" s="584"/>
      <c r="E223" s="584"/>
      <c r="F223" s="584"/>
      <c r="G223" s="584"/>
      <c r="H223" s="584"/>
      <c r="I223" s="584"/>
      <c r="J223" s="584"/>
      <c r="K223" s="584"/>
      <c r="L223" s="584"/>
      <c r="M223" s="584"/>
      <c r="N223" s="584"/>
      <c r="O223" s="584"/>
      <c r="P223" s="584"/>
      <c r="Q223" s="584"/>
      <c r="R223" s="584"/>
      <c r="S223" s="584"/>
      <c r="T223" s="584"/>
      <c r="U223" s="584"/>
      <c r="V223" s="584"/>
      <c r="W223" s="584"/>
      <c r="X223" s="584"/>
      <c r="Y223" s="584"/>
      <c r="Z223" s="584"/>
      <c r="AA223" s="562"/>
      <c r="AB223" s="562"/>
      <c r="AC223" s="562"/>
    </row>
    <row r="224" spans="1:68" ht="14.25" hidden="1" customHeight="1" x14ac:dyDescent="0.25">
      <c r="A224" s="586" t="s">
        <v>102</v>
      </c>
      <c r="B224" s="584"/>
      <c r="C224" s="584"/>
      <c r="D224" s="584"/>
      <c r="E224" s="584"/>
      <c r="F224" s="584"/>
      <c r="G224" s="584"/>
      <c r="H224" s="584"/>
      <c r="I224" s="584"/>
      <c r="J224" s="584"/>
      <c r="K224" s="584"/>
      <c r="L224" s="584"/>
      <c r="M224" s="584"/>
      <c r="N224" s="584"/>
      <c r="O224" s="584"/>
      <c r="P224" s="584"/>
      <c r="Q224" s="584"/>
      <c r="R224" s="584"/>
      <c r="S224" s="584"/>
      <c r="T224" s="584"/>
      <c r="U224" s="584"/>
      <c r="V224" s="584"/>
      <c r="W224" s="584"/>
      <c r="X224" s="584"/>
      <c r="Y224" s="584"/>
      <c r="Z224" s="584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73">
        <v>4680115884137</v>
      </c>
      <c r="E225" s="574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0"/>
      <c r="R225" s="580"/>
      <c r="S225" s="580"/>
      <c r="T225" s="581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73">
        <v>4680115884236</v>
      </c>
      <c r="E226" s="574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73">
        <v>4680115884175</v>
      </c>
      <c r="E227" s="574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73">
        <v>4680115884144</v>
      </c>
      <c r="E228" s="574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73">
        <v>4680115886551</v>
      </c>
      <c r="E229" s="574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73">
        <v>4680115884182</v>
      </c>
      <c r="E230" s="574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73">
        <v>4680115884205</v>
      </c>
      <c r="E231" s="574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7"/>
      <c r="B232" s="584"/>
      <c r="C232" s="584"/>
      <c r="D232" s="584"/>
      <c r="E232" s="584"/>
      <c r="F232" s="584"/>
      <c r="G232" s="584"/>
      <c r="H232" s="584"/>
      <c r="I232" s="584"/>
      <c r="J232" s="584"/>
      <c r="K232" s="584"/>
      <c r="L232" s="584"/>
      <c r="M232" s="584"/>
      <c r="N232" s="584"/>
      <c r="O232" s="598"/>
      <c r="P232" s="575" t="s">
        <v>71</v>
      </c>
      <c r="Q232" s="576"/>
      <c r="R232" s="576"/>
      <c r="S232" s="576"/>
      <c r="T232" s="576"/>
      <c r="U232" s="576"/>
      <c r="V232" s="577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4"/>
      <c r="B233" s="584"/>
      <c r="C233" s="584"/>
      <c r="D233" s="584"/>
      <c r="E233" s="584"/>
      <c r="F233" s="584"/>
      <c r="G233" s="584"/>
      <c r="H233" s="584"/>
      <c r="I233" s="584"/>
      <c r="J233" s="584"/>
      <c r="K233" s="584"/>
      <c r="L233" s="584"/>
      <c r="M233" s="584"/>
      <c r="N233" s="584"/>
      <c r="O233" s="598"/>
      <c r="P233" s="575" t="s">
        <v>71</v>
      </c>
      <c r="Q233" s="576"/>
      <c r="R233" s="576"/>
      <c r="S233" s="576"/>
      <c r="T233" s="576"/>
      <c r="U233" s="576"/>
      <c r="V233" s="577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6" t="s">
        <v>134</v>
      </c>
      <c r="B234" s="584"/>
      <c r="C234" s="584"/>
      <c r="D234" s="584"/>
      <c r="E234" s="584"/>
      <c r="F234" s="584"/>
      <c r="G234" s="584"/>
      <c r="H234" s="584"/>
      <c r="I234" s="584"/>
      <c r="J234" s="584"/>
      <c r="K234" s="584"/>
      <c r="L234" s="584"/>
      <c r="M234" s="584"/>
      <c r="N234" s="584"/>
      <c r="O234" s="584"/>
      <c r="P234" s="584"/>
      <c r="Q234" s="584"/>
      <c r="R234" s="584"/>
      <c r="S234" s="584"/>
      <c r="T234" s="584"/>
      <c r="U234" s="584"/>
      <c r="V234" s="584"/>
      <c r="W234" s="584"/>
      <c r="X234" s="584"/>
      <c r="Y234" s="584"/>
      <c r="Z234" s="584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73">
        <v>4680115885721</v>
      </c>
      <c r="E235" s="574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0"/>
      <c r="R235" s="580"/>
      <c r="S235" s="580"/>
      <c r="T235" s="581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73">
        <v>4680115885981</v>
      </c>
      <c r="E236" s="574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0"/>
      <c r="R236" s="580"/>
      <c r="S236" s="580"/>
      <c r="T236" s="581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7"/>
      <c r="B237" s="584"/>
      <c r="C237" s="584"/>
      <c r="D237" s="584"/>
      <c r="E237" s="584"/>
      <c r="F237" s="584"/>
      <c r="G237" s="584"/>
      <c r="H237" s="584"/>
      <c r="I237" s="584"/>
      <c r="J237" s="584"/>
      <c r="K237" s="584"/>
      <c r="L237" s="584"/>
      <c r="M237" s="584"/>
      <c r="N237" s="584"/>
      <c r="O237" s="598"/>
      <c r="P237" s="575" t="s">
        <v>71</v>
      </c>
      <c r="Q237" s="576"/>
      <c r="R237" s="576"/>
      <c r="S237" s="576"/>
      <c r="T237" s="576"/>
      <c r="U237" s="576"/>
      <c r="V237" s="577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4"/>
      <c r="B238" s="584"/>
      <c r="C238" s="584"/>
      <c r="D238" s="584"/>
      <c r="E238" s="584"/>
      <c r="F238" s="584"/>
      <c r="G238" s="584"/>
      <c r="H238" s="584"/>
      <c r="I238" s="584"/>
      <c r="J238" s="584"/>
      <c r="K238" s="584"/>
      <c r="L238" s="584"/>
      <c r="M238" s="584"/>
      <c r="N238" s="584"/>
      <c r="O238" s="598"/>
      <c r="P238" s="575" t="s">
        <v>71</v>
      </c>
      <c r="Q238" s="576"/>
      <c r="R238" s="576"/>
      <c r="S238" s="576"/>
      <c r="T238" s="576"/>
      <c r="U238" s="576"/>
      <c r="V238" s="577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6" t="s">
        <v>381</v>
      </c>
      <c r="B239" s="584"/>
      <c r="C239" s="584"/>
      <c r="D239" s="584"/>
      <c r="E239" s="584"/>
      <c r="F239" s="584"/>
      <c r="G239" s="584"/>
      <c r="H239" s="584"/>
      <c r="I239" s="584"/>
      <c r="J239" s="584"/>
      <c r="K239" s="584"/>
      <c r="L239" s="584"/>
      <c r="M239" s="584"/>
      <c r="N239" s="584"/>
      <c r="O239" s="584"/>
      <c r="P239" s="584"/>
      <c r="Q239" s="584"/>
      <c r="R239" s="584"/>
      <c r="S239" s="584"/>
      <c r="T239" s="584"/>
      <c r="U239" s="584"/>
      <c r="V239" s="584"/>
      <c r="W239" s="584"/>
      <c r="X239" s="584"/>
      <c r="Y239" s="584"/>
      <c r="Z239" s="584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73">
        <v>4680115886803</v>
      </c>
      <c r="E240" s="574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858" t="s">
        <v>384</v>
      </c>
      <c r="Q240" s="580"/>
      <c r="R240" s="580"/>
      <c r="S240" s="580"/>
      <c r="T240" s="581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7"/>
      <c r="B241" s="584"/>
      <c r="C241" s="584"/>
      <c r="D241" s="584"/>
      <c r="E241" s="584"/>
      <c r="F241" s="584"/>
      <c r="G241" s="584"/>
      <c r="H241" s="584"/>
      <c r="I241" s="584"/>
      <c r="J241" s="584"/>
      <c r="K241" s="584"/>
      <c r="L241" s="584"/>
      <c r="M241" s="584"/>
      <c r="N241" s="584"/>
      <c r="O241" s="598"/>
      <c r="P241" s="575" t="s">
        <v>71</v>
      </c>
      <c r="Q241" s="576"/>
      <c r="R241" s="576"/>
      <c r="S241" s="576"/>
      <c r="T241" s="576"/>
      <c r="U241" s="576"/>
      <c r="V241" s="577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4"/>
      <c r="B242" s="584"/>
      <c r="C242" s="584"/>
      <c r="D242" s="584"/>
      <c r="E242" s="584"/>
      <c r="F242" s="584"/>
      <c r="G242" s="584"/>
      <c r="H242" s="584"/>
      <c r="I242" s="584"/>
      <c r="J242" s="584"/>
      <c r="K242" s="584"/>
      <c r="L242" s="584"/>
      <c r="M242" s="584"/>
      <c r="N242" s="584"/>
      <c r="O242" s="598"/>
      <c r="P242" s="575" t="s">
        <v>71</v>
      </c>
      <c r="Q242" s="576"/>
      <c r="R242" s="576"/>
      <c r="S242" s="576"/>
      <c r="T242" s="576"/>
      <c r="U242" s="576"/>
      <c r="V242" s="577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6" t="s">
        <v>386</v>
      </c>
      <c r="B243" s="584"/>
      <c r="C243" s="584"/>
      <c r="D243" s="584"/>
      <c r="E243" s="584"/>
      <c r="F243" s="584"/>
      <c r="G243" s="584"/>
      <c r="H243" s="584"/>
      <c r="I243" s="584"/>
      <c r="J243" s="584"/>
      <c r="K243" s="584"/>
      <c r="L243" s="584"/>
      <c r="M243" s="584"/>
      <c r="N243" s="584"/>
      <c r="O243" s="584"/>
      <c r="P243" s="584"/>
      <c r="Q243" s="584"/>
      <c r="R243" s="584"/>
      <c r="S243" s="584"/>
      <c r="T243" s="584"/>
      <c r="U243" s="584"/>
      <c r="V243" s="584"/>
      <c r="W243" s="584"/>
      <c r="X243" s="584"/>
      <c r="Y243" s="584"/>
      <c r="Z243" s="584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73">
        <v>4680115886704</v>
      </c>
      <c r="E244" s="574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9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0"/>
      <c r="R244" s="580"/>
      <c r="S244" s="580"/>
      <c r="T244" s="581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73">
        <v>4680115886681</v>
      </c>
      <c r="E245" s="574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9" t="s">
        <v>392</v>
      </c>
      <c r="Q245" s="580"/>
      <c r="R245" s="580"/>
      <c r="S245" s="580"/>
      <c r="T245" s="581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73">
        <v>4680115886735</v>
      </c>
      <c r="E246" s="574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81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73">
        <v>4680115886728</v>
      </c>
      <c r="E247" s="574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73">
        <v>4680115886711</v>
      </c>
      <c r="E248" s="574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7"/>
      <c r="B249" s="584"/>
      <c r="C249" s="584"/>
      <c r="D249" s="584"/>
      <c r="E249" s="584"/>
      <c r="F249" s="584"/>
      <c r="G249" s="584"/>
      <c r="H249" s="584"/>
      <c r="I249" s="584"/>
      <c r="J249" s="584"/>
      <c r="K249" s="584"/>
      <c r="L249" s="584"/>
      <c r="M249" s="584"/>
      <c r="N249" s="584"/>
      <c r="O249" s="598"/>
      <c r="P249" s="575" t="s">
        <v>71</v>
      </c>
      <c r="Q249" s="576"/>
      <c r="R249" s="576"/>
      <c r="S249" s="576"/>
      <c r="T249" s="576"/>
      <c r="U249" s="576"/>
      <c r="V249" s="577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4"/>
      <c r="B250" s="584"/>
      <c r="C250" s="584"/>
      <c r="D250" s="584"/>
      <c r="E250" s="584"/>
      <c r="F250" s="584"/>
      <c r="G250" s="584"/>
      <c r="H250" s="584"/>
      <c r="I250" s="584"/>
      <c r="J250" s="584"/>
      <c r="K250" s="584"/>
      <c r="L250" s="584"/>
      <c r="M250" s="584"/>
      <c r="N250" s="584"/>
      <c r="O250" s="598"/>
      <c r="P250" s="575" t="s">
        <v>71</v>
      </c>
      <c r="Q250" s="576"/>
      <c r="R250" s="576"/>
      <c r="S250" s="576"/>
      <c r="T250" s="576"/>
      <c r="U250" s="576"/>
      <c r="V250" s="577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87" t="s">
        <v>399</v>
      </c>
      <c r="B251" s="584"/>
      <c r="C251" s="584"/>
      <c r="D251" s="584"/>
      <c r="E251" s="584"/>
      <c r="F251" s="584"/>
      <c r="G251" s="584"/>
      <c r="H251" s="584"/>
      <c r="I251" s="584"/>
      <c r="J251" s="584"/>
      <c r="K251" s="584"/>
      <c r="L251" s="584"/>
      <c r="M251" s="584"/>
      <c r="N251" s="584"/>
      <c r="O251" s="584"/>
      <c r="P251" s="584"/>
      <c r="Q251" s="584"/>
      <c r="R251" s="584"/>
      <c r="S251" s="584"/>
      <c r="T251" s="584"/>
      <c r="U251" s="584"/>
      <c r="V251" s="584"/>
      <c r="W251" s="584"/>
      <c r="X251" s="584"/>
      <c r="Y251" s="584"/>
      <c r="Z251" s="584"/>
      <c r="AA251" s="562"/>
      <c r="AB251" s="562"/>
      <c r="AC251" s="562"/>
    </row>
    <row r="252" spans="1:68" ht="14.25" hidden="1" customHeight="1" x14ac:dyDescent="0.25">
      <c r="A252" s="586" t="s">
        <v>102</v>
      </c>
      <c r="B252" s="584"/>
      <c r="C252" s="584"/>
      <c r="D252" s="584"/>
      <c r="E252" s="584"/>
      <c r="F252" s="584"/>
      <c r="G252" s="584"/>
      <c r="H252" s="584"/>
      <c r="I252" s="584"/>
      <c r="J252" s="584"/>
      <c r="K252" s="584"/>
      <c r="L252" s="584"/>
      <c r="M252" s="584"/>
      <c r="N252" s="584"/>
      <c r="O252" s="584"/>
      <c r="P252" s="584"/>
      <c r="Q252" s="584"/>
      <c r="R252" s="584"/>
      <c r="S252" s="584"/>
      <c r="T252" s="584"/>
      <c r="U252" s="584"/>
      <c r="V252" s="584"/>
      <c r="W252" s="584"/>
      <c r="X252" s="584"/>
      <c r="Y252" s="584"/>
      <c r="Z252" s="584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73">
        <v>4680115885837</v>
      </c>
      <c r="E253" s="574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0"/>
      <c r="R253" s="580"/>
      <c r="S253" s="580"/>
      <c r="T253" s="581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73">
        <v>4680115885806</v>
      </c>
      <c r="E254" s="574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0"/>
      <c r="R254" s="580"/>
      <c r="S254" s="580"/>
      <c r="T254" s="581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73">
        <v>4680115885851</v>
      </c>
      <c r="E255" s="574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9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73">
        <v>4680115885844</v>
      </c>
      <c r="E256" s="574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73">
        <v>4680115885820</v>
      </c>
      <c r="E257" s="574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7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7"/>
      <c r="B258" s="584"/>
      <c r="C258" s="584"/>
      <c r="D258" s="584"/>
      <c r="E258" s="584"/>
      <c r="F258" s="584"/>
      <c r="G258" s="584"/>
      <c r="H258" s="584"/>
      <c r="I258" s="584"/>
      <c r="J258" s="584"/>
      <c r="K258" s="584"/>
      <c r="L258" s="584"/>
      <c r="M258" s="584"/>
      <c r="N258" s="584"/>
      <c r="O258" s="598"/>
      <c r="P258" s="575" t="s">
        <v>71</v>
      </c>
      <c r="Q258" s="576"/>
      <c r="R258" s="576"/>
      <c r="S258" s="576"/>
      <c r="T258" s="576"/>
      <c r="U258" s="576"/>
      <c r="V258" s="577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4"/>
      <c r="B259" s="584"/>
      <c r="C259" s="584"/>
      <c r="D259" s="584"/>
      <c r="E259" s="584"/>
      <c r="F259" s="584"/>
      <c r="G259" s="584"/>
      <c r="H259" s="584"/>
      <c r="I259" s="584"/>
      <c r="J259" s="584"/>
      <c r="K259" s="584"/>
      <c r="L259" s="584"/>
      <c r="M259" s="584"/>
      <c r="N259" s="584"/>
      <c r="O259" s="598"/>
      <c r="P259" s="575" t="s">
        <v>71</v>
      </c>
      <c r="Q259" s="576"/>
      <c r="R259" s="576"/>
      <c r="S259" s="576"/>
      <c r="T259" s="576"/>
      <c r="U259" s="576"/>
      <c r="V259" s="577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87" t="s">
        <v>415</v>
      </c>
      <c r="B260" s="584"/>
      <c r="C260" s="584"/>
      <c r="D260" s="584"/>
      <c r="E260" s="584"/>
      <c r="F260" s="584"/>
      <c r="G260" s="584"/>
      <c r="H260" s="584"/>
      <c r="I260" s="584"/>
      <c r="J260" s="584"/>
      <c r="K260" s="584"/>
      <c r="L260" s="584"/>
      <c r="M260" s="584"/>
      <c r="N260" s="584"/>
      <c r="O260" s="584"/>
      <c r="P260" s="584"/>
      <c r="Q260" s="584"/>
      <c r="R260" s="584"/>
      <c r="S260" s="584"/>
      <c r="T260" s="584"/>
      <c r="U260" s="584"/>
      <c r="V260" s="584"/>
      <c r="W260" s="584"/>
      <c r="X260" s="584"/>
      <c r="Y260" s="584"/>
      <c r="Z260" s="584"/>
      <c r="AA260" s="562"/>
      <c r="AB260" s="562"/>
      <c r="AC260" s="562"/>
    </row>
    <row r="261" spans="1:68" ht="14.25" hidden="1" customHeight="1" x14ac:dyDescent="0.25">
      <c r="A261" s="586" t="s">
        <v>102</v>
      </c>
      <c r="B261" s="584"/>
      <c r="C261" s="584"/>
      <c r="D261" s="584"/>
      <c r="E261" s="584"/>
      <c r="F261" s="584"/>
      <c r="G261" s="584"/>
      <c r="H261" s="584"/>
      <c r="I261" s="584"/>
      <c r="J261" s="584"/>
      <c r="K261" s="584"/>
      <c r="L261" s="584"/>
      <c r="M261" s="584"/>
      <c r="N261" s="584"/>
      <c r="O261" s="584"/>
      <c r="P261" s="584"/>
      <c r="Q261" s="584"/>
      <c r="R261" s="584"/>
      <c r="S261" s="584"/>
      <c r="T261" s="584"/>
      <c r="U261" s="584"/>
      <c r="V261" s="584"/>
      <c r="W261" s="584"/>
      <c r="X261" s="584"/>
      <c r="Y261" s="584"/>
      <c r="Z261" s="584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73">
        <v>4607091383423</v>
      </c>
      <c r="E262" s="574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0"/>
      <c r="R262" s="580"/>
      <c r="S262" s="580"/>
      <c r="T262" s="581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73">
        <v>4680115885691</v>
      </c>
      <c r="E263" s="574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6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0"/>
      <c r="R263" s="580"/>
      <c r="S263" s="580"/>
      <c r="T263" s="581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73">
        <v>4680115885660</v>
      </c>
      <c r="E264" s="574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8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0"/>
      <c r="R264" s="580"/>
      <c r="S264" s="580"/>
      <c r="T264" s="581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73">
        <v>4680115886773</v>
      </c>
      <c r="E265" s="574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905" t="s">
        <v>426</v>
      </c>
      <c r="Q265" s="580"/>
      <c r="R265" s="580"/>
      <c r="S265" s="580"/>
      <c r="T265" s="581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7"/>
      <c r="B266" s="584"/>
      <c r="C266" s="584"/>
      <c r="D266" s="584"/>
      <c r="E266" s="584"/>
      <c r="F266" s="584"/>
      <c r="G266" s="584"/>
      <c r="H266" s="584"/>
      <c r="I266" s="584"/>
      <c r="J266" s="584"/>
      <c r="K266" s="584"/>
      <c r="L266" s="584"/>
      <c r="M266" s="584"/>
      <c r="N266" s="584"/>
      <c r="O266" s="598"/>
      <c r="P266" s="575" t="s">
        <v>71</v>
      </c>
      <c r="Q266" s="576"/>
      <c r="R266" s="576"/>
      <c r="S266" s="576"/>
      <c r="T266" s="576"/>
      <c r="U266" s="576"/>
      <c r="V266" s="577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4"/>
      <c r="B267" s="584"/>
      <c r="C267" s="584"/>
      <c r="D267" s="584"/>
      <c r="E267" s="584"/>
      <c r="F267" s="584"/>
      <c r="G267" s="584"/>
      <c r="H267" s="584"/>
      <c r="I267" s="584"/>
      <c r="J267" s="584"/>
      <c r="K267" s="584"/>
      <c r="L267" s="584"/>
      <c r="M267" s="584"/>
      <c r="N267" s="584"/>
      <c r="O267" s="598"/>
      <c r="P267" s="575" t="s">
        <v>71</v>
      </c>
      <c r="Q267" s="576"/>
      <c r="R267" s="576"/>
      <c r="S267" s="576"/>
      <c r="T267" s="576"/>
      <c r="U267" s="576"/>
      <c r="V267" s="577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87" t="s">
        <v>428</v>
      </c>
      <c r="B268" s="584"/>
      <c r="C268" s="584"/>
      <c r="D268" s="584"/>
      <c r="E268" s="584"/>
      <c r="F268" s="584"/>
      <c r="G268" s="584"/>
      <c r="H268" s="584"/>
      <c r="I268" s="584"/>
      <c r="J268" s="584"/>
      <c r="K268" s="584"/>
      <c r="L268" s="584"/>
      <c r="M268" s="584"/>
      <c r="N268" s="584"/>
      <c r="O268" s="584"/>
      <c r="P268" s="584"/>
      <c r="Q268" s="584"/>
      <c r="R268" s="584"/>
      <c r="S268" s="584"/>
      <c r="T268" s="584"/>
      <c r="U268" s="584"/>
      <c r="V268" s="584"/>
      <c r="W268" s="584"/>
      <c r="X268" s="584"/>
      <c r="Y268" s="584"/>
      <c r="Z268" s="584"/>
      <c r="AA268" s="562"/>
      <c r="AB268" s="562"/>
      <c r="AC268" s="562"/>
    </row>
    <row r="269" spans="1:68" ht="14.25" hidden="1" customHeight="1" x14ac:dyDescent="0.25">
      <c r="A269" s="586" t="s">
        <v>73</v>
      </c>
      <c r="B269" s="584"/>
      <c r="C269" s="584"/>
      <c r="D269" s="584"/>
      <c r="E269" s="584"/>
      <c r="F269" s="584"/>
      <c r="G269" s="584"/>
      <c r="H269" s="584"/>
      <c r="I269" s="584"/>
      <c r="J269" s="584"/>
      <c r="K269" s="584"/>
      <c r="L269" s="584"/>
      <c r="M269" s="584"/>
      <c r="N269" s="584"/>
      <c r="O269" s="584"/>
      <c r="P269" s="584"/>
      <c r="Q269" s="584"/>
      <c r="R269" s="584"/>
      <c r="S269" s="584"/>
      <c r="T269" s="584"/>
      <c r="U269" s="584"/>
      <c r="V269" s="584"/>
      <c r="W269" s="584"/>
      <c r="X269" s="584"/>
      <c r="Y269" s="584"/>
      <c r="Z269" s="584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73">
        <v>4680115886186</v>
      </c>
      <c r="E270" s="574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0"/>
      <c r="R270" s="580"/>
      <c r="S270" s="580"/>
      <c r="T270" s="581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73">
        <v>4680115881228</v>
      </c>
      <c r="E271" s="574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8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0"/>
      <c r="R271" s="580"/>
      <c r="S271" s="580"/>
      <c r="T271" s="581"/>
      <c r="U271" s="34"/>
      <c r="V271" s="34"/>
      <c r="W271" s="35" t="s">
        <v>69</v>
      </c>
      <c r="X271" s="567">
        <v>56</v>
      </c>
      <c r="Y271" s="568">
        <f>IFERROR(IF(X271="",0,CEILING((X271/$H271),1)*$H271),"")</f>
        <v>57.599999999999994</v>
      </c>
      <c r="Z271" s="36">
        <f>IFERROR(IF(Y271=0,"",ROUNDUP(Y271/H271,0)*0.00651),"")</f>
        <v>0.15623999999999999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61.88</v>
      </c>
      <c r="BN271" s="64">
        <f>IFERROR(Y271*I271/H271,"0")</f>
        <v>63.648000000000003</v>
      </c>
      <c r="BO271" s="64">
        <f>IFERROR(1/J271*(X271/H271),"0")</f>
        <v>0.12820512820512822</v>
      </c>
      <c r="BP271" s="64">
        <f>IFERROR(1/J271*(Y271/H271),"0")</f>
        <v>0.13186813186813187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73">
        <v>4680115881211</v>
      </c>
      <c r="E272" s="574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0"/>
      <c r="R272" s="580"/>
      <c r="S272" s="580"/>
      <c r="T272" s="581"/>
      <c r="U272" s="34"/>
      <c r="V272" s="34"/>
      <c r="W272" s="35" t="s">
        <v>69</v>
      </c>
      <c r="X272" s="567">
        <v>92</v>
      </c>
      <c r="Y272" s="568">
        <f>IFERROR(IF(X272="",0,CEILING((X272/$H272),1)*$H272),"")</f>
        <v>93.6</v>
      </c>
      <c r="Z272" s="36">
        <f>IFERROR(IF(Y272=0,"",ROUNDUP(Y272/H272,0)*0.00651),"")</f>
        <v>0.25389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98.9</v>
      </c>
      <c r="BN272" s="64">
        <f>IFERROR(Y272*I272/H272,"0")</f>
        <v>100.62</v>
      </c>
      <c r="BO272" s="64">
        <f>IFERROR(1/J272*(X272/H272),"0")</f>
        <v>0.21062271062271065</v>
      </c>
      <c r="BP272" s="64">
        <f>IFERROR(1/J272*(Y272/H272),"0")</f>
        <v>0.2142857142857143</v>
      </c>
    </row>
    <row r="273" spans="1:68" x14ac:dyDescent="0.2">
      <c r="A273" s="597"/>
      <c r="B273" s="584"/>
      <c r="C273" s="584"/>
      <c r="D273" s="584"/>
      <c r="E273" s="584"/>
      <c r="F273" s="584"/>
      <c r="G273" s="584"/>
      <c r="H273" s="584"/>
      <c r="I273" s="584"/>
      <c r="J273" s="584"/>
      <c r="K273" s="584"/>
      <c r="L273" s="584"/>
      <c r="M273" s="584"/>
      <c r="N273" s="584"/>
      <c r="O273" s="598"/>
      <c r="P273" s="575" t="s">
        <v>71</v>
      </c>
      <c r="Q273" s="576"/>
      <c r="R273" s="576"/>
      <c r="S273" s="576"/>
      <c r="T273" s="576"/>
      <c r="U273" s="576"/>
      <c r="V273" s="577"/>
      <c r="W273" s="37" t="s">
        <v>72</v>
      </c>
      <c r="X273" s="569">
        <f>IFERROR(X270/H270,"0")+IFERROR(X271/H271,"0")+IFERROR(X272/H272,"0")</f>
        <v>61.666666666666671</v>
      </c>
      <c r="Y273" s="569">
        <f>IFERROR(Y270/H270,"0")+IFERROR(Y271/H271,"0")+IFERROR(Y272/H272,"0")</f>
        <v>63</v>
      </c>
      <c r="Z273" s="569">
        <f>IFERROR(IF(Z270="",0,Z270),"0")+IFERROR(IF(Z271="",0,Z271),"0")+IFERROR(IF(Z272="",0,Z272),"0")</f>
        <v>0.41012999999999999</v>
      </c>
      <c r="AA273" s="570"/>
      <c r="AB273" s="570"/>
      <c r="AC273" s="570"/>
    </row>
    <row r="274" spans="1:68" x14ac:dyDescent="0.2">
      <c r="A274" s="584"/>
      <c r="B274" s="584"/>
      <c r="C274" s="584"/>
      <c r="D274" s="584"/>
      <c r="E274" s="584"/>
      <c r="F274" s="584"/>
      <c r="G274" s="584"/>
      <c r="H274" s="584"/>
      <c r="I274" s="584"/>
      <c r="J274" s="584"/>
      <c r="K274" s="584"/>
      <c r="L274" s="584"/>
      <c r="M274" s="584"/>
      <c r="N274" s="584"/>
      <c r="O274" s="598"/>
      <c r="P274" s="575" t="s">
        <v>71</v>
      </c>
      <c r="Q274" s="576"/>
      <c r="R274" s="576"/>
      <c r="S274" s="576"/>
      <c r="T274" s="576"/>
      <c r="U274" s="576"/>
      <c r="V274" s="577"/>
      <c r="W274" s="37" t="s">
        <v>69</v>
      </c>
      <c r="X274" s="569">
        <f>IFERROR(SUM(X270:X272),"0")</f>
        <v>148</v>
      </c>
      <c r="Y274" s="569">
        <f>IFERROR(SUM(Y270:Y272),"0")</f>
        <v>151.19999999999999</v>
      </c>
      <c r="Z274" s="37"/>
      <c r="AA274" s="570"/>
      <c r="AB274" s="570"/>
      <c r="AC274" s="570"/>
    </row>
    <row r="275" spans="1:68" ht="16.5" hidden="1" customHeight="1" x14ac:dyDescent="0.25">
      <c r="A275" s="587" t="s">
        <v>438</v>
      </c>
      <c r="B275" s="584"/>
      <c r="C275" s="584"/>
      <c r="D275" s="584"/>
      <c r="E275" s="584"/>
      <c r="F275" s="584"/>
      <c r="G275" s="584"/>
      <c r="H275" s="584"/>
      <c r="I275" s="584"/>
      <c r="J275" s="584"/>
      <c r="K275" s="584"/>
      <c r="L275" s="584"/>
      <c r="M275" s="584"/>
      <c r="N275" s="584"/>
      <c r="O275" s="584"/>
      <c r="P275" s="584"/>
      <c r="Q275" s="584"/>
      <c r="R275" s="584"/>
      <c r="S275" s="584"/>
      <c r="T275" s="584"/>
      <c r="U275" s="584"/>
      <c r="V275" s="584"/>
      <c r="W275" s="584"/>
      <c r="X275" s="584"/>
      <c r="Y275" s="584"/>
      <c r="Z275" s="584"/>
      <c r="AA275" s="562"/>
      <c r="AB275" s="562"/>
      <c r="AC275" s="562"/>
    </row>
    <row r="276" spans="1:68" ht="14.25" hidden="1" customHeight="1" x14ac:dyDescent="0.25">
      <c r="A276" s="586" t="s">
        <v>63</v>
      </c>
      <c r="B276" s="584"/>
      <c r="C276" s="584"/>
      <c r="D276" s="584"/>
      <c r="E276" s="584"/>
      <c r="F276" s="584"/>
      <c r="G276" s="584"/>
      <c r="H276" s="584"/>
      <c r="I276" s="584"/>
      <c r="J276" s="584"/>
      <c r="K276" s="584"/>
      <c r="L276" s="584"/>
      <c r="M276" s="584"/>
      <c r="N276" s="584"/>
      <c r="O276" s="584"/>
      <c r="P276" s="584"/>
      <c r="Q276" s="584"/>
      <c r="R276" s="584"/>
      <c r="S276" s="584"/>
      <c r="T276" s="584"/>
      <c r="U276" s="584"/>
      <c r="V276" s="584"/>
      <c r="W276" s="584"/>
      <c r="X276" s="584"/>
      <c r="Y276" s="584"/>
      <c r="Z276" s="584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73">
        <v>4680115880344</v>
      </c>
      <c r="E277" s="574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0"/>
      <c r="R277" s="580"/>
      <c r="S277" s="580"/>
      <c r="T277" s="581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7"/>
      <c r="B278" s="584"/>
      <c r="C278" s="584"/>
      <c r="D278" s="584"/>
      <c r="E278" s="584"/>
      <c r="F278" s="584"/>
      <c r="G278" s="584"/>
      <c r="H278" s="584"/>
      <c r="I278" s="584"/>
      <c r="J278" s="584"/>
      <c r="K278" s="584"/>
      <c r="L278" s="584"/>
      <c r="M278" s="584"/>
      <c r="N278" s="584"/>
      <c r="O278" s="598"/>
      <c r="P278" s="575" t="s">
        <v>71</v>
      </c>
      <c r="Q278" s="576"/>
      <c r="R278" s="576"/>
      <c r="S278" s="576"/>
      <c r="T278" s="576"/>
      <c r="U278" s="576"/>
      <c r="V278" s="577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4"/>
      <c r="B279" s="584"/>
      <c r="C279" s="584"/>
      <c r="D279" s="584"/>
      <c r="E279" s="584"/>
      <c r="F279" s="584"/>
      <c r="G279" s="584"/>
      <c r="H279" s="584"/>
      <c r="I279" s="584"/>
      <c r="J279" s="584"/>
      <c r="K279" s="584"/>
      <c r="L279" s="584"/>
      <c r="M279" s="584"/>
      <c r="N279" s="584"/>
      <c r="O279" s="598"/>
      <c r="P279" s="575" t="s">
        <v>71</v>
      </c>
      <c r="Q279" s="576"/>
      <c r="R279" s="576"/>
      <c r="S279" s="576"/>
      <c r="T279" s="576"/>
      <c r="U279" s="576"/>
      <c r="V279" s="577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6" t="s">
        <v>73</v>
      </c>
      <c r="B280" s="584"/>
      <c r="C280" s="584"/>
      <c r="D280" s="584"/>
      <c r="E280" s="584"/>
      <c r="F280" s="584"/>
      <c r="G280" s="584"/>
      <c r="H280" s="584"/>
      <c r="I280" s="584"/>
      <c r="J280" s="584"/>
      <c r="K280" s="584"/>
      <c r="L280" s="584"/>
      <c r="M280" s="584"/>
      <c r="N280" s="584"/>
      <c r="O280" s="584"/>
      <c r="P280" s="584"/>
      <c r="Q280" s="584"/>
      <c r="R280" s="584"/>
      <c r="S280" s="584"/>
      <c r="T280" s="584"/>
      <c r="U280" s="584"/>
      <c r="V280" s="584"/>
      <c r="W280" s="584"/>
      <c r="X280" s="584"/>
      <c r="Y280" s="584"/>
      <c r="Z280" s="584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73">
        <v>4680115884618</v>
      </c>
      <c r="E281" s="574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0"/>
      <c r="R281" s="580"/>
      <c r="S281" s="580"/>
      <c r="T281" s="581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7"/>
      <c r="B282" s="584"/>
      <c r="C282" s="584"/>
      <c r="D282" s="584"/>
      <c r="E282" s="584"/>
      <c r="F282" s="584"/>
      <c r="G282" s="584"/>
      <c r="H282" s="584"/>
      <c r="I282" s="584"/>
      <c r="J282" s="584"/>
      <c r="K282" s="584"/>
      <c r="L282" s="584"/>
      <c r="M282" s="584"/>
      <c r="N282" s="584"/>
      <c r="O282" s="598"/>
      <c r="P282" s="575" t="s">
        <v>71</v>
      </c>
      <c r="Q282" s="576"/>
      <c r="R282" s="576"/>
      <c r="S282" s="576"/>
      <c r="T282" s="576"/>
      <c r="U282" s="576"/>
      <c r="V282" s="577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4"/>
      <c r="B283" s="584"/>
      <c r="C283" s="584"/>
      <c r="D283" s="584"/>
      <c r="E283" s="584"/>
      <c r="F283" s="584"/>
      <c r="G283" s="584"/>
      <c r="H283" s="584"/>
      <c r="I283" s="584"/>
      <c r="J283" s="584"/>
      <c r="K283" s="584"/>
      <c r="L283" s="584"/>
      <c r="M283" s="584"/>
      <c r="N283" s="584"/>
      <c r="O283" s="598"/>
      <c r="P283" s="575" t="s">
        <v>71</v>
      </c>
      <c r="Q283" s="576"/>
      <c r="R283" s="576"/>
      <c r="S283" s="576"/>
      <c r="T283" s="576"/>
      <c r="U283" s="576"/>
      <c r="V283" s="577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87" t="s">
        <v>445</v>
      </c>
      <c r="B284" s="584"/>
      <c r="C284" s="584"/>
      <c r="D284" s="584"/>
      <c r="E284" s="584"/>
      <c r="F284" s="584"/>
      <c r="G284" s="584"/>
      <c r="H284" s="584"/>
      <c r="I284" s="584"/>
      <c r="J284" s="584"/>
      <c r="K284" s="584"/>
      <c r="L284" s="584"/>
      <c r="M284" s="584"/>
      <c r="N284" s="584"/>
      <c r="O284" s="584"/>
      <c r="P284" s="584"/>
      <c r="Q284" s="584"/>
      <c r="R284" s="584"/>
      <c r="S284" s="584"/>
      <c r="T284" s="584"/>
      <c r="U284" s="584"/>
      <c r="V284" s="584"/>
      <c r="W284" s="584"/>
      <c r="X284" s="584"/>
      <c r="Y284" s="584"/>
      <c r="Z284" s="584"/>
      <c r="AA284" s="562"/>
      <c r="AB284" s="562"/>
      <c r="AC284" s="562"/>
    </row>
    <row r="285" spans="1:68" ht="14.25" hidden="1" customHeight="1" x14ac:dyDescent="0.25">
      <c r="A285" s="586" t="s">
        <v>102</v>
      </c>
      <c r="B285" s="584"/>
      <c r="C285" s="584"/>
      <c r="D285" s="584"/>
      <c r="E285" s="584"/>
      <c r="F285" s="584"/>
      <c r="G285" s="584"/>
      <c r="H285" s="584"/>
      <c r="I285" s="584"/>
      <c r="J285" s="584"/>
      <c r="K285" s="584"/>
      <c r="L285" s="584"/>
      <c r="M285" s="584"/>
      <c r="N285" s="584"/>
      <c r="O285" s="584"/>
      <c r="P285" s="584"/>
      <c r="Q285" s="584"/>
      <c r="R285" s="584"/>
      <c r="S285" s="584"/>
      <c r="T285" s="584"/>
      <c r="U285" s="584"/>
      <c r="V285" s="584"/>
      <c r="W285" s="584"/>
      <c r="X285" s="584"/>
      <c r="Y285" s="584"/>
      <c r="Z285" s="584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73">
        <v>4680115883703</v>
      </c>
      <c r="E286" s="574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8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0"/>
      <c r="R286" s="580"/>
      <c r="S286" s="580"/>
      <c r="T286" s="581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7"/>
      <c r="B287" s="584"/>
      <c r="C287" s="584"/>
      <c r="D287" s="584"/>
      <c r="E287" s="584"/>
      <c r="F287" s="584"/>
      <c r="G287" s="584"/>
      <c r="H287" s="584"/>
      <c r="I287" s="584"/>
      <c r="J287" s="584"/>
      <c r="K287" s="584"/>
      <c r="L287" s="584"/>
      <c r="M287" s="584"/>
      <c r="N287" s="584"/>
      <c r="O287" s="598"/>
      <c r="P287" s="575" t="s">
        <v>71</v>
      </c>
      <c r="Q287" s="576"/>
      <c r="R287" s="576"/>
      <c r="S287" s="576"/>
      <c r="T287" s="576"/>
      <c r="U287" s="576"/>
      <c r="V287" s="577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4"/>
      <c r="B288" s="584"/>
      <c r="C288" s="584"/>
      <c r="D288" s="584"/>
      <c r="E288" s="584"/>
      <c r="F288" s="584"/>
      <c r="G288" s="584"/>
      <c r="H288" s="584"/>
      <c r="I288" s="584"/>
      <c r="J288" s="584"/>
      <c r="K288" s="584"/>
      <c r="L288" s="584"/>
      <c r="M288" s="584"/>
      <c r="N288" s="584"/>
      <c r="O288" s="598"/>
      <c r="P288" s="575" t="s">
        <v>71</v>
      </c>
      <c r="Q288" s="576"/>
      <c r="R288" s="576"/>
      <c r="S288" s="576"/>
      <c r="T288" s="576"/>
      <c r="U288" s="576"/>
      <c r="V288" s="577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87" t="s">
        <v>450</v>
      </c>
      <c r="B289" s="584"/>
      <c r="C289" s="584"/>
      <c r="D289" s="584"/>
      <c r="E289" s="584"/>
      <c r="F289" s="584"/>
      <c r="G289" s="584"/>
      <c r="H289" s="584"/>
      <c r="I289" s="584"/>
      <c r="J289" s="584"/>
      <c r="K289" s="584"/>
      <c r="L289" s="584"/>
      <c r="M289" s="584"/>
      <c r="N289" s="584"/>
      <c r="O289" s="584"/>
      <c r="P289" s="584"/>
      <c r="Q289" s="584"/>
      <c r="R289" s="584"/>
      <c r="S289" s="584"/>
      <c r="T289" s="584"/>
      <c r="U289" s="584"/>
      <c r="V289" s="584"/>
      <c r="W289" s="584"/>
      <c r="X289" s="584"/>
      <c r="Y289" s="584"/>
      <c r="Z289" s="584"/>
      <c r="AA289" s="562"/>
      <c r="AB289" s="562"/>
      <c r="AC289" s="562"/>
    </row>
    <row r="290" spans="1:68" ht="14.25" hidden="1" customHeight="1" x14ac:dyDescent="0.25">
      <c r="A290" s="586" t="s">
        <v>102</v>
      </c>
      <c r="B290" s="584"/>
      <c r="C290" s="584"/>
      <c r="D290" s="584"/>
      <c r="E290" s="584"/>
      <c r="F290" s="584"/>
      <c r="G290" s="584"/>
      <c r="H290" s="584"/>
      <c r="I290" s="584"/>
      <c r="J290" s="584"/>
      <c r="K290" s="584"/>
      <c r="L290" s="584"/>
      <c r="M290" s="584"/>
      <c r="N290" s="584"/>
      <c r="O290" s="584"/>
      <c r="P290" s="584"/>
      <c r="Q290" s="584"/>
      <c r="R290" s="584"/>
      <c r="S290" s="584"/>
      <c r="T290" s="584"/>
      <c r="U290" s="584"/>
      <c r="V290" s="584"/>
      <c r="W290" s="584"/>
      <c r="X290" s="584"/>
      <c r="Y290" s="584"/>
      <c r="Z290" s="584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73">
        <v>4680115885615</v>
      </c>
      <c r="E291" s="574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6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80"/>
      <c r="R291" s="580"/>
      <c r="S291" s="580"/>
      <c r="T291" s="581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73">
        <v>4680115885554</v>
      </c>
      <c r="E292" s="574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6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80"/>
      <c r="R292" s="580"/>
      <c r="S292" s="580"/>
      <c r="T292" s="581"/>
      <c r="U292" s="34"/>
      <c r="V292" s="34"/>
      <c r="W292" s="35" t="s">
        <v>69</v>
      </c>
      <c r="X292" s="567">
        <v>4</v>
      </c>
      <c r="Y292" s="568">
        <f t="shared" si="42"/>
        <v>10.8</v>
      </c>
      <c r="Z292" s="36">
        <f>IFERROR(IF(Y292=0,"",ROUNDUP(Y292/H292,0)*0.01898),"")</f>
        <v>1.898E-2</v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4.1611111111111105</v>
      </c>
      <c r="BN292" s="64">
        <f t="shared" si="44"/>
        <v>11.234999999999999</v>
      </c>
      <c r="BO292" s="64">
        <f t="shared" si="45"/>
        <v>5.7870370370370367E-3</v>
      </c>
      <c r="BP292" s="64">
        <f t="shared" si="46"/>
        <v>1.5625E-2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73">
        <v>4680115885554</v>
      </c>
      <c r="E293" s="574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6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73">
        <v>4680115885646</v>
      </c>
      <c r="E294" s="574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6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73">
        <v>4680115885622</v>
      </c>
      <c r="E295" s="574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73">
        <v>4680115885608</v>
      </c>
      <c r="E296" s="574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7"/>
      <c r="B297" s="584"/>
      <c r="C297" s="584"/>
      <c r="D297" s="584"/>
      <c r="E297" s="584"/>
      <c r="F297" s="584"/>
      <c r="G297" s="584"/>
      <c r="H297" s="584"/>
      <c r="I297" s="584"/>
      <c r="J297" s="584"/>
      <c r="K297" s="584"/>
      <c r="L297" s="584"/>
      <c r="M297" s="584"/>
      <c r="N297" s="584"/>
      <c r="O297" s="598"/>
      <c r="P297" s="575" t="s">
        <v>71</v>
      </c>
      <c r="Q297" s="576"/>
      <c r="R297" s="576"/>
      <c r="S297" s="576"/>
      <c r="T297" s="576"/>
      <c r="U297" s="576"/>
      <c r="V297" s="577"/>
      <c r="W297" s="37" t="s">
        <v>72</v>
      </c>
      <c r="X297" s="569">
        <f>IFERROR(X291/H291,"0")+IFERROR(X292/H292,"0")+IFERROR(X293/H293,"0")+IFERROR(X294/H294,"0")+IFERROR(X295/H295,"0")+IFERROR(X296/H296,"0")</f>
        <v>0.37037037037037035</v>
      </c>
      <c r="Y297" s="569">
        <f>IFERROR(Y291/H291,"0")+IFERROR(Y292/H292,"0")+IFERROR(Y293/H293,"0")+IFERROR(Y294/H294,"0")+IFERROR(Y295/H295,"0")+IFERROR(Y296/H296,"0")</f>
        <v>1</v>
      </c>
      <c r="Z297" s="569">
        <f>IFERROR(IF(Z291="",0,Z291),"0")+IFERROR(IF(Z292="",0,Z292),"0")+IFERROR(IF(Z293="",0,Z293),"0")+IFERROR(IF(Z294="",0,Z294),"0")+IFERROR(IF(Z295="",0,Z295),"0")+IFERROR(IF(Z296="",0,Z296),"0")</f>
        <v>1.898E-2</v>
      </c>
      <c r="AA297" s="570"/>
      <c r="AB297" s="570"/>
      <c r="AC297" s="570"/>
    </row>
    <row r="298" spans="1:68" x14ac:dyDescent="0.2">
      <c r="A298" s="584"/>
      <c r="B298" s="584"/>
      <c r="C298" s="584"/>
      <c r="D298" s="584"/>
      <c r="E298" s="584"/>
      <c r="F298" s="584"/>
      <c r="G298" s="584"/>
      <c r="H298" s="584"/>
      <c r="I298" s="584"/>
      <c r="J298" s="584"/>
      <c r="K298" s="584"/>
      <c r="L298" s="584"/>
      <c r="M298" s="584"/>
      <c r="N298" s="584"/>
      <c r="O298" s="598"/>
      <c r="P298" s="575" t="s">
        <v>71</v>
      </c>
      <c r="Q298" s="576"/>
      <c r="R298" s="576"/>
      <c r="S298" s="576"/>
      <c r="T298" s="576"/>
      <c r="U298" s="576"/>
      <c r="V298" s="577"/>
      <c r="W298" s="37" t="s">
        <v>69</v>
      </c>
      <c r="X298" s="569">
        <f>IFERROR(SUM(X291:X296),"0")</f>
        <v>4</v>
      </c>
      <c r="Y298" s="569">
        <f>IFERROR(SUM(Y291:Y296),"0")</f>
        <v>10.8</v>
      </c>
      <c r="Z298" s="37"/>
      <c r="AA298" s="570"/>
      <c r="AB298" s="570"/>
      <c r="AC298" s="570"/>
    </row>
    <row r="299" spans="1:68" ht="14.25" hidden="1" customHeight="1" x14ac:dyDescent="0.25">
      <c r="A299" s="586" t="s">
        <v>63</v>
      </c>
      <c r="B299" s="584"/>
      <c r="C299" s="584"/>
      <c r="D299" s="584"/>
      <c r="E299" s="584"/>
      <c r="F299" s="584"/>
      <c r="G299" s="584"/>
      <c r="H299" s="584"/>
      <c r="I299" s="584"/>
      <c r="J299" s="584"/>
      <c r="K299" s="584"/>
      <c r="L299" s="584"/>
      <c r="M299" s="584"/>
      <c r="N299" s="584"/>
      <c r="O299" s="584"/>
      <c r="P299" s="584"/>
      <c r="Q299" s="584"/>
      <c r="R299" s="584"/>
      <c r="S299" s="584"/>
      <c r="T299" s="584"/>
      <c r="U299" s="584"/>
      <c r="V299" s="584"/>
      <c r="W299" s="584"/>
      <c r="X299" s="584"/>
      <c r="Y299" s="584"/>
      <c r="Z299" s="584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73">
        <v>4607091387193</v>
      </c>
      <c r="E300" s="574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8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80"/>
      <c r="R300" s="580"/>
      <c r="S300" s="580"/>
      <c r="T300" s="581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73">
        <v>4607091387230</v>
      </c>
      <c r="E301" s="574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6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80"/>
      <c r="R301" s="580"/>
      <c r="S301" s="580"/>
      <c r="T301" s="581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73">
        <v>4607091387292</v>
      </c>
      <c r="E302" s="574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9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73">
        <v>4607091387285</v>
      </c>
      <c r="E303" s="574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73">
        <v>4607091389845</v>
      </c>
      <c r="E304" s="574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73">
        <v>4680115882881</v>
      </c>
      <c r="E305" s="574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80"/>
      <c r="R305" s="580"/>
      <c r="S305" s="580"/>
      <c r="T305" s="581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73">
        <v>4607091383836</v>
      </c>
      <c r="E306" s="574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67">
        <v>3</v>
      </c>
      <c r="Y306" s="568">
        <f t="shared" si="47"/>
        <v>3.6</v>
      </c>
      <c r="Z306" s="36">
        <f>IFERROR(IF(Y306=0,"",ROUNDUP(Y306/H306,0)*0.00651),"")</f>
        <v>1.302E-2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3.38</v>
      </c>
      <c r="BN306" s="64">
        <f t="shared" si="49"/>
        <v>4.056</v>
      </c>
      <c r="BO306" s="64">
        <f t="shared" si="50"/>
        <v>9.1575091575091579E-3</v>
      </c>
      <c r="BP306" s="64">
        <f t="shared" si="51"/>
        <v>1.098901098901099E-2</v>
      </c>
    </row>
    <row r="307" spans="1:68" x14ac:dyDescent="0.2">
      <c r="A307" s="597"/>
      <c r="B307" s="584"/>
      <c r="C307" s="584"/>
      <c r="D307" s="584"/>
      <c r="E307" s="584"/>
      <c r="F307" s="584"/>
      <c r="G307" s="584"/>
      <c r="H307" s="584"/>
      <c r="I307" s="584"/>
      <c r="J307" s="584"/>
      <c r="K307" s="584"/>
      <c r="L307" s="584"/>
      <c r="M307" s="584"/>
      <c r="N307" s="584"/>
      <c r="O307" s="598"/>
      <c r="P307" s="575" t="s">
        <v>71</v>
      </c>
      <c r="Q307" s="576"/>
      <c r="R307" s="576"/>
      <c r="S307" s="576"/>
      <c r="T307" s="576"/>
      <c r="U307" s="576"/>
      <c r="V307" s="577"/>
      <c r="W307" s="37" t="s">
        <v>72</v>
      </c>
      <c r="X307" s="569">
        <f>IFERROR(X300/H300,"0")+IFERROR(X301/H301,"0")+IFERROR(X302/H302,"0")+IFERROR(X303/H303,"0")+IFERROR(X304/H304,"0")+IFERROR(X305/H305,"0")+IFERROR(X306/H306,"0")</f>
        <v>1.6666666666666665</v>
      </c>
      <c r="Y307" s="569">
        <f>IFERROR(Y300/H300,"0")+IFERROR(Y301/H301,"0")+IFERROR(Y302/H302,"0")+IFERROR(Y303/H303,"0")+IFERROR(Y304/H304,"0")+IFERROR(Y305/H305,"0")+IFERROR(Y306/H306,"0")</f>
        <v>2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1.302E-2</v>
      </c>
      <c r="AA307" s="570"/>
      <c r="AB307" s="570"/>
      <c r="AC307" s="570"/>
    </row>
    <row r="308" spans="1:68" x14ac:dyDescent="0.2">
      <c r="A308" s="584"/>
      <c r="B308" s="584"/>
      <c r="C308" s="584"/>
      <c r="D308" s="584"/>
      <c r="E308" s="584"/>
      <c r="F308" s="584"/>
      <c r="G308" s="584"/>
      <c r="H308" s="584"/>
      <c r="I308" s="584"/>
      <c r="J308" s="584"/>
      <c r="K308" s="584"/>
      <c r="L308" s="584"/>
      <c r="M308" s="584"/>
      <c r="N308" s="584"/>
      <c r="O308" s="598"/>
      <c r="P308" s="575" t="s">
        <v>71</v>
      </c>
      <c r="Q308" s="576"/>
      <c r="R308" s="576"/>
      <c r="S308" s="576"/>
      <c r="T308" s="576"/>
      <c r="U308" s="576"/>
      <c r="V308" s="577"/>
      <c r="W308" s="37" t="s">
        <v>69</v>
      </c>
      <c r="X308" s="569">
        <f>IFERROR(SUM(X300:X306),"0")</f>
        <v>3</v>
      </c>
      <c r="Y308" s="569">
        <f>IFERROR(SUM(Y300:Y306),"0")</f>
        <v>3.6</v>
      </c>
      <c r="Z308" s="37"/>
      <c r="AA308" s="570"/>
      <c r="AB308" s="570"/>
      <c r="AC308" s="570"/>
    </row>
    <row r="309" spans="1:68" ht="14.25" hidden="1" customHeight="1" x14ac:dyDescent="0.25">
      <c r="A309" s="586" t="s">
        <v>73</v>
      </c>
      <c r="B309" s="584"/>
      <c r="C309" s="584"/>
      <c r="D309" s="584"/>
      <c r="E309" s="584"/>
      <c r="F309" s="584"/>
      <c r="G309" s="584"/>
      <c r="H309" s="584"/>
      <c r="I309" s="584"/>
      <c r="J309" s="584"/>
      <c r="K309" s="584"/>
      <c r="L309" s="584"/>
      <c r="M309" s="584"/>
      <c r="N309" s="584"/>
      <c r="O309" s="584"/>
      <c r="P309" s="584"/>
      <c r="Q309" s="584"/>
      <c r="R309" s="584"/>
      <c r="S309" s="584"/>
      <c r="T309" s="584"/>
      <c r="U309" s="584"/>
      <c r="V309" s="584"/>
      <c r="W309" s="584"/>
      <c r="X309" s="584"/>
      <c r="Y309" s="584"/>
      <c r="Z309" s="584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73">
        <v>4607091387766</v>
      </c>
      <c r="E310" s="574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80"/>
      <c r="R310" s="580"/>
      <c r="S310" s="580"/>
      <c r="T310" s="581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73">
        <v>4607091387957</v>
      </c>
      <c r="E311" s="574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80"/>
      <c r="R311" s="580"/>
      <c r="S311" s="580"/>
      <c r="T311" s="581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73">
        <v>4607091387964</v>
      </c>
      <c r="E312" s="574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80"/>
      <c r="R312" s="580"/>
      <c r="S312" s="580"/>
      <c r="T312" s="581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73">
        <v>4680115884588</v>
      </c>
      <c r="E313" s="574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5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80"/>
      <c r="R313" s="580"/>
      <c r="S313" s="580"/>
      <c r="T313" s="581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73">
        <v>4607091387513</v>
      </c>
      <c r="E314" s="574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7"/>
      <c r="B315" s="584"/>
      <c r="C315" s="584"/>
      <c r="D315" s="584"/>
      <c r="E315" s="584"/>
      <c r="F315" s="584"/>
      <c r="G315" s="584"/>
      <c r="H315" s="584"/>
      <c r="I315" s="584"/>
      <c r="J315" s="584"/>
      <c r="K315" s="584"/>
      <c r="L315" s="584"/>
      <c r="M315" s="584"/>
      <c r="N315" s="584"/>
      <c r="O315" s="598"/>
      <c r="P315" s="575" t="s">
        <v>71</v>
      </c>
      <c r="Q315" s="576"/>
      <c r="R315" s="576"/>
      <c r="S315" s="576"/>
      <c r="T315" s="576"/>
      <c r="U315" s="576"/>
      <c r="V315" s="577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4"/>
      <c r="B316" s="584"/>
      <c r="C316" s="584"/>
      <c r="D316" s="584"/>
      <c r="E316" s="584"/>
      <c r="F316" s="584"/>
      <c r="G316" s="584"/>
      <c r="H316" s="584"/>
      <c r="I316" s="584"/>
      <c r="J316" s="584"/>
      <c r="K316" s="584"/>
      <c r="L316" s="584"/>
      <c r="M316" s="584"/>
      <c r="N316" s="584"/>
      <c r="O316" s="598"/>
      <c r="P316" s="575" t="s">
        <v>71</v>
      </c>
      <c r="Q316" s="576"/>
      <c r="R316" s="576"/>
      <c r="S316" s="576"/>
      <c r="T316" s="576"/>
      <c r="U316" s="576"/>
      <c r="V316" s="577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6" t="s">
        <v>169</v>
      </c>
      <c r="B317" s="584"/>
      <c r="C317" s="584"/>
      <c r="D317" s="584"/>
      <c r="E317" s="584"/>
      <c r="F317" s="584"/>
      <c r="G317" s="584"/>
      <c r="H317" s="584"/>
      <c r="I317" s="584"/>
      <c r="J317" s="584"/>
      <c r="K317" s="584"/>
      <c r="L317" s="584"/>
      <c r="M317" s="584"/>
      <c r="N317" s="584"/>
      <c r="O317" s="584"/>
      <c r="P317" s="584"/>
      <c r="Q317" s="584"/>
      <c r="R317" s="584"/>
      <c r="S317" s="584"/>
      <c r="T317" s="584"/>
      <c r="U317" s="584"/>
      <c r="V317" s="584"/>
      <c r="W317" s="584"/>
      <c r="X317" s="584"/>
      <c r="Y317" s="584"/>
      <c r="Z317" s="584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73">
        <v>4607091380880</v>
      </c>
      <c r="E318" s="574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80"/>
      <c r="R318" s="580"/>
      <c r="S318" s="580"/>
      <c r="T318" s="581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73">
        <v>4607091384482</v>
      </c>
      <c r="E319" s="574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6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80"/>
      <c r="R319" s="580"/>
      <c r="S319" s="580"/>
      <c r="T319" s="581"/>
      <c r="U319" s="34"/>
      <c r="V319" s="34"/>
      <c r="W319" s="35" t="s">
        <v>69</v>
      </c>
      <c r="X319" s="567">
        <v>500</v>
      </c>
      <c r="Y319" s="568">
        <f>IFERROR(IF(X319="",0,CEILING((X319/$H319),1)*$H319),"")</f>
        <v>507</v>
      </c>
      <c r="Z319" s="36">
        <f>IFERROR(IF(Y319=0,"",ROUNDUP(Y319/H319,0)*0.01898),"")</f>
        <v>1.2337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533.26923076923083</v>
      </c>
      <c r="BN319" s="64">
        <f>IFERROR(Y319*I319/H319,"0")</f>
        <v>540.73500000000001</v>
      </c>
      <c r="BO319" s="64">
        <f>IFERROR(1/J319*(X319/H319),"0")</f>
        <v>1.0016025641025641</v>
      </c>
      <c r="BP319" s="64">
        <f>IFERROR(1/J319*(Y319/H319),"0")</f>
        <v>1.015625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73">
        <v>4607091380897</v>
      </c>
      <c r="E320" s="574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7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7"/>
      <c r="B321" s="584"/>
      <c r="C321" s="584"/>
      <c r="D321" s="584"/>
      <c r="E321" s="584"/>
      <c r="F321" s="584"/>
      <c r="G321" s="584"/>
      <c r="H321" s="584"/>
      <c r="I321" s="584"/>
      <c r="J321" s="584"/>
      <c r="K321" s="584"/>
      <c r="L321" s="584"/>
      <c r="M321" s="584"/>
      <c r="N321" s="584"/>
      <c r="O321" s="598"/>
      <c r="P321" s="575" t="s">
        <v>71</v>
      </c>
      <c r="Q321" s="576"/>
      <c r="R321" s="576"/>
      <c r="S321" s="576"/>
      <c r="T321" s="576"/>
      <c r="U321" s="576"/>
      <c r="V321" s="577"/>
      <c r="W321" s="37" t="s">
        <v>72</v>
      </c>
      <c r="X321" s="569">
        <f>IFERROR(X318/H318,"0")+IFERROR(X319/H319,"0")+IFERROR(X320/H320,"0")</f>
        <v>64.102564102564102</v>
      </c>
      <c r="Y321" s="569">
        <f>IFERROR(Y318/H318,"0")+IFERROR(Y319/H319,"0")+IFERROR(Y320/H320,"0")</f>
        <v>65</v>
      </c>
      <c r="Z321" s="569">
        <f>IFERROR(IF(Z318="",0,Z318),"0")+IFERROR(IF(Z319="",0,Z319),"0")+IFERROR(IF(Z320="",0,Z320),"0")</f>
        <v>1.2337</v>
      </c>
      <c r="AA321" s="570"/>
      <c r="AB321" s="570"/>
      <c r="AC321" s="570"/>
    </row>
    <row r="322" spans="1:68" x14ac:dyDescent="0.2">
      <c r="A322" s="584"/>
      <c r="B322" s="584"/>
      <c r="C322" s="584"/>
      <c r="D322" s="584"/>
      <c r="E322" s="584"/>
      <c r="F322" s="584"/>
      <c r="G322" s="584"/>
      <c r="H322" s="584"/>
      <c r="I322" s="584"/>
      <c r="J322" s="584"/>
      <c r="K322" s="584"/>
      <c r="L322" s="584"/>
      <c r="M322" s="584"/>
      <c r="N322" s="584"/>
      <c r="O322" s="598"/>
      <c r="P322" s="575" t="s">
        <v>71</v>
      </c>
      <c r="Q322" s="576"/>
      <c r="R322" s="576"/>
      <c r="S322" s="576"/>
      <c r="T322" s="576"/>
      <c r="U322" s="576"/>
      <c r="V322" s="577"/>
      <c r="W322" s="37" t="s">
        <v>69</v>
      </c>
      <c r="X322" s="569">
        <f>IFERROR(SUM(X318:X320),"0")</f>
        <v>500</v>
      </c>
      <c r="Y322" s="569">
        <f>IFERROR(SUM(Y318:Y320),"0")</f>
        <v>507</v>
      </c>
      <c r="Z322" s="37"/>
      <c r="AA322" s="570"/>
      <c r="AB322" s="570"/>
      <c r="AC322" s="570"/>
    </row>
    <row r="323" spans="1:68" ht="14.25" hidden="1" customHeight="1" x14ac:dyDescent="0.25">
      <c r="A323" s="586" t="s">
        <v>94</v>
      </c>
      <c r="B323" s="584"/>
      <c r="C323" s="584"/>
      <c r="D323" s="584"/>
      <c r="E323" s="584"/>
      <c r="F323" s="584"/>
      <c r="G323" s="584"/>
      <c r="H323" s="584"/>
      <c r="I323" s="584"/>
      <c r="J323" s="584"/>
      <c r="K323" s="584"/>
      <c r="L323" s="584"/>
      <c r="M323" s="584"/>
      <c r="N323" s="584"/>
      <c r="O323" s="584"/>
      <c r="P323" s="584"/>
      <c r="Q323" s="584"/>
      <c r="R323" s="584"/>
      <c r="S323" s="584"/>
      <c r="T323" s="584"/>
      <c r="U323" s="584"/>
      <c r="V323" s="584"/>
      <c r="W323" s="584"/>
      <c r="X323" s="584"/>
      <c r="Y323" s="584"/>
      <c r="Z323" s="584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73">
        <v>4607091388381</v>
      </c>
      <c r="E324" s="574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94" t="s">
        <v>513</v>
      </c>
      <c r="Q324" s="580"/>
      <c r="R324" s="580"/>
      <c r="S324" s="580"/>
      <c r="T324" s="581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73">
        <v>4607091388374</v>
      </c>
      <c r="E325" s="574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32" t="s">
        <v>517</v>
      </c>
      <c r="Q325" s="580"/>
      <c r="R325" s="580"/>
      <c r="S325" s="580"/>
      <c r="T325" s="581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73">
        <v>4607091383102</v>
      </c>
      <c r="E326" s="574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80"/>
      <c r="R326" s="580"/>
      <c r="S326" s="580"/>
      <c r="T326" s="581"/>
      <c r="U326" s="34"/>
      <c r="V326" s="34"/>
      <c r="W326" s="35" t="s">
        <v>69</v>
      </c>
      <c r="X326" s="567">
        <v>7</v>
      </c>
      <c r="Y326" s="568">
        <f>IFERROR(IF(X326="",0,CEILING((X326/$H326),1)*$H326),"")</f>
        <v>7.6499999999999995</v>
      </c>
      <c r="Z326" s="36">
        <f>IFERROR(IF(Y326=0,"",ROUNDUP(Y326/H326,0)*0.00651),"")</f>
        <v>1.9529999999999999E-2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8.1117647058823543</v>
      </c>
      <c r="BN326" s="64">
        <f>IFERROR(Y326*I326/H326,"0")</f>
        <v>8.8650000000000002</v>
      </c>
      <c r="BO326" s="64">
        <f>IFERROR(1/J326*(X326/H326),"0")</f>
        <v>1.508295625942685E-2</v>
      </c>
      <c r="BP326" s="64">
        <f>IFERROR(1/J326*(Y326/H326),"0")</f>
        <v>1.6483516483516484E-2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73">
        <v>4607091388404</v>
      </c>
      <c r="E327" s="574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80"/>
      <c r="R327" s="580"/>
      <c r="S327" s="580"/>
      <c r="T327" s="581"/>
      <c r="U327" s="34"/>
      <c r="V327" s="34"/>
      <c r="W327" s="35" t="s">
        <v>69</v>
      </c>
      <c r="X327" s="567">
        <v>23</v>
      </c>
      <c r="Y327" s="568">
        <f>IFERROR(IF(X327="",0,CEILING((X327/$H327),1)*$H327),"")</f>
        <v>25.5</v>
      </c>
      <c r="Z327" s="36">
        <f>IFERROR(IF(Y327=0,"",ROUNDUP(Y327/H327,0)*0.00651),"")</f>
        <v>6.5100000000000005E-2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25.976470588235294</v>
      </c>
      <c r="BN327" s="64">
        <f>IFERROR(Y327*I327/H327,"0")</f>
        <v>28.8</v>
      </c>
      <c r="BO327" s="64">
        <f>IFERROR(1/J327*(X327/H327),"0")</f>
        <v>4.9558284852402504E-2</v>
      </c>
      <c r="BP327" s="64">
        <f>IFERROR(1/J327*(Y327/H327),"0")</f>
        <v>5.4945054945054951E-2</v>
      </c>
    </row>
    <row r="328" spans="1:68" x14ac:dyDescent="0.2">
      <c r="A328" s="597"/>
      <c r="B328" s="584"/>
      <c r="C328" s="584"/>
      <c r="D328" s="584"/>
      <c r="E328" s="584"/>
      <c r="F328" s="584"/>
      <c r="G328" s="584"/>
      <c r="H328" s="584"/>
      <c r="I328" s="584"/>
      <c r="J328" s="584"/>
      <c r="K328" s="584"/>
      <c r="L328" s="584"/>
      <c r="M328" s="584"/>
      <c r="N328" s="584"/>
      <c r="O328" s="598"/>
      <c r="P328" s="575" t="s">
        <v>71</v>
      </c>
      <c r="Q328" s="576"/>
      <c r="R328" s="576"/>
      <c r="S328" s="576"/>
      <c r="T328" s="576"/>
      <c r="U328" s="576"/>
      <c r="V328" s="577"/>
      <c r="W328" s="37" t="s">
        <v>72</v>
      </c>
      <c r="X328" s="569">
        <f>IFERROR(X324/H324,"0")+IFERROR(X325/H325,"0")+IFERROR(X326/H326,"0")+IFERROR(X327/H327,"0")</f>
        <v>11.764705882352942</v>
      </c>
      <c r="Y328" s="569">
        <f>IFERROR(Y324/H324,"0")+IFERROR(Y325/H325,"0")+IFERROR(Y326/H326,"0")+IFERROR(Y327/H327,"0")</f>
        <v>13</v>
      </c>
      <c r="Z328" s="569">
        <f>IFERROR(IF(Z324="",0,Z324),"0")+IFERROR(IF(Z325="",0,Z325),"0")+IFERROR(IF(Z326="",0,Z326),"0")+IFERROR(IF(Z327="",0,Z327),"0")</f>
        <v>8.4630000000000011E-2</v>
      </c>
      <c r="AA328" s="570"/>
      <c r="AB328" s="570"/>
      <c r="AC328" s="570"/>
    </row>
    <row r="329" spans="1:68" x14ac:dyDescent="0.2">
      <c r="A329" s="584"/>
      <c r="B329" s="584"/>
      <c r="C329" s="584"/>
      <c r="D329" s="584"/>
      <c r="E329" s="584"/>
      <c r="F329" s="584"/>
      <c r="G329" s="584"/>
      <c r="H329" s="584"/>
      <c r="I329" s="584"/>
      <c r="J329" s="584"/>
      <c r="K329" s="584"/>
      <c r="L329" s="584"/>
      <c r="M329" s="584"/>
      <c r="N329" s="584"/>
      <c r="O329" s="598"/>
      <c r="P329" s="575" t="s">
        <v>71</v>
      </c>
      <c r="Q329" s="576"/>
      <c r="R329" s="576"/>
      <c r="S329" s="576"/>
      <c r="T329" s="576"/>
      <c r="U329" s="576"/>
      <c r="V329" s="577"/>
      <c r="W329" s="37" t="s">
        <v>69</v>
      </c>
      <c r="X329" s="569">
        <f>IFERROR(SUM(X324:X327),"0")</f>
        <v>30</v>
      </c>
      <c r="Y329" s="569">
        <f>IFERROR(SUM(Y324:Y327),"0")</f>
        <v>33.15</v>
      </c>
      <c r="Z329" s="37"/>
      <c r="AA329" s="570"/>
      <c r="AB329" s="570"/>
      <c r="AC329" s="570"/>
    </row>
    <row r="330" spans="1:68" ht="14.25" hidden="1" customHeight="1" x14ac:dyDescent="0.25">
      <c r="A330" s="586" t="s">
        <v>523</v>
      </c>
      <c r="B330" s="584"/>
      <c r="C330" s="584"/>
      <c r="D330" s="584"/>
      <c r="E330" s="584"/>
      <c r="F330" s="584"/>
      <c r="G330" s="584"/>
      <c r="H330" s="584"/>
      <c r="I330" s="584"/>
      <c r="J330" s="584"/>
      <c r="K330" s="584"/>
      <c r="L330" s="584"/>
      <c r="M330" s="584"/>
      <c r="N330" s="584"/>
      <c r="O330" s="584"/>
      <c r="P330" s="584"/>
      <c r="Q330" s="584"/>
      <c r="R330" s="584"/>
      <c r="S330" s="584"/>
      <c r="T330" s="584"/>
      <c r="U330" s="584"/>
      <c r="V330" s="584"/>
      <c r="W330" s="584"/>
      <c r="X330" s="584"/>
      <c r="Y330" s="584"/>
      <c r="Z330" s="584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73">
        <v>4680115881808</v>
      </c>
      <c r="E331" s="574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8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80"/>
      <c r="R331" s="580"/>
      <c r="S331" s="580"/>
      <c r="T331" s="581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73">
        <v>4680115881822</v>
      </c>
      <c r="E332" s="574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80"/>
      <c r="R332" s="580"/>
      <c r="S332" s="580"/>
      <c r="T332" s="581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73">
        <v>4680115880016</v>
      </c>
      <c r="E333" s="574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6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80"/>
      <c r="R333" s="580"/>
      <c r="S333" s="580"/>
      <c r="T333" s="581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7"/>
      <c r="B334" s="584"/>
      <c r="C334" s="584"/>
      <c r="D334" s="584"/>
      <c r="E334" s="584"/>
      <c r="F334" s="584"/>
      <c r="G334" s="584"/>
      <c r="H334" s="584"/>
      <c r="I334" s="584"/>
      <c r="J334" s="584"/>
      <c r="K334" s="584"/>
      <c r="L334" s="584"/>
      <c r="M334" s="584"/>
      <c r="N334" s="584"/>
      <c r="O334" s="598"/>
      <c r="P334" s="575" t="s">
        <v>71</v>
      </c>
      <c r="Q334" s="576"/>
      <c r="R334" s="576"/>
      <c r="S334" s="576"/>
      <c r="T334" s="576"/>
      <c r="U334" s="576"/>
      <c r="V334" s="577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4"/>
      <c r="B335" s="584"/>
      <c r="C335" s="584"/>
      <c r="D335" s="584"/>
      <c r="E335" s="584"/>
      <c r="F335" s="584"/>
      <c r="G335" s="584"/>
      <c r="H335" s="584"/>
      <c r="I335" s="584"/>
      <c r="J335" s="584"/>
      <c r="K335" s="584"/>
      <c r="L335" s="584"/>
      <c r="M335" s="584"/>
      <c r="N335" s="584"/>
      <c r="O335" s="598"/>
      <c r="P335" s="575" t="s">
        <v>71</v>
      </c>
      <c r="Q335" s="576"/>
      <c r="R335" s="576"/>
      <c r="S335" s="576"/>
      <c r="T335" s="576"/>
      <c r="U335" s="576"/>
      <c r="V335" s="577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87" t="s">
        <v>532</v>
      </c>
      <c r="B336" s="584"/>
      <c r="C336" s="584"/>
      <c r="D336" s="584"/>
      <c r="E336" s="584"/>
      <c r="F336" s="584"/>
      <c r="G336" s="584"/>
      <c r="H336" s="584"/>
      <c r="I336" s="584"/>
      <c r="J336" s="584"/>
      <c r="K336" s="584"/>
      <c r="L336" s="584"/>
      <c r="M336" s="584"/>
      <c r="N336" s="584"/>
      <c r="O336" s="584"/>
      <c r="P336" s="584"/>
      <c r="Q336" s="584"/>
      <c r="R336" s="584"/>
      <c r="S336" s="584"/>
      <c r="T336" s="584"/>
      <c r="U336" s="584"/>
      <c r="V336" s="584"/>
      <c r="W336" s="584"/>
      <c r="X336" s="584"/>
      <c r="Y336" s="584"/>
      <c r="Z336" s="584"/>
      <c r="AA336" s="562"/>
      <c r="AB336" s="562"/>
      <c r="AC336" s="562"/>
    </row>
    <row r="337" spans="1:68" ht="14.25" hidden="1" customHeight="1" x14ac:dyDescent="0.25">
      <c r="A337" s="586" t="s">
        <v>73</v>
      </c>
      <c r="B337" s="584"/>
      <c r="C337" s="584"/>
      <c r="D337" s="584"/>
      <c r="E337" s="584"/>
      <c r="F337" s="584"/>
      <c r="G337" s="584"/>
      <c r="H337" s="584"/>
      <c r="I337" s="584"/>
      <c r="J337" s="584"/>
      <c r="K337" s="584"/>
      <c r="L337" s="584"/>
      <c r="M337" s="584"/>
      <c r="N337" s="584"/>
      <c r="O337" s="584"/>
      <c r="P337" s="584"/>
      <c r="Q337" s="584"/>
      <c r="R337" s="584"/>
      <c r="S337" s="584"/>
      <c r="T337" s="584"/>
      <c r="U337" s="584"/>
      <c r="V337" s="584"/>
      <c r="W337" s="584"/>
      <c r="X337" s="584"/>
      <c r="Y337" s="584"/>
      <c r="Z337" s="584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73">
        <v>4607091387919</v>
      </c>
      <c r="E338" s="574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80"/>
      <c r="R338" s="580"/>
      <c r="S338" s="580"/>
      <c r="T338" s="581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73">
        <v>4680115883604</v>
      </c>
      <c r="E339" s="574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80"/>
      <c r="R339" s="580"/>
      <c r="S339" s="580"/>
      <c r="T339" s="581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73">
        <v>4680115883567</v>
      </c>
      <c r="E340" s="574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80"/>
      <c r="R340" s="580"/>
      <c r="S340" s="580"/>
      <c r="T340" s="581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7"/>
      <c r="B341" s="584"/>
      <c r="C341" s="584"/>
      <c r="D341" s="584"/>
      <c r="E341" s="584"/>
      <c r="F341" s="584"/>
      <c r="G341" s="584"/>
      <c r="H341" s="584"/>
      <c r="I341" s="584"/>
      <c r="J341" s="584"/>
      <c r="K341" s="584"/>
      <c r="L341" s="584"/>
      <c r="M341" s="584"/>
      <c r="N341" s="584"/>
      <c r="O341" s="598"/>
      <c r="P341" s="575" t="s">
        <v>71</v>
      </c>
      <c r="Q341" s="576"/>
      <c r="R341" s="576"/>
      <c r="S341" s="576"/>
      <c r="T341" s="576"/>
      <c r="U341" s="576"/>
      <c r="V341" s="577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4"/>
      <c r="B342" s="584"/>
      <c r="C342" s="584"/>
      <c r="D342" s="584"/>
      <c r="E342" s="584"/>
      <c r="F342" s="584"/>
      <c r="G342" s="584"/>
      <c r="H342" s="584"/>
      <c r="I342" s="584"/>
      <c r="J342" s="584"/>
      <c r="K342" s="584"/>
      <c r="L342" s="584"/>
      <c r="M342" s="584"/>
      <c r="N342" s="584"/>
      <c r="O342" s="598"/>
      <c r="P342" s="575" t="s">
        <v>71</v>
      </c>
      <c r="Q342" s="576"/>
      <c r="R342" s="576"/>
      <c r="S342" s="576"/>
      <c r="T342" s="576"/>
      <c r="U342" s="576"/>
      <c r="V342" s="577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79" t="s">
        <v>542</v>
      </c>
      <c r="B343" s="680"/>
      <c r="C343" s="680"/>
      <c r="D343" s="680"/>
      <c r="E343" s="680"/>
      <c r="F343" s="680"/>
      <c r="G343" s="680"/>
      <c r="H343" s="680"/>
      <c r="I343" s="680"/>
      <c r="J343" s="680"/>
      <c r="K343" s="680"/>
      <c r="L343" s="680"/>
      <c r="M343" s="680"/>
      <c r="N343" s="680"/>
      <c r="O343" s="680"/>
      <c r="P343" s="680"/>
      <c r="Q343" s="680"/>
      <c r="R343" s="680"/>
      <c r="S343" s="680"/>
      <c r="T343" s="680"/>
      <c r="U343" s="680"/>
      <c r="V343" s="680"/>
      <c r="W343" s="680"/>
      <c r="X343" s="680"/>
      <c r="Y343" s="680"/>
      <c r="Z343" s="680"/>
      <c r="AA343" s="48"/>
      <c r="AB343" s="48"/>
      <c r="AC343" s="48"/>
    </row>
    <row r="344" spans="1:68" ht="16.5" hidden="1" customHeight="1" x14ac:dyDescent="0.25">
      <c r="A344" s="587" t="s">
        <v>543</v>
      </c>
      <c r="B344" s="584"/>
      <c r="C344" s="584"/>
      <c r="D344" s="584"/>
      <c r="E344" s="584"/>
      <c r="F344" s="584"/>
      <c r="G344" s="584"/>
      <c r="H344" s="584"/>
      <c r="I344" s="584"/>
      <c r="J344" s="584"/>
      <c r="K344" s="584"/>
      <c r="L344" s="584"/>
      <c r="M344" s="584"/>
      <c r="N344" s="584"/>
      <c r="O344" s="584"/>
      <c r="P344" s="584"/>
      <c r="Q344" s="584"/>
      <c r="R344" s="584"/>
      <c r="S344" s="584"/>
      <c r="T344" s="584"/>
      <c r="U344" s="584"/>
      <c r="V344" s="584"/>
      <c r="W344" s="584"/>
      <c r="X344" s="584"/>
      <c r="Y344" s="584"/>
      <c r="Z344" s="584"/>
      <c r="AA344" s="562"/>
      <c r="AB344" s="562"/>
      <c r="AC344" s="562"/>
    </row>
    <row r="345" spans="1:68" ht="14.25" hidden="1" customHeight="1" x14ac:dyDescent="0.25">
      <c r="A345" s="586" t="s">
        <v>102</v>
      </c>
      <c r="B345" s="584"/>
      <c r="C345" s="584"/>
      <c r="D345" s="584"/>
      <c r="E345" s="584"/>
      <c r="F345" s="584"/>
      <c r="G345" s="584"/>
      <c r="H345" s="584"/>
      <c r="I345" s="584"/>
      <c r="J345" s="584"/>
      <c r="K345" s="584"/>
      <c r="L345" s="584"/>
      <c r="M345" s="584"/>
      <c r="N345" s="584"/>
      <c r="O345" s="584"/>
      <c r="P345" s="584"/>
      <c r="Q345" s="584"/>
      <c r="R345" s="584"/>
      <c r="S345" s="584"/>
      <c r="T345" s="584"/>
      <c r="U345" s="584"/>
      <c r="V345" s="584"/>
      <c r="W345" s="584"/>
      <c r="X345" s="584"/>
      <c r="Y345" s="584"/>
      <c r="Z345" s="584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73">
        <v>4680115884847</v>
      </c>
      <c r="E346" s="574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6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80"/>
      <c r="R346" s="580"/>
      <c r="S346" s="580"/>
      <c r="T346" s="581"/>
      <c r="U346" s="34"/>
      <c r="V346" s="34"/>
      <c r="W346" s="35" t="s">
        <v>69</v>
      </c>
      <c r="X346" s="567">
        <v>1441</v>
      </c>
      <c r="Y346" s="568">
        <f t="shared" ref="Y346:Y352" si="52">IFERROR(IF(X346="",0,CEILING((X346/$H346),1)*$H346),"")</f>
        <v>1455</v>
      </c>
      <c r="Z346" s="36">
        <f>IFERROR(IF(Y346=0,"",ROUNDUP(Y346/H346,0)*0.02175),"")</f>
        <v>2.10975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1487.1120000000001</v>
      </c>
      <c r="BN346" s="64">
        <f t="shared" ref="BN346:BN352" si="54">IFERROR(Y346*I346/H346,"0")</f>
        <v>1501.5600000000002</v>
      </c>
      <c r="BO346" s="64">
        <f t="shared" ref="BO346:BO352" si="55">IFERROR(1/J346*(X346/H346),"0")</f>
        <v>2.0013888888888887</v>
      </c>
      <c r="BP346" s="64">
        <f t="shared" ref="BP346:BP352" si="56">IFERROR(1/J346*(Y346/H346),"0")</f>
        <v>2.020833333333333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73">
        <v>4680115884854</v>
      </c>
      <c r="E347" s="574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80"/>
      <c r="R347" s="580"/>
      <c r="S347" s="580"/>
      <c r="T347" s="581"/>
      <c r="U347" s="34"/>
      <c r="V347" s="34"/>
      <c r="W347" s="35" t="s">
        <v>69</v>
      </c>
      <c r="X347" s="567">
        <v>300</v>
      </c>
      <c r="Y347" s="568">
        <f t="shared" si="52"/>
        <v>300</v>
      </c>
      <c r="Z347" s="36">
        <f>IFERROR(IF(Y347=0,"",ROUNDUP(Y347/H347,0)*0.02175),"")</f>
        <v>0.43499999999999994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309.60000000000002</v>
      </c>
      <c r="BN347" s="64">
        <f t="shared" si="54"/>
        <v>309.60000000000002</v>
      </c>
      <c r="BO347" s="64">
        <f t="shared" si="55"/>
        <v>0.41666666666666663</v>
      </c>
      <c r="BP347" s="64">
        <f t="shared" si="56"/>
        <v>0.41666666666666663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73">
        <v>4607091383997</v>
      </c>
      <c r="E348" s="574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80"/>
      <c r="R348" s="580"/>
      <c r="S348" s="580"/>
      <c r="T348" s="581"/>
      <c r="U348" s="34"/>
      <c r="V348" s="34"/>
      <c r="W348" s="35" t="s">
        <v>69</v>
      </c>
      <c r="X348" s="567">
        <v>243</v>
      </c>
      <c r="Y348" s="568">
        <f t="shared" si="52"/>
        <v>255</v>
      </c>
      <c r="Z348" s="36">
        <f>IFERROR(IF(Y348=0,"",ROUNDUP(Y348/H348,0)*0.02175),"")</f>
        <v>0.36974999999999997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250.77600000000001</v>
      </c>
      <c r="BN348" s="64">
        <f t="shared" si="54"/>
        <v>263.16000000000003</v>
      </c>
      <c r="BO348" s="64">
        <f t="shared" si="55"/>
        <v>0.33749999999999997</v>
      </c>
      <c r="BP348" s="64">
        <f t="shared" si="56"/>
        <v>0.35416666666666663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73">
        <v>4680115884830</v>
      </c>
      <c r="E349" s="574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6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80"/>
      <c r="R349" s="580"/>
      <c r="S349" s="580"/>
      <c r="T349" s="581"/>
      <c r="U349" s="34"/>
      <c r="V349" s="34"/>
      <c r="W349" s="35" t="s">
        <v>69</v>
      </c>
      <c r="X349" s="567">
        <v>1090</v>
      </c>
      <c r="Y349" s="568">
        <f t="shared" si="52"/>
        <v>1095</v>
      </c>
      <c r="Z349" s="36">
        <f>IFERROR(IF(Y349=0,"",ROUNDUP(Y349/H349,0)*0.02175),"")</f>
        <v>1.58775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1124.8800000000001</v>
      </c>
      <c r="BN349" s="64">
        <f t="shared" si="54"/>
        <v>1130.0400000000002</v>
      </c>
      <c r="BO349" s="64">
        <f t="shared" si="55"/>
        <v>1.5138888888888888</v>
      </c>
      <c r="BP349" s="64">
        <f t="shared" si="56"/>
        <v>1.5208333333333333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73">
        <v>4680115882638</v>
      </c>
      <c r="E350" s="574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80"/>
      <c r="R350" s="580"/>
      <c r="S350" s="580"/>
      <c r="T350" s="581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73">
        <v>4680115884922</v>
      </c>
      <c r="E351" s="574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80"/>
      <c r="R351" s="580"/>
      <c r="S351" s="580"/>
      <c r="T351" s="581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73">
        <v>4680115884861</v>
      </c>
      <c r="E352" s="574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80"/>
      <c r="R352" s="580"/>
      <c r="S352" s="580"/>
      <c r="T352" s="581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7"/>
      <c r="B353" s="584"/>
      <c r="C353" s="584"/>
      <c r="D353" s="584"/>
      <c r="E353" s="584"/>
      <c r="F353" s="584"/>
      <c r="G353" s="584"/>
      <c r="H353" s="584"/>
      <c r="I353" s="584"/>
      <c r="J353" s="584"/>
      <c r="K353" s="584"/>
      <c r="L353" s="584"/>
      <c r="M353" s="584"/>
      <c r="N353" s="584"/>
      <c r="O353" s="598"/>
      <c r="P353" s="575" t="s">
        <v>71</v>
      </c>
      <c r="Q353" s="576"/>
      <c r="R353" s="576"/>
      <c r="S353" s="576"/>
      <c r="T353" s="576"/>
      <c r="U353" s="576"/>
      <c r="V353" s="577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204.93333333333334</v>
      </c>
      <c r="Y353" s="569">
        <f>IFERROR(Y346/H346,"0")+IFERROR(Y347/H347,"0")+IFERROR(Y348/H348,"0")+IFERROR(Y349/H349,"0")+IFERROR(Y350/H350,"0")+IFERROR(Y351/H351,"0")+IFERROR(Y352/H352,"0")</f>
        <v>207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4.5022500000000001</v>
      </c>
      <c r="AA353" s="570"/>
      <c r="AB353" s="570"/>
      <c r="AC353" s="570"/>
    </row>
    <row r="354" spans="1:68" x14ac:dyDescent="0.2">
      <c r="A354" s="584"/>
      <c r="B354" s="584"/>
      <c r="C354" s="584"/>
      <c r="D354" s="584"/>
      <c r="E354" s="584"/>
      <c r="F354" s="584"/>
      <c r="G354" s="584"/>
      <c r="H354" s="584"/>
      <c r="I354" s="584"/>
      <c r="J354" s="584"/>
      <c r="K354" s="584"/>
      <c r="L354" s="584"/>
      <c r="M354" s="584"/>
      <c r="N354" s="584"/>
      <c r="O354" s="598"/>
      <c r="P354" s="575" t="s">
        <v>71</v>
      </c>
      <c r="Q354" s="576"/>
      <c r="R354" s="576"/>
      <c r="S354" s="576"/>
      <c r="T354" s="576"/>
      <c r="U354" s="576"/>
      <c r="V354" s="577"/>
      <c r="W354" s="37" t="s">
        <v>69</v>
      </c>
      <c r="X354" s="569">
        <f>IFERROR(SUM(X346:X352),"0")</f>
        <v>3074</v>
      </c>
      <c r="Y354" s="569">
        <f>IFERROR(SUM(Y346:Y352),"0")</f>
        <v>3105</v>
      </c>
      <c r="Z354" s="37"/>
      <c r="AA354" s="570"/>
      <c r="AB354" s="570"/>
      <c r="AC354" s="570"/>
    </row>
    <row r="355" spans="1:68" ht="14.25" hidden="1" customHeight="1" x14ac:dyDescent="0.25">
      <c r="A355" s="586" t="s">
        <v>134</v>
      </c>
      <c r="B355" s="584"/>
      <c r="C355" s="584"/>
      <c r="D355" s="584"/>
      <c r="E355" s="584"/>
      <c r="F355" s="584"/>
      <c r="G355" s="584"/>
      <c r="H355" s="584"/>
      <c r="I355" s="584"/>
      <c r="J355" s="584"/>
      <c r="K355" s="584"/>
      <c r="L355" s="584"/>
      <c r="M355" s="584"/>
      <c r="N355" s="584"/>
      <c r="O355" s="584"/>
      <c r="P355" s="584"/>
      <c r="Q355" s="584"/>
      <c r="R355" s="584"/>
      <c r="S355" s="584"/>
      <c r="T355" s="584"/>
      <c r="U355" s="584"/>
      <c r="V355" s="584"/>
      <c r="W355" s="584"/>
      <c r="X355" s="584"/>
      <c r="Y355" s="584"/>
      <c r="Z355" s="584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73">
        <v>4607091383980</v>
      </c>
      <c r="E356" s="574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80"/>
      <c r="R356" s="580"/>
      <c r="S356" s="580"/>
      <c r="T356" s="581"/>
      <c r="U356" s="34"/>
      <c r="V356" s="34"/>
      <c r="W356" s="35" t="s">
        <v>69</v>
      </c>
      <c r="X356" s="567">
        <v>1326</v>
      </c>
      <c r="Y356" s="568">
        <f>IFERROR(IF(X356="",0,CEILING((X356/$H356),1)*$H356),"")</f>
        <v>1335</v>
      </c>
      <c r="Z356" s="36">
        <f>IFERROR(IF(Y356=0,"",ROUNDUP(Y356/H356,0)*0.02175),"")</f>
        <v>1.9357499999999999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1368.432</v>
      </c>
      <c r="BN356" s="64">
        <f>IFERROR(Y356*I356/H356,"0")</f>
        <v>1377.72</v>
      </c>
      <c r="BO356" s="64">
        <f>IFERROR(1/J356*(X356/H356),"0")</f>
        <v>1.8416666666666668</v>
      </c>
      <c r="BP356" s="64">
        <f>IFERROR(1/J356*(Y356/H356),"0")</f>
        <v>1.8541666666666665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73">
        <v>4607091384178</v>
      </c>
      <c r="E357" s="574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80"/>
      <c r="R357" s="580"/>
      <c r="S357" s="580"/>
      <c r="T357" s="581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7"/>
      <c r="B358" s="584"/>
      <c r="C358" s="584"/>
      <c r="D358" s="584"/>
      <c r="E358" s="584"/>
      <c r="F358" s="584"/>
      <c r="G358" s="584"/>
      <c r="H358" s="584"/>
      <c r="I358" s="584"/>
      <c r="J358" s="584"/>
      <c r="K358" s="584"/>
      <c r="L358" s="584"/>
      <c r="M358" s="584"/>
      <c r="N358" s="584"/>
      <c r="O358" s="598"/>
      <c r="P358" s="575" t="s">
        <v>71</v>
      </c>
      <c r="Q358" s="576"/>
      <c r="R358" s="576"/>
      <c r="S358" s="576"/>
      <c r="T358" s="576"/>
      <c r="U358" s="576"/>
      <c r="V358" s="577"/>
      <c r="W358" s="37" t="s">
        <v>72</v>
      </c>
      <c r="X358" s="569">
        <f>IFERROR(X356/H356,"0")+IFERROR(X357/H357,"0")</f>
        <v>88.4</v>
      </c>
      <c r="Y358" s="569">
        <f>IFERROR(Y356/H356,"0")+IFERROR(Y357/H357,"0")</f>
        <v>89</v>
      </c>
      <c r="Z358" s="569">
        <f>IFERROR(IF(Z356="",0,Z356),"0")+IFERROR(IF(Z357="",0,Z357),"0")</f>
        <v>1.9357499999999999</v>
      </c>
      <c r="AA358" s="570"/>
      <c r="AB358" s="570"/>
      <c r="AC358" s="570"/>
    </row>
    <row r="359" spans="1:68" x14ac:dyDescent="0.2">
      <c r="A359" s="584"/>
      <c r="B359" s="584"/>
      <c r="C359" s="584"/>
      <c r="D359" s="584"/>
      <c r="E359" s="584"/>
      <c r="F359" s="584"/>
      <c r="G359" s="584"/>
      <c r="H359" s="584"/>
      <c r="I359" s="584"/>
      <c r="J359" s="584"/>
      <c r="K359" s="584"/>
      <c r="L359" s="584"/>
      <c r="M359" s="584"/>
      <c r="N359" s="584"/>
      <c r="O359" s="598"/>
      <c r="P359" s="575" t="s">
        <v>71</v>
      </c>
      <c r="Q359" s="576"/>
      <c r="R359" s="576"/>
      <c r="S359" s="576"/>
      <c r="T359" s="576"/>
      <c r="U359" s="576"/>
      <c r="V359" s="577"/>
      <c r="W359" s="37" t="s">
        <v>69</v>
      </c>
      <c r="X359" s="569">
        <f>IFERROR(SUM(X356:X357),"0")</f>
        <v>1326</v>
      </c>
      <c r="Y359" s="569">
        <f>IFERROR(SUM(Y356:Y357),"0")</f>
        <v>1335</v>
      </c>
      <c r="Z359" s="37"/>
      <c r="AA359" s="570"/>
      <c r="AB359" s="570"/>
      <c r="AC359" s="570"/>
    </row>
    <row r="360" spans="1:68" ht="14.25" hidden="1" customHeight="1" x14ac:dyDescent="0.25">
      <c r="A360" s="586" t="s">
        <v>73</v>
      </c>
      <c r="B360" s="584"/>
      <c r="C360" s="584"/>
      <c r="D360" s="584"/>
      <c r="E360" s="584"/>
      <c r="F360" s="584"/>
      <c r="G360" s="584"/>
      <c r="H360" s="584"/>
      <c r="I360" s="584"/>
      <c r="J360" s="584"/>
      <c r="K360" s="584"/>
      <c r="L360" s="584"/>
      <c r="M360" s="584"/>
      <c r="N360" s="584"/>
      <c r="O360" s="584"/>
      <c r="P360" s="584"/>
      <c r="Q360" s="584"/>
      <c r="R360" s="584"/>
      <c r="S360" s="584"/>
      <c r="T360" s="584"/>
      <c r="U360" s="584"/>
      <c r="V360" s="584"/>
      <c r="W360" s="584"/>
      <c r="X360" s="584"/>
      <c r="Y360" s="584"/>
      <c r="Z360" s="584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73">
        <v>4607091383928</v>
      </c>
      <c r="E361" s="574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7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80"/>
      <c r="R361" s="580"/>
      <c r="S361" s="580"/>
      <c r="T361" s="581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73">
        <v>4607091384260</v>
      </c>
      <c r="E362" s="574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65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80"/>
      <c r="R362" s="580"/>
      <c r="S362" s="580"/>
      <c r="T362" s="581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7"/>
      <c r="B363" s="584"/>
      <c r="C363" s="584"/>
      <c r="D363" s="584"/>
      <c r="E363" s="584"/>
      <c r="F363" s="584"/>
      <c r="G363" s="584"/>
      <c r="H363" s="584"/>
      <c r="I363" s="584"/>
      <c r="J363" s="584"/>
      <c r="K363" s="584"/>
      <c r="L363" s="584"/>
      <c r="M363" s="584"/>
      <c r="N363" s="584"/>
      <c r="O363" s="598"/>
      <c r="P363" s="575" t="s">
        <v>71</v>
      </c>
      <c r="Q363" s="576"/>
      <c r="R363" s="576"/>
      <c r="S363" s="576"/>
      <c r="T363" s="576"/>
      <c r="U363" s="576"/>
      <c r="V363" s="577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4"/>
      <c r="B364" s="584"/>
      <c r="C364" s="584"/>
      <c r="D364" s="584"/>
      <c r="E364" s="584"/>
      <c r="F364" s="584"/>
      <c r="G364" s="584"/>
      <c r="H364" s="584"/>
      <c r="I364" s="584"/>
      <c r="J364" s="584"/>
      <c r="K364" s="584"/>
      <c r="L364" s="584"/>
      <c r="M364" s="584"/>
      <c r="N364" s="584"/>
      <c r="O364" s="598"/>
      <c r="P364" s="575" t="s">
        <v>71</v>
      </c>
      <c r="Q364" s="576"/>
      <c r="R364" s="576"/>
      <c r="S364" s="576"/>
      <c r="T364" s="576"/>
      <c r="U364" s="576"/>
      <c r="V364" s="577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6" t="s">
        <v>169</v>
      </c>
      <c r="B365" s="584"/>
      <c r="C365" s="584"/>
      <c r="D365" s="584"/>
      <c r="E365" s="584"/>
      <c r="F365" s="584"/>
      <c r="G365" s="584"/>
      <c r="H365" s="584"/>
      <c r="I365" s="584"/>
      <c r="J365" s="584"/>
      <c r="K365" s="584"/>
      <c r="L365" s="584"/>
      <c r="M365" s="584"/>
      <c r="N365" s="584"/>
      <c r="O365" s="584"/>
      <c r="P365" s="584"/>
      <c r="Q365" s="584"/>
      <c r="R365" s="584"/>
      <c r="S365" s="584"/>
      <c r="T365" s="584"/>
      <c r="U365" s="584"/>
      <c r="V365" s="584"/>
      <c r="W365" s="584"/>
      <c r="X365" s="584"/>
      <c r="Y365" s="584"/>
      <c r="Z365" s="584"/>
      <c r="AA365" s="563"/>
      <c r="AB365" s="563"/>
      <c r="AC365" s="563"/>
    </row>
    <row r="366" spans="1:68" ht="27" hidden="1" customHeight="1" x14ac:dyDescent="0.25">
      <c r="A366" s="54" t="s">
        <v>574</v>
      </c>
      <c r="B366" s="54" t="s">
        <v>575</v>
      </c>
      <c r="C366" s="31">
        <v>4301060439</v>
      </c>
      <c r="D366" s="573">
        <v>4607091384673</v>
      </c>
      <c r="E366" s="574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7"/>
      <c r="B367" s="584"/>
      <c r="C367" s="584"/>
      <c r="D367" s="584"/>
      <c r="E367" s="584"/>
      <c r="F367" s="584"/>
      <c r="G367" s="584"/>
      <c r="H367" s="584"/>
      <c r="I367" s="584"/>
      <c r="J367" s="584"/>
      <c r="K367" s="584"/>
      <c r="L367" s="584"/>
      <c r="M367" s="584"/>
      <c r="N367" s="584"/>
      <c r="O367" s="598"/>
      <c r="P367" s="575" t="s">
        <v>71</v>
      </c>
      <c r="Q367" s="576"/>
      <c r="R367" s="576"/>
      <c r="S367" s="576"/>
      <c r="T367" s="576"/>
      <c r="U367" s="576"/>
      <c r="V367" s="577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hidden="1" x14ac:dyDescent="0.2">
      <c r="A368" s="584"/>
      <c r="B368" s="584"/>
      <c r="C368" s="584"/>
      <c r="D368" s="584"/>
      <c r="E368" s="584"/>
      <c r="F368" s="584"/>
      <c r="G368" s="584"/>
      <c r="H368" s="584"/>
      <c r="I368" s="584"/>
      <c r="J368" s="584"/>
      <c r="K368" s="584"/>
      <c r="L368" s="584"/>
      <c r="M368" s="584"/>
      <c r="N368" s="584"/>
      <c r="O368" s="598"/>
      <c r="P368" s="575" t="s">
        <v>71</v>
      </c>
      <c r="Q368" s="576"/>
      <c r="R368" s="576"/>
      <c r="S368" s="576"/>
      <c r="T368" s="576"/>
      <c r="U368" s="576"/>
      <c r="V368" s="577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hidden="1" customHeight="1" x14ac:dyDescent="0.25">
      <c r="A369" s="587" t="s">
        <v>577</v>
      </c>
      <c r="B369" s="584"/>
      <c r="C369" s="584"/>
      <c r="D369" s="584"/>
      <c r="E369" s="584"/>
      <c r="F369" s="584"/>
      <c r="G369" s="584"/>
      <c r="H369" s="584"/>
      <c r="I369" s="584"/>
      <c r="J369" s="584"/>
      <c r="K369" s="584"/>
      <c r="L369" s="584"/>
      <c r="M369" s="584"/>
      <c r="N369" s="584"/>
      <c r="O369" s="584"/>
      <c r="P369" s="584"/>
      <c r="Q369" s="584"/>
      <c r="R369" s="584"/>
      <c r="S369" s="584"/>
      <c r="T369" s="584"/>
      <c r="U369" s="584"/>
      <c r="V369" s="584"/>
      <c r="W369" s="584"/>
      <c r="X369" s="584"/>
      <c r="Y369" s="584"/>
      <c r="Z369" s="584"/>
      <c r="AA369" s="562"/>
      <c r="AB369" s="562"/>
      <c r="AC369" s="562"/>
    </row>
    <row r="370" spans="1:68" ht="14.25" hidden="1" customHeight="1" x14ac:dyDescent="0.25">
      <c r="A370" s="586" t="s">
        <v>102</v>
      </c>
      <c r="B370" s="584"/>
      <c r="C370" s="584"/>
      <c r="D370" s="584"/>
      <c r="E370" s="584"/>
      <c r="F370" s="584"/>
      <c r="G370" s="584"/>
      <c r="H370" s="584"/>
      <c r="I370" s="584"/>
      <c r="J370" s="584"/>
      <c r="K370" s="584"/>
      <c r="L370" s="584"/>
      <c r="M370" s="584"/>
      <c r="N370" s="584"/>
      <c r="O370" s="584"/>
      <c r="P370" s="584"/>
      <c r="Q370" s="584"/>
      <c r="R370" s="584"/>
      <c r="S370" s="584"/>
      <c r="T370" s="584"/>
      <c r="U370" s="584"/>
      <c r="V370" s="584"/>
      <c r="W370" s="584"/>
      <c r="X370" s="584"/>
      <c r="Y370" s="584"/>
      <c r="Z370" s="584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73">
        <v>4680115881907</v>
      </c>
      <c r="E371" s="574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8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80"/>
      <c r="R371" s="580"/>
      <c r="S371" s="580"/>
      <c r="T371" s="581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73">
        <v>4680115884892</v>
      </c>
      <c r="E372" s="574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7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80"/>
      <c r="R372" s="580"/>
      <c r="S372" s="580"/>
      <c r="T372" s="581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73">
        <v>4680115884885</v>
      </c>
      <c r="E373" s="574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5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80"/>
      <c r="R373" s="580"/>
      <c r="S373" s="580"/>
      <c r="T373" s="581"/>
      <c r="U373" s="34"/>
      <c r="V373" s="34"/>
      <c r="W373" s="35" t="s">
        <v>69</v>
      </c>
      <c r="X373" s="567">
        <v>4</v>
      </c>
      <c r="Y373" s="568">
        <f>IFERROR(IF(X373="",0,CEILING((X373/$H373),1)*$H373),"")</f>
        <v>12</v>
      </c>
      <c r="Z373" s="36">
        <f>IFERROR(IF(Y373=0,"",ROUNDUP(Y373/H373,0)*0.01898),"")</f>
        <v>1.898E-2</v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4.1450000000000005</v>
      </c>
      <c r="BN373" s="64">
        <f>IFERROR(Y373*I373/H373,"0")</f>
        <v>12.435</v>
      </c>
      <c r="BO373" s="64">
        <f>IFERROR(1/J373*(X373/H373),"0")</f>
        <v>5.208333333333333E-3</v>
      </c>
      <c r="BP373" s="64">
        <f>IFERROR(1/J373*(Y373/H373),"0")</f>
        <v>1.5625E-2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73">
        <v>4680115884908</v>
      </c>
      <c r="E374" s="574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80"/>
      <c r="R374" s="580"/>
      <c r="S374" s="580"/>
      <c r="T374" s="581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7"/>
      <c r="B375" s="584"/>
      <c r="C375" s="584"/>
      <c r="D375" s="584"/>
      <c r="E375" s="584"/>
      <c r="F375" s="584"/>
      <c r="G375" s="584"/>
      <c r="H375" s="584"/>
      <c r="I375" s="584"/>
      <c r="J375" s="584"/>
      <c r="K375" s="584"/>
      <c r="L375" s="584"/>
      <c r="M375" s="584"/>
      <c r="N375" s="584"/>
      <c r="O375" s="598"/>
      <c r="P375" s="575" t="s">
        <v>71</v>
      </c>
      <c r="Q375" s="576"/>
      <c r="R375" s="576"/>
      <c r="S375" s="576"/>
      <c r="T375" s="576"/>
      <c r="U375" s="576"/>
      <c r="V375" s="577"/>
      <c r="W375" s="37" t="s">
        <v>72</v>
      </c>
      <c r="X375" s="569">
        <f>IFERROR(X371/H371,"0")+IFERROR(X372/H372,"0")+IFERROR(X373/H373,"0")+IFERROR(X374/H374,"0")</f>
        <v>0.33333333333333331</v>
      </c>
      <c r="Y375" s="569">
        <f>IFERROR(Y371/H371,"0")+IFERROR(Y372/H372,"0")+IFERROR(Y373/H373,"0")+IFERROR(Y374/H374,"0")</f>
        <v>1</v>
      </c>
      <c r="Z375" s="569">
        <f>IFERROR(IF(Z371="",0,Z371),"0")+IFERROR(IF(Z372="",0,Z372),"0")+IFERROR(IF(Z373="",0,Z373),"0")+IFERROR(IF(Z374="",0,Z374),"0")</f>
        <v>1.898E-2</v>
      </c>
      <c r="AA375" s="570"/>
      <c r="AB375" s="570"/>
      <c r="AC375" s="570"/>
    </row>
    <row r="376" spans="1:68" x14ac:dyDescent="0.2">
      <c r="A376" s="584"/>
      <c r="B376" s="584"/>
      <c r="C376" s="584"/>
      <c r="D376" s="584"/>
      <c r="E376" s="584"/>
      <c r="F376" s="584"/>
      <c r="G376" s="584"/>
      <c r="H376" s="584"/>
      <c r="I376" s="584"/>
      <c r="J376" s="584"/>
      <c r="K376" s="584"/>
      <c r="L376" s="584"/>
      <c r="M376" s="584"/>
      <c r="N376" s="584"/>
      <c r="O376" s="598"/>
      <c r="P376" s="575" t="s">
        <v>71</v>
      </c>
      <c r="Q376" s="576"/>
      <c r="R376" s="576"/>
      <c r="S376" s="576"/>
      <c r="T376" s="576"/>
      <c r="U376" s="576"/>
      <c r="V376" s="577"/>
      <c r="W376" s="37" t="s">
        <v>69</v>
      </c>
      <c r="X376" s="569">
        <f>IFERROR(SUM(X371:X374),"0")</f>
        <v>4</v>
      </c>
      <c r="Y376" s="569">
        <f>IFERROR(SUM(Y371:Y374),"0")</f>
        <v>12</v>
      </c>
      <c r="Z376" s="37"/>
      <c r="AA376" s="570"/>
      <c r="AB376" s="570"/>
      <c r="AC376" s="570"/>
    </row>
    <row r="377" spans="1:68" ht="14.25" hidden="1" customHeight="1" x14ac:dyDescent="0.25">
      <c r="A377" s="586" t="s">
        <v>63</v>
      </c>
      <c r="B377" s="584"/>
      <c r="C377" s="584"/>
      <c r="D377" s="584"/>
      <c r="E377" s="584"/>
      <c r="F377" s="584"/>
      <c r="G377" s="584"/>
      <c r="H377" s="584"/>
      <c r="I377" s="584"/>
      <c r="J377" s="584"/>
      <c r="K377" s="584"/>
      <c r="L377" s="584"/>
      <c r="M377" s="584"/>
      <c r="N377" s="584"/>
      <c r="O377" s="584"/>
      <c r="P377" s="584"/>
      <c r="Q377" s="584"/>
      <c r="R377" s="584"/>
      <c r="S377" s="584"/>
      <c r="T377" s="584"/>
      <c r="U377" s="584"/>
      <c r="V377" s="584"/>
      <c r="W377" s="584"/>
      <c r="X377" s="584"/>
      <c r="Y377" s="584"/>
      <c r="Z377" s="584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73">
        <v>4607091384802</v>
      </c>
      <c r="E378" s="574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80"/>
      <c r="R378" s="580"/>
      <c r="S378" s="580"/>
      <c r="T378" s="581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7"/>
      <c r="B379" s="584"/>
      <c r="C379" s="584"/>
      <c r="D379" s="584"/>
      <c r="E379" s="584"/>
      <c r="F379" s="584"/>
      <c r="G379" s="584"/>
      <c r="H379" s="584"/>
      <c r="I379" s="584"/>
      <c r="J379" s="584"/>
      <c r="K379" s="584"/>
      <c r="L379" s="584"/>
      <c r="M379" s="584"/>
      <c r="N379" s="584"/>
      <c r="O379" s="598"/>
      <c r="P379" s="575" t="s">
        <v>71</v>
      </c>
      <c r="Q379" s="576"/>
      <c r="R379" s="576"/>
      <c r="S379" s="576"/>
      <c r="T379" s="576"/>
      <c r="U379" s="576"/>
      <c r="V379" s="577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4"/>
      <c r="B380" s="584"/>
      <c r="C380" s="584"/>
      <c r="D380" s="584"/>
      <c r="E380" s="584"/>
      <c r="F380" s="584"/>
      <c r="G380" s="584"/>
      <c r="H380" s="584"/>
      <c r="I380" s="584"/>
      <c r="J380" s="584"/>
      <c r="K380" s="584"/>
      <c r="L380" s="584"/>
      <c r="M380" s="584"/>
      <c r="N380" s="584"/>
      <c r="O380" s="598"/>
      <c r="P380" s="575" t="s">
        <v>71</v>
      </c>
      <c r="Q380" s="576"/>
      <c r="R380" s="576"/>
      <c r="S380" s="576"/>
      <c r="T380" s="576"/>
      <c r="U380" s="576"/>
      <c r="V380" s="577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6" t="s">
        <v>73</v>
      </c>
      <c r="B381" s="584"/>
      <c r="C381" s="584"/>
      <c r="D381" s="584"/>
      <c r="E381" s="584"/>
      <c r="F381" s="584"/>
      <c r="G381" s="584"/>
      <c r="H381" s="584"/>
      <c r="I381" s="584"/>
      <c r="J381" s="584"/>
      <c r="K381" s="584"/>
      <c r="L381" s="584"/>
      <c r="M381" s="584"/>
      <c r="N381" s="584"/>
      <c r="O381" s="584"/>
      <c r="P381" s="584"/>
      <c r="Q381" s="584"/>
      <c r="R381" s="584"/>
      <c r="S381" s="584"/>
      <c r="T381" s="584"/>
      <c r="U381" s="584"/>
      <c r="V381" s="584"/>
      <c r="W381" s="584"/>
      <c r="X381" s="584"/>
      <c r="Y381" s="584"/>
      <c r="Z381" s="584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73">
        <v>4607091384246</v>
      </c>
      <c r="E382" s="574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8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80"/>
      <c r="R382" s="580"/>
      <c r="S382" s="580"/>
      <c r="T382" s="581"/>
      <c r="U382" s="34"/>
      <c r="V382" s="34"/>
      <c r="W382" s="35" t="s">
        <v>69</v>
      </c>
      <c r="X382" s="567">
        <v>2037</v>
      </c>
      <c r="Y382" s="568">
        <f>IFERROR(IF(X382="",0,CEILING((X382/$H382),1)*$H382),"")</f>
        <v>2043</v>
      </c>
      <c r="Z382" s="36">
        <f>IFERROR(IF(Y382=0,"",ROUNDUP(Y382/H382,0)*0.01898),"")</f>
        <v>4.3084600000000002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2154.4670000000001</v>
      </c>
      <c r="BN382" s="64">
        <f>IFERROR(Y382*I382/H382,"0")</f>
        <v>2160.8130000000001</v>
      </c>
      <c r="BO382" s="64">
        <f>IFERROR(1/J382*(X382/H382),"0")</f>
        <v>3.5364583333333335</v>
      </c>
      <c r="BP382" s="64">
        <f>IFERROR(1/J382*(Y382/H382),"0")</f>
        <v>3.546875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73">
        <v>4607091384253</v>
      </c>
      <c r="E383" s="574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80"/>
      <c r="R383" s="580"/>
      <c r="S383" s="580"/>
      <c r="T383" s="581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7"/>
      <c r="B384" s="584"/>
      <c r="C384" s="584"/>
      <c r="D384" s="584"/>
      <c r="E384" s="584"/>
      <c r="F384" s="584"/>
      <c r="G384" s="584"/>
      <c r="H384" s="584"/>
      <c r="I384" s="584"/>
      <c r="J384" s="584"/>
      <c r="K384" s="584"/>
      <c r="L384" s="584"/>
      <c r="M384" s="584"/>
      <c r="N384" s="584"/>
      <c r="O384" s="598"/>
      <c r="P384" s="575" t="s">
        <v>71</v>
      </c>
      <c r="Q384" s="576"/>
      <c r="R384" s="576"/>
      <c r="S384" s="576"/>
      <c r="T384" s="576"/>
      <c r="U384" s="576"/>
      <c r="V384" s="577"/>
      <c r="W384" s="37" t="s">
        <v>72</v>
      </c>
      <c r="X384" s="569">
        <f>IFERROR(X382/H382,"0")+IFERROR(X383/H383,"0")</f>
        <v>226.33333333333334</v>
      </c>
      <c r="Y384" s="569">
        <f>IFERROR(Y382/H382,"0")+IFERROR(Y383/H383,"0")</f>
        <v>227</v>
      </c>
      <c r="Z384" s="569">
        <f>IFERROR(IF(Z382="",0,Z382),"0")+IFERROR(IF(Z383="",0,Z383),"0")</f>
        <v>4.3084600000000002</v>
      </c>
      <c r="AA384" s="570"/>
      <c r="AB384" s="570"/>
      <c r="AC384" s="570"/>
    </row>
    <row r="385" spans="1:68" x14ac:dyDescent="0.2">
      <c r="A385" s="584"/>
      <c r="B385" s="584"/>
      <c r="C385" s="584"/>
      <c r="D385" s="584"/>
      <c r="E385" s="584"/>
      <c r="F385" s="584"/>
      <c r="G385" s="584"/>
      <c r="H385" s="584"/>
      <c r="I385" s="584"/>
      <c r="J385" s="584"/>
      <c r="K385" s="584"/>
      <c r="L385" s="584"/>
      <c r="M385" s="584"/>
      <c r="N385" s="584"/>
      <c r="O385" s="598"/>
      <c r="P385" s="575" t="s">
        <v>71</v>
      </c>
      <c r="Q385" s="576"/>
      <c r="R385" s="576"/>
      <c r="S385" s="576"/>
      <c r="T385" s="576"/>
      <c r="U385" s="576"/>
      <c r="V385" s="577"/>
      <c r="W385" s="37" t="s">
        <v>69</v>
      </c>
      <c r="X385" s="569">
        <f>IFERROR(SUM(X382:X383),"0")</f>
        <v>2037</v>
      </c>
      <c r="Y385" s="569">
        <f>IFERROR(SUM(Y382:Y383),"0")</f>
        <v>2043</v>
      </c>
      <c r="Z385" s="37"/>
      <c r="AA385" s="570"/>
      <c r="AB385" s="570"/>
      <c r="AC385" s="570"/>
    </row>
    <row r="386" spans="1:68" ht="14.25" hidden="1" customHeight="1" x14ac:dyDescent="0.25">
      <c r="A386" s="586" t="s">
        <v>169</v>
      </c>
      <c r="B386" s="584"/>
      <c r="C386" s="584"/>
      <c r="D386" s="584"/>
      <c r="E386" s="584"/>
      <c r="F386" s="584"/>
      <c r="G386" s="584"/>
      <c r="H386" s="584"/>
      <c r="I386" s="584"/>
      <c r="J386" s="584"/>
      <c r="K386" s="584"/>
      <c r="L386" s="584"/>
      <c r="M386" s="584"/>
      <c r="N386" s="584"/>
      <c r="O386" s="584"/>
      <c r="P386" s="584"/>
      <c r="Q386" s="584"/>
      <c r="R386" s="584"/>
      <c r="S386" s="584"/>
      <c r="T386" s="584"/>
      <c r="U386" s="584"/>
      <c r="V386" s="584"/>
      <c r="W386" s="584"/>
      <c r="X386" s="584"/>
      <c r="Y386" s="584"/>
      <c r="Z386" s="584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73">
        <v>4607091389357</v>
      </c>
      <c r="E387" s="574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80"/>
      <c r="R387" s="580"/>
      <c r="S387" s="580"/>
      <c r="T387" s="581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7"/>
      <c r="B388" s="584"/>
      <c r="C388" s="584"/>
      <c r="D388" s="584"/>
      <c r="E388" s="584"/>
      <c r="F388" s="584"/>
      <c r="G388" s="584"/>
      <c r="H388" s="584"/>
      <c r="I388" s="584"/>
      <c r="J388" s="584"/>
      <c r="K388" s="584"/>
      <c r="L388" s="584"/>
      <c r="M388" s="584"/>
      <c r="N388" s="584"/>
      <c r="O388" s="598"/>
      <c r="P388" s="575" t="s">
        <v>71</v>
      </c>
      <c r="Q388" s="576"/>
      <c r="R388" s="576"/>
      <c r="S388" s="576"/>
      <c r="T388" s="576"/>
      <c r="U388" s="576"/>
      <c r="V388" s="577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4"/>
      <c r="B389" s="584"/>
      <c r="C389" s="584"/>
      <c r="D389" s="584"/>
      <c r="E389" s="584"/>
      <c r="F389" s="584"/>
      <c r="G389" s="584"/>
      <c r="H389" s="584"/>
      <c r="I389" s="584"/>
      <c r="J389" s="584"/>
      <c r="K389" s="584"/>
      <c r="L389" s="584"/>
      <c r="M389" s="584"/>
      <c r="N389" s="584"/>
      <c r="O389" s="598"/>
      <c r="P389" s="575" t="s">
        <v>71</v>
      </c>
      <c r="Q389" s="576"/>
      <c r="R389" s="576"/>
      <c r="S389" s="576"/>
      <c r="T389" s="576"/>
      <c r="U389" s="576"/>
      <c r="V389" s="577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79" t="s">
        <v>599</v>
      </c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0"/>
      <c r="P390" s="680"/>
      <c r="Q390" s="680"/>
      <c r="R390" s="680"/>
      <c r="S390" s="680"/>
      <c r="T390" s="680"/>
      <c r="U390" s="680"/>
      <c r="V390" s="680"/>
      <c r="W390" s="680"/>
      <c r="X390" s="680"/>
      <c r="Y390" s="680"/>
      <c r="Z390" s="680"/>
      <c r="AA390" s="48"/>
      <c r="AB390" s="48"/>
      <c r="AC390" s="48"/>
    </row>
    <row r="391" spans="1:68" ht="16.5" hidden="1" customHeight="1" x14ac:dyDescent="0.25">
      <c r="A391" s="587" t="s">
        <v>600</v>
      </c>
      <c r="B391" s="584"/>
      <c r="C391" s="584"/>
      <c r="D391" s="584"/>
      <c r="E391" s="584"/>
      <c r="F391" s="584"/>
      <c r="G391" s="584"/>
      <c r="H391" s="584"/>
      <c r="I391" s="584"/>
      <c r="J391" s="584"/>
      <c r="K391" s="584"/>
      <c r="L391" s="584"/>
      <c r="M391" s="584"/>
      <c r="N391" s="584"/>
      <c r="O391" s="584"/>
      <c r="P391" s="584"/>
      <c r="Q391" s="584"/>
      <c r="R391" s="584"/>
      <c r="S391" s="584"/>
      <c r="T391" s="584"/>
      <c r="U391" s="584"/>
      <c r="V391" s="584"/>
      <c r="W391" s="584"/>
      <c r="X391" s="584"/>
      <c r="Y391" s="584"/>
      <c r="Z391" s="584"/>
      <c r="AA391" s="562"/>
      <c r="AB391" s="562"/>
      <c r="AC391" s="562"/>
    </row>
    <row r="392" spans="1:68" ht="14.25" hidden="1" customHeight="1" x14ac:dyDescent="0.25">
      <c r="A392" s="586" t="s">
        <v>63</v>
      </c>
      <c r="B392" s="584"/>
      <c r="C392" s="584"/>
      <c r="D392" s="584"/>
      <c r="E392" s="584"/>
      <c r="F392" s="584"/>
      <c r="G392" s="584"/>
      <c r="H392" s="584"/>
      <c r="I392" s="584"/>
      <c r="J392" s="584"/>
      <c r="K392" s="584"/>
      <c r="L392" s="584"/>
      <c r="M392" s="584"/>
      <c r="N392" s="584"/>
      <c r="O392" s="584"/>
      <c r="P392" s="584"/>
      <c r="Q392" s="584"/>
      <c r="R392" s="584"/>
      <c r="S392" s="584"/>
      <c r="T392" s="584"/>
      <c r="U392" s="584"/>
      <c r="V392" s="584"/>
      <c r="W392" s="584"/>
      <c r="X392" s="584"/>
      <c r="Y392" s="584"/>
      <c r="Z392" s="584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73">
        <v>4680115886100</v>
      </c>
      <c r="E393" s="574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80"/>
      <c r="R393" s="580"/>
      <c r="S393" s="580"/>
      <c r="T393" s="581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73">
        <v>4680115886117</v>
      </c>
      <c r="E394" s="574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80"/>
      <c r="R394" s="580"/>
      <c r="S394" s="580"/>
      <c r="T394" s="581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73">
        <v>4680115886117</v>
      </c>
      <c r="E395" s="574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0"/>
      <c r="R395" s="580"/>
      <c r="S395" s="580"/>
      <c r="T395" s="581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73">
        <v>4680115886124</v>
      </c>
      <c r="E396" s="574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6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73">
        <v>4680115883147</v>
      </c>
      <c r="E397" s="574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73">
        <v>4607091384338</v>
      </c>
      <c r="E398" s="574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80"/>
      <c r="R398" s="580"/>
      <c r="S398" s="580"/>
      <c r="T398" s="581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73">
        <v>4607091389524</v>
      </c>
      <c r="E399" s="574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80"/>
      <c r="R399" s="580"/>
      <c r="S399" s="580"/>
      <c r="T399" s="581"/>
      <c r="U399" s="34"/>
      <c r="V399" s="34"/>
      <c r="W399" s="35" t="s">
        <v>69</v>
      </c>
      <c r="X399" s="567">
        <v>2</v>
      </c>
      <c r="Y399" s="568">
        <f t="shared" si="57"/>
        <v>2.1</v>
      </c>
      <c r="Z399" s="36">
        <f t="shared" si="62"/>
        <v>5.0200000000000002E-3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2.1238095238095238</v>
      </c>
      <c r="BN399" s="64">
        <f t="shared" si="59"/>
        <v>2.23</v>
      </c>
      <c r="BO399" s="64">
        <f t="shared" si="60"/>
        <v>4.0700040700040706E-3</v>
      </c>
      <c r="BP399" s="64">
        <f t="shared" si="61"/>
        <v>4.2735042735042739E-3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73">
        <v>4680115883161</v>
      </c>
      <c r="E400" s="574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73">
        <v>4607091389531</v>
      </c>
      <c r="E401" s="574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67">
        <v>29</v>
      </c>
      <c r="Y401" s="568">
        <f t="shared" si="57"/>
        <v>29.400000000000002</v>
      </c>
      <c r="Z401" s="36">
        <f t="shared" si="62"/>
        <v>7.0280000000000009E-2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30.795238095238094</v>
      </c>
      <c r="BN401" s="64">
        <f t="shared" si="59"/>
        <v>31.22</v>
      </c>
      <c r="BO401" s="64">
        <f t="shared" si="60"/>
        <v>5.9015059015059018E-2</v>
      </c>
      <c r="BP401" s="64">
        <f t="shared" si="61"/>
        <v>5.9829059829059839E-2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73">
        <v>4607091384345</v>
      </c>
      <c r="E402" s="574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7"/>
      <c r="B403" s="584"/>
      <c r="C403" s="584"/>
      <c r="D403" s="584"/>
      <c r="E403" s="584"/>
      <c r="F403" s="584"/>
      <c r="G403" s="584"/>
      <c r="H403" s="584"/>
      <c r="I403" s="584"/>
      <c r="J403" s="584"/>
      <c r="K403" s="584"/>
      <c r="L403" s="584"/>
      <c r="M403" s="584"/>
      <c r="N403" s="584"/>
      <c r="O403" s="598"/>
      <c r="P403" s="575" t="s">
        <v>71</v>
      </c>
      <c r="Q403" s="576"/>
      <c r="R403" s="576"/>
      <c r="S403" s="576"/>
      <c r="T403" s="576"/>
      <c r="U403" s="576"/>
      <c r="V403" s="577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14.761904761904761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15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7.5300000000000006E-2</v>
      </c>
      <c r="AA403" s="570"/>
      <c r="AB403" s="570"/>
      <c r="AC403" s="570"/>
    </row>
    <row r="404" spans="1:68" x14ac:dyDescent="0.2">
      <c r="A404" s="584"/>
      <c r="B404" s="584"/>
      <c r="C404" s="584"/>
      <c r="D404" s="584"/>
      <c r="E404" s="584"/>
      <c r="F404" s="584"/>
      <c r="G404" s="584"/>
      <c r="H404" s="584"/>
      <c r="I404" s="584"/>
      <c r="J404" s="584"/>
      <c r="K404" s="584"/>
      <c r="L404" s="584"/>
      <c r="M404" s="584"/>
      <c r="N404" s="584"/>
      <c r="O404" s="598"/>
      <c r="P404" s="575" t="s">
        <v>71</v>
      </c>
      <c r="Q404" s="576"/>
      <c r="R404" s="576"/>
      <c r="S404" s="576"/>
      <c r="T404" s="576"/>
      <c r="U404" s="576"/>
      <c r="V404" s="577"/>
      <c r="W404" s="37" t="s">
        <v>69</v>
      </c>
      <c r="X404" s="569">
        <f>IFERROR(SUM(X393:X402),"0")</f>
        <v>31</v>
      </c>
      <c r="Y404" s="569">
        <f>IFERROR(SUM(Y393:Y402),"0")</f>
        <v>31.500000000000004</v>
      </c>
      <c r="Z404" s="37"/>
      <c r="AA404" s="570"/>
      <c r="AB404" s="570"/>
      <c r="AC404" s="570"/>
    </row>
    <row r="405" spans="1:68" ht="14.25" hidden="1" customHeight="1" x14ac:dyDescent="0.25">
      <c r="A405" s="586" t="s">
        <v>73</v>
      </c>
      <c r="B405" s="584"/>
      <c r="C405" s="584"/>
      <c r="D405" s="584"/>
      <c r="E405" s="584"/>
      <c r="F405" s="584"/>
      <c r="G405" s="584"/>
      <c r="H405" s="584"/>
      <c r="I405" s="584"/>
      <c r="J405" s="584"/>
      <c r="K405" s="584"/>
      <c r="L405" s="584"/>
      <c r="M405" s="584"/>
      <c r="N405" s="584"/>
      <c r="O405" s="584"/>
      <c r="P405" s="584"/>
      <c r="Q405" s="584"/>
      <c r="R405" s="584"/>
      <c r="S405" s="584"/>
      <c r="T405" s="584"/>
      <c r="U405" s="584"/>
      <c r="V405" s="584"/>
      <c r="W405" s="584"/>
      <c r="X405" s="584"/>
      <c r="Y405" s="584"/>
      <c r="Z405" s="584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73">
        <v>4607091384352</v>
      </c>
      <c r="E406" s="574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8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80"/>
      <c r="R406" s="580"/>
      <c r="S406" s="580"/>
      <c r="T406" s="581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73">
        <v>4607091389654</v>
      </c>
      <c r="E407" s="574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8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80"/>
      <c r="R407" s="580"/>
      <c r="S407" s="580"/>
      <c r="T407" s="581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7"/>
      <c r="B408" s="584"/>
      <c r="C408" s="584"/>
      <c r="D408" s="584"/>
      <c r="E408" s="584"/>
      <c r="F408" s="584"/>
      <c r="G408" s="584"/>
      <c r="H408" s="584"/>
      <c r="I408" s="584"/>
      <c r="J408" s="584"/>
      <c r="K408" s="584"/>
      <c r="L408" s="584"/>
      <c r="M408" s="584"/>
      <c r="N408" s="584"/>
      <c r="O408" s="598"/>
      <c r="P408" s="575" t="s">
        <v>71</v>
      </c>
      <c r="Q408" s="576"/>
      <c r="R408" s="576"/>
      <c r="S408" s="576"/>
      <c r="T408" s="576"/>
      <c r="U408" s="576"/>
      <c r="V408" s="577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4"/>
      <c r="B409" s="584"/>
      <c r="C409" s="584"/>
      <c r="D409" s="584"/>
      <c r="E409" s="584"/>
      <c r="F409" s="584"/>
      <c r="G409" s="584"/>
      <c r="H409" s="584"/>
      <c r="I409" s="584"/>
      <c r="J409" s="584"/>
      <c r="K409" s="584"/>
      <c r="L409" s="584"/>
      <c r="M409" s="584"/>
      <c r="N409" s="584"/>
      <c r="O409" s="598"/>
      <c r="P409" s="575" t="s">
        <v>71</v>
      </c>
      <c r="Q409" s="576"/>
      <c r="R409" s="576"/>
      <c r="S409" s="576"/>
      <c r="T409" s="576"/>
      <c r="U409" s="576"/>
      <c r="V409" s="577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87" t="s">
        <v>632</v>
      </c>
      <c r="B410" s="584"/>
      <c r="C410" s="584"/>
      <c r="D410" s="584"/>
      <c r="E410" s="584"/>
      <c r="F410" s="584"/>
      <c r="G410" s="584"/>
      <c r="H410" s="584"/>
      <c r="I410" s="584"/>
      <c r="J410" s="584"/>
      <c r="K410" s="584"/>
      <c r="L410" s="584"/>
      <c r="M410" s="584"/>
      <c r="N410" s="584"/>
      <c r="O410" s="584"/>
      <c r="P410" s="584"/>
      <c r="Q410" s="584"/>
      <c r="R410" s="584"/>
      <c r="S410" s="584"/>
      <c r="T410" s="584"/>
      <c r="U410" s="584"/>
      <c r="V410" s="584"/>
      <c r="W410" s="584"/>
      <c r="X410" s="584"/>
      <c r="Y410" s="584"/>
      <c r="Z410" s="584"/>
      <c r="AA410" s="562"/>
      <c r="AB410" s="562"/>
      <c r="AC410" s="562"/>
    </row>
    <row r="411" spans="1:68" ht="14.25" hidden="1" customHeight="1" x14ac:dyDescent="0.25">
      <c r="A411" s="586" t="s">
        <v>134</v>
      </c>
      <c r="B411" s="584"/>
      <c r="C411" s="584"/>
      <c r="D411" s="584"/>
      <c r="E411" s="584"/>
      <c r="F411" s="584"/>
      <c r="G411" s="584"/>
      <c r="H411" s="584"/>
      <c r="I411" s="584"/>
      <c r="J411" s="584"/>
      <c r="K411" s="584"/>
      <c r="L411" s="584"/>
      <c r="M411" s="584"/>
      <c r="N411" s="584"/>
      <c r="O411" s="584"/>
      <c r="P411" s="584"/>
      <c r="Q411" s="584"/>
      <c r="R411" s="584"/>
      <c r="S411" s="584"/>
      <c r="T411" s="584"/>
      <c r="U411" s="584"/>
      <c r="V411" s="584"/>
      <c r="W411" s="584"/>
      <c r="X411" s="584"/>
      <c r="Y411" s="584"/>
      <c r="Z411" s="584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73">
        <v>4680115885240</v>
      </c>
      <c r="E412" s="574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6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80"/>
      <c r="R412" s="580"/>
      <c r="S412" s="580"/>
      <c r="T412" s="581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7"/>
      <c r="B413" s="584"/>
      <c r="C413" s="584"/>
      <c r="D413" s="584"/>
      <c r="E413" s="584"/>
      <c r="F413" s="584"/>
      <c r="G413" s="584"/>
      <c r="H413" s="584"/>
      <c r="I413" s="584"/>
      <c r="J413" s="584"/>
      <c r="K413" s="584"/>
      <c r="L413" s="584"/>
      <c r="M413" s="584"/>
      <c r="N413" s="584"/>
      <c r="O413" s="598"/>
      <c r="P413" s="575" t="s">
        <v>71</v>
      </c>
      <c r="Q413" s="576"/>
      <c r="R413" s="576"/>
      <c r="S413" s="576"/>
      <c r="T413" s="576"/>
      <c r="U413" s="576"/>
      <c r="V413" s="577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4"/>
      <c r="B414" s="584"/>
      <c r="C414" s="584"/>
      <c r="D414" s="584"/>
      <c r="E414" s="584"/>
      <c r="F414" s="584"/>
      <c r="G414" s="584"/>
      <c r="H414" s="584"/>
      <c r="I414" s="584"/>
      <c r="J414" s="584"/>
      <c r="K414" s="584"/>
      <c r="L414" s="584"/>
      <c r="M414" s="584"/>
      <c r="N414" s="584"/>
      <c r="O414" s="598"/>
      <c r="P414" s="575" t="s">
        <v>71</v>
      </c>
      <c r="Q414" s="576"/>
      <c r="R414" s="576"/>
      <c r="S414" s="576"/>
      <c r="T414" s="576"/>
      <c r="U414" s="576"/>
      <c r="V414" s="577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6" t="s">
        <v>63</v>
      </c>
      <c r="B415" s="584"/>
      <c r="C415" s="584"/>
      <c r="D415" s="584"/>
      <c r="E415" s="584"/>
      <c r="F415" s="584"/>
      <c r="G415" s="584"/>
      <c r="H415" s="584"/>
      <c r="I415" s="584"/>
      <c r="J415" s="584"/>
      <c r="K415" s="584"/>
      <c r="L415" s="584"/>
      <c r="M415" s="584"/>
      <c r="N415" s="584"/>
      <c r="O415" s="584"/>
      <c r="P415" s="584"/>
      <c r="Q415" s="584"/>
      <c r="R415" s="584"/>
      <c r="S415" s="584"/>
      <c r="T415" s="584"/>
      <c r="U415" s="584"/>
      <c r="V415" s="584"/>
      <c r="W415" s="584"/>
      <c r="X415" s="584"/>
      <c r="Y415" s="584"/>
      <c r="Z415" s="584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73">
        <v>4680115886094</v>
      </c>
      <c r="E416" s="574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8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80"/>
      <c r="R416" s="580"/>
      <c r="S416" s="580"/>
      <c r="T416" s="581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73">
        <v>4607091389425</v>
      </c>
      <c r="E417" s="574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6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80"/>
      <c r="R417" s="580"/>
      <c r="S417" s="580"/>
      <c r="T417" s="581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73">
        <v>4680115880771</v>
      </c>
      <c r="E418" s="574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6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80"/>
      <c r="R418" s="580"/>
      <c r="S418" s="580"/>
      <c r="T418" s="581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73">
        <v>4607091389500</v>
      </c>
      <c r="E419" s="574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80"/>
      <c r="R419" s="580"/>
      <c r="S419" s="580"/>
      <c r="T419" s="581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7"/>
      <c r="B420" s="584"/>
      <c r="C420" s="584"/>
      <c r="D420" s="584"/>
      <c r="E420" s="584"/>
      <c r="F420" s="584"/>
      <c r="G420" s="584"/>
      <c r="H420" s="584"/>
      <c r="I420" s="584"/>
      <c r="J420" s="584"/>
      <c r="K420" s="584"/>
      <c r="L420" s="584"/>
      <c r="M420" s="584"/>
      <c r="N420" s="584"/>
      <c r="O420" s="598"/>
      <c r="P420" s="575" t="s">
        <v>71</v>
      </c>
      <c r="Q420" s="576"/>
      <c r="R420" s="576"/>
      <c r="S420" s="576"/>
      <c r="T420" s="576"/>
      <c r="U420" s="576"/>
      <c r="V420" s="577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4"/>
      <c r="B421" s="584"/>
      <c r="C421" s="584"/>
      <c r="D421" s="584"/>
      <c r="E421" s="584"/>
      <c r="F421" s="584"/>
      <c r="G421" s="584"/>
      <c r="H421" s="584"/>
      <c r="I421" s="584"/>
      <c r="J421" s="584"/>
      <c r="K421" s="584"/>
      <c r="L421" s="584"/>
      <c r="M421" s="584"/>
      <c r="N421" s="584"/>
      <c r="O421" s="598"/>
      <c r="P421" s="575" t="s">
        <v>71</v>
      </c>
      <c r="Q421" s="576"/>
      <c r="R421" s="576"/>
      <c r="S421" s="576"/>
      <c r="T421" s="576"/>
      <c r="U421" s="576"/>
      <c r="V421" s="577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87" t="s">
        <v>647</v>
      </c>
      <c r="B422" s="584"/>
      <c r="C422" s="584"/>
      <c r="D422" s="584"/>
      <c r="E422" s="584"/>
      <c r="F422" s="584"/>
      <c r="G422" s="584"/>
      <c r="H422" s="584"/>
      <c r="I422" s="584"/>
      <c r="J422" s="584"/>
      <c r="K422" s="584"/>
      <c r="L422" s="584"/>
      <c r="M422" s="584"/>
      <c r="N422" s="584"/>
      <c r="O422" s="584"/>
      <c r="P422" s="584"/>
      <c r="Q422" s="584"/>
      <c r="R422" s="584"/>
      <c r="S422" s="584"/>
      <c r="T422" s="584"/>
      <c r="U422" s="584"/>
      <c r="V422" s="584"/>
      <c r="W422" s="584"/>
      <c r="X422" s="584"/>
      <c r="Y422" s="584"/>
      <c r="Z422" s="584"/>
      <c r="AA422" s="562"/>
      <c r="AB422" s="562"/>
      <c r="AC422" s="562"/>
    </row>
    <row r="423" spans="1:68" ht="14.25" hidden="1" customHeight="1" x14ac:dyDescent="0.25">
      <c r="A423" s="586" t="s">
        <v>63</v>
      </c>
      <c r="B423" s="584"/>
      <c r="C423" s="584"/>
      <c r="D423" s="584"/>
      <c r="E423" s="584"/>
      <c r="F423" s="584"/>
      <c r="G423" s="584"/>
      <c r="H423" s="584"/>
      <c r="I423" s="584"/>
      <c r="J423" s="584"/>
      <c r="K423" s="584"/>
      <c r="L423" s="584"/>
      <c r="M423" s="584"/>
      <c r="N423" s="584"/>
      <c r="O423" s="584"/>
      <c r="P423" s="584"/>
      <c r="Q423" s="584"/>
      <c r="R423" s="584"/>
      <c r="S423" s="584"/>
      <c r="T423" s="584"/>
      <c r="U423" s="584"/>
      <c r="V423" s="584"/>
      <c r="W423" s="584"/>
      <c r="X423" s="584"/>
      <c r="Y423" s="584"/>
      <c r="Z423" s="584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73">
        <v>4680115885110</v>
      </c>
      <c r="E424" s="574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8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80"/>
      <c r="R424" s="580"/>
      <c r="S424" s="580"/>
      <c r="T424" s="581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7"/>
      <c r="B425" s="584"/>
      <c r="C425" s="584"/>
      <c r="D425" s="584"/>
      <c r="E425" s="584"/>
      <c r="F425" s="584"/>
      <c r="G425" s="584"/>
      <c r="H425" s="584"/>
      <c r="I425" s="584"/>
      <c r="J425" s="584"/>
      <c r="K425" s="584"/>
      <c r="L425" s="584"/>
      <c r="M425" s="584"/>
      <c r="N425" s="584"/>
      <c r="O425" s="598"/>
      <c r="P425" s="575" t="s">
        <v>71</v>
      </c>
      <c r="Q425" s="576"/>
      <c r="R425" s="576"/>
      <c r="S425" s="576"/>
      <c r="T425" s="576"/>
      <c r="U425" s="576"/>
      <c r="V425" s="577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4"/>
      <c r="B426" s="584"/>
      <c r="C426" s="584"/>
      <c r="D426" s="584"/>
      <c r="E426" s="584"/>
      <c r="F426" s="584"/>
      <c r="G426" s="584"/>
      <c r="H426" s="584"/>
      <c r="I426" s="584"/>
      <c r="J426" s="584"/>
      <c r="K426" s="584"/>
      <c r="L426" s="584"/>
      <c r="M426" s="584"/>
      <c r="N426" s="584"/>
      <c r="O426" s="598"/>
      <c r="P426" s="575" t="s">
        <v>71</v>
      </c>
      <c r="Q426" s="576"/>
      <c r="R426" s="576"/>
      <c r="S426" s="576"/>
      <c r="T426" s="576"/>
      <c r="U426" s="576"/>
      <c r="V426" s="577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87" t="s">
        <v>651</v>
      </c>
      <c r="B427" s="584"/>
      <c r="C427" s="584"/>
      <c r="D427" s="584"/>
      <c r="E427" s="584"/>
      <c r="F427" s="584"/>
      <c r="G427" s="584"/>
      <c r="H427" s="584"/>
      <c r="I427" s="584"/>
      <c r="J427" s="584"/>
      <c r="K427" s="584"/>
      <c r="L427" s="584"/>
      <c r="M427" s="584"/>
      <c r="N427" s="584"/>
      <c r="O427" s="584"/>
      <c r="P427" s="584"/>
      <c r="Q427" s="584"/>
      <c r="R427" s="584"/>
      <c r="S427" s="584"/>
      <c r="T427" s="584"/>
      <c r="U427" s="584"/>
      <c r="V427" s="584"/>
      <c r="W427" s="584"/>
      <c r="X427" s="584"/>
      <c r="Y427" s="584"/>
      <c r="Z427" s="584"/>
      <c r="AA427" s="562"/>
      <c r="AB427" s="562"/>
      <c r="AC427" s="562"/>
    </row>
    <row r="428" spans="1:68" ht="14.25" hidden="1" customHeight="1" x14ac:dyDescent="0.25">
      <c r="A428" s="586" t="s">
        <v>63</v>
      </c>
      <c r="B428" s="584"/>
      <c r="C428" s="584"/>
      <c r="D428" s="584"/>
      <c r="E428" s="584"/>
      <c r="F428" s="584"/>
      <c r="G428" s="584"/>
      <c r="H428" s="584"/>
      <c r="I428" s="584"/>
      <c r="J428" s="584"/>
      <c r="K428" s="584"/>
      <c r="L428" s="584"/>
      <c r="M428" s="584"/>
      <c r="N428" s="584"/>
      <c r="O428" s="584"/>
      <c r="P428" s="584"/>
      <c r="Q428" s="584"/>
      <c r="R428" s="584"/>
      <c r="S428" s="584"/>
      <c r="T428" s="584"/>
      <c r="U428" s="584"/>
      <c r="V428" s="584"/>
      <c r="W428" s="584"/>
      <c r="X428" s="584"/>
      <c r="Y428" s="584"/>
      <c r="Z428" s="584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73">
        <v>4680115885103</v>
      </c>
      <c r="E429" s="574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80"/>
      <c r="R429" s="580"/>
      <c r="S429" s="580"/>
      <c r="T429" s="581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7"/>
      <c r="B430" s="584"/>
      <c r="C430" s="584"/>
      <c r="D430" s="584"/>
      <c r="E430" s="584"/>
      <c r="F430" s="584"/>
      <c r="G430" s="584"/>
      <c r="H430" s="584"/>
      <c r="I430" s="584"/>
      <c r="J430" s="584"/>
      <c r="K430" s="584"/>
      <c r="L430" s="584"/>
      <c r="M430" s="584"/>
      <c r="N430" s="584"/>
      <c r="O430" s="598"/>
      <c r="P430" s="575" t="s">
        <v>71</v>
      </c>
      <c r="Q430" s="576"/>
      <c r="R430" s="576"/>
      <c r="S430" s="576"/>
      <c r="T430" s="576"/>
      <c r="U430" s="576"/>
      <c r="V430" s="577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4"/>
      <c r="B431" s="584"/>
      <c r="C431" s="584"/>
      <c r="D431" s="584"/>
      <c r="E431" s="584"/>
      <c r="F431" s="584"/>
      <c r="G431" s="584"/>
      <c r="H431" s="584"/>
      <c r="I431" s="584"/>
      <c r="J431" s="584"/>
      <c r="K431" s="584"/>
      <c r="L431" s="584"/>
      <c r="M431" s="584"/>
      <c r="N431" s="584"/>
      <c r="O431" s="598"/>
      <c r="P431" s="575" t="s">
        <v>71</v>
      </c>
      <c r="Q431" s="576"/>
      <c r="R431" s="576"/>
      <c r="S431" s="576"/>
      <c r="T431" s="576"/>
      <c r="U431" s="576"/>
      <c r="V431" s="577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79" t="s">
        <v>655</v>
      </c>
      <c r="B432" s="680"/>
      <c r="C432" s="680"/>
      <c r="D432" s="680"/>
      <c r="E432" s="680"/>
      <c r="F432" s="680"/>
      <c r="G432" s="680"/>
      <c r="H432" s="680"/>
      <c r="I432" s="680"/>
      <c r="J432" s="680"/>
      <c r="K432" s="680"/>
      <c r="L432" s="680"/>
      <c r="M432" s="680"/>
      <c r="N432" s="680"/>
      <c r="O432" s="680"/>
      <c r="P432" s="680"/>
      <c r="Q432" s="680"/>
      <c r="R432" s="680"/>
      <c r="S432" s="680"/>
      <c r="T432" s="680"/>
      <c r="U432" s="680"/>
      <c r="V432" s="680"/>
      <c r="W432" s="680"/>
      <c r="X432" s="680"/>
      <c r="Y432" s="680"/>
      <c r="Z432" s="680"/>
      <c r="AA432" s="48"/>
      <c r="AB432" s="48"/>
      <c r="AC432" s="48"/>
    </row>
    <row r="433" spans="1:68" ht="16.5" hidden="1" customHeight="1" x14ac:dyDescent="0.25">
      <c r="A433" s="587" t="s">
        <v>655</v>
      </c>
      <c r="B433" s="584"/>
      <c r="C433" s="584"/>
      <c r="D433" s="584"/>
      <c r="E433" s="584"/>
      <c r="F433" s="584"/>
      <c r="G433" s="584"/>
      <c r="H433" s="584"/>
      <c r="I433" s="584"/>
      <c r="J433" s="584"/>
      <c r="K433" s="584"/>
      <c r="L433" s="584"/>
      <c r="M433" s="584"/>
      <c r="N433" s="584"/>
      <c r="O433" s="584"/>
      <c r="P433" s="584"/>
      <c r="Q433" s="584"/>
      <c r="R433" s="584"/>
      <c r="S433" s="584"/>
      <c r="T433" s="584"/>
      <c r="U433" s="584"/>
      <c r="V433" s="584"/>
      <c r="W433" s="584"/>
      <c r="X433" s="584"/>
      <c r="Y433" s="584"/>
      <c r="Z433" s="584"/>
      <c r="AA433" s="562"/>
      <c r="AB433" s="562"/>
      <c r="AC433" s="562"/>
    </row>
    <row r="434" spans="1:68" ht="14.25" hidden="1" customHeight="1" x14ac:dyDescent="0.25">
      <c r="A434" s="586" t="s">
        <v>102</v>
      </c>
      <c r="B434" s="584"/>
      <c r="C434" s="584"/>
      <c r="D434" s="584"/>
      <c r="E434" s="584"/>
      <c r="F434" s="584"/>
      <c r="G434" s="584"/>
      <c r="H434" s="584"/>
      <c r="I434" s="584"/>
      <c r="J434" s="584"/>
      <c r="K434" s="584"/>
      <c r="L434" s="584"/>
      <c r="M434" s="584"/>
      <c r="N434" s="584"/>
      <c r="O434" s="584"/>
      <c r="P434" s="584"/>
      <c r="Q434" s="584"/>
      <c r="R434" s="584"/>
      <c r="S434" s="584"/>
      <c r="T434" s="584"/>
      <c r="U434" s="584"/>
      <c r="V434" s="584"/>
      <c r="W434" s="584"/>
      <c r="X434" s="584"/>
      <c r="Y434" s="584"/>
      <c r="Z434" s="584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73">
        <v>4607091389067</v>
      </c>
      <c r="E435" s="574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80"/>
      <c r="R435" s="580"/>
      <c r="S435" s="580"/>
      <c r="T435" s="581"/>
      <c r="U435" s="34"/>
      <c r="V435" s="34"/>
      <c r="W435" s="35" t="s">
        <v>69</v>
      </c>
      <c r="X435" s="567">
        <v>119</v>
      </c>
      <c r="Y435" s="568">
        <f t="shared" ref="Y435:Y449" si="63">IFERROR(IF(X435="",0,CEILING((X435/$H435),1)*$H435),"")</f>
        <v>121.44000000000001</v>
      </c>
      <c r="Z435" s="36">
        <f t="shared" ref="Z435:Z441" si="64">IFERROR(IF(Y435=0,"",ROUNDUP(Y435/H435,0)*0.01196),"")</f>
        <v>0.27507999999999999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127.11363636363635</v>
      </c>
      <c r="BN435" s="64">
        <f t="shared" ref="BN435:BN449" si="66">IFERROR(Y435*I435/H435,"0")</f>
        <v>129.72</v>
      </c>
      <c r="BO435" s="64">
        <f t="shared" ref="BO435:BO449" si="67">IFERROR(1/J435*(X435/H435),"0")</f>
        <v>0.21671037296037296</v>
      </c>
      <c r="BP435" s="64">
        <f t="shared" ref="BP435:BP449" si="68">IFERROR(1/J435*(Y435/H435),"0")</f>
        <v>0.22115384615384617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73">
        <v>4680115885271</v>
      </c>
      <c r="E436" s="574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80"/>
      <c r="R436" s="580"/>
      <c r="S436" s="580"/>
      <c r="T436" s="581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73">
        <v>4680115885226</v>
      </c>
      <c r="E437" s="574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9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80"/>
      <c r="R437" s="580"/>
      <c r="S437" s="580"/>
      <c r="T437" s="581"/>
      <c r="U437" s="34"/>
      <c r="V437" s="34"/>
      <c r="W437" s="35" t="s">
        <v>69</v>
      </c>
      <c r="X437" s="567">
        <v>877</v>
      </c>
      <c r="Y437" s="568">
        <f t="shared" si="63"/>
        <v>881.76</v>
      </c>
      <c r="Z437" s="36">
        <f t="shared" si="64"/>
        <v>1.99732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936.7954545454545</v>
      </c>
      <c r="BN437" s="64">
        <f t="shared" si="66"/>
        <v>941.88</v>
      </c>
      <c r="BO437" s="64">
        <f t="shared" si="67"/>
        <v>1.597100815850816</v>
      </c>
      <c r="BP437" s="64">
        <f t="shared" si="68"/>
        <v>1.6057692307692308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73">
        <v>4607091383522</v>
      </c>
      <c r="E438" s="574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75" t="s">
        <v>667</v>
      </c>
      <c r="Q438" s="580"/>
      <c r="R438" s="580"/>
      <c r="S438" s="580"/>
      <c r="T438" s="581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73">
        <v>4680115884502</v>
      </c>
      <c r="E439" s="574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80"/>
      <c r="R439" s="580"/>
      <c r="S439" s="580"/>
      <c r="T439" s="581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73">
        <v>4607091389104</v>
      </c>
      <c r="E440" s="574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67">
        <v>1391</v>
      </c>
      <c r="Y440" s="568">
        <f t="shared" si="63"/>
        <v>1393.92</v>
      </c>
      <c r="Z440" s="36">
        <f t="shared" si="64"/>
        <v>3.1574400000000002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1485.840909090909</v>
      </c>
      <c r="BN440" s="64">
        <f t="shared" si="66"/>
        <v>1488.96</v>
      </c>
      <c r="BO440" s="64">
        <f t="shared" si="67"/>
        <v>2.5331439393939394</v>
      </c>
      <c r="BP440" s="64">
        <f t="shared" si="68"/>
        <v>2.5384615384615388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73">
        <v>4680115884519</v>
      </c>
      <c r="E441" s="574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73">
        <v>4680115886391</v>
      </c>
      <c r="E442" s="574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8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80"/>
      <c r="R442" s="580"/>
      <c r="S442" s="580"/>
      <c r="T442" s="581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73">
        <v>4680115880603</v>
      </c>
      <c r="E443" s="574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8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67">
        <v>114</v>
      </c>
      <c r="Y443" s="568">
        <f t="shared" si="63"/>
        <v>115.2</v>
      </c>
      <c r="Z443" s="36">
        <f>IFERROR(IF(Y443=0,"",ROUNDUP(Y443/H443,0)*0.00902),"")</f>
        <v>0.28864000000000001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120.65</v>
      </c>
      <c r="BN443" s="64">
        <f t="shared" si="66"/>
        <v>121.92</v>
      </c>
      <c r="BO443" s="64">
        <f t="shared" si="67"/>
        <v>0.23989898989898989</v>
      </c>
      <c r="BP443" s="64">
        <f t="shared" si="68"/>
        <v>0.24242424242424243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73">
        <v>4680115880603</v>
      </c>
      <c r="E444" s="574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5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73">
        <v>4607091389999</v>
      </c>
      <c r="E445" s="574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74" t="s">
        <v>685</v>
      </c>
      <c r="Q445" s="580"/>
      <c r="R445" s="580"/>
      <c r="S445" s="580"/>
      <c r="T445" s="581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73">
        <v>4680115882782</v>
      </c>
      <c r="E446" s="574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73">
        <v>4680115885479</v>
      </c>
      <c r="E447" s="574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73">
        <v>4607091389982</v>
      </c>
      <c r="E448" s="574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73">
        <v>4607091389982</v>
      </c>
      <c r="E449" s="574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5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7"/>
      <c r="B450" s="584"/>
      <c r="C450" s="584"/>
      <c r="D450" s="584"/>
      <c r="E450" s="584"/>
      <c r="F450" s="584"/>
      <c r="G450" s="584"/>
      <c r="H450" s="584"/>
      <c r="I450" s="584"/>
      <c r="J450" s="584"/>
      <c r="K450" s="584"/>
      <c r="L450" s="584"/>
      <c r="M450" s="584"/>
      <c r="N450" s="584"/>
      <c r="O450" s="598"/>
      <c r="P450" s="575" t="s">
        <v>71</v>
      </c>
      <c r="Q450" s="576"/>
      <c r="R450" s="576"/>
      <c r="S450" s="576"/>
      <c r="T450" s="576"/>
      <c r="U450" s="576"/>
      <c r="V450" s="577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483.75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486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5.7184800000000005</v>
      </c>
      <c r="AA450" s="570"/>
      <c r="AB450" s="570"/>
      <c r="AC450" s="570"/>
    </row>
    <row r="451" spans="1:68" x14ac:dyDescent="0.2">
      <c r="A451" s="584"/>
      <c r="B451" s="584"/>
      <c r="C451" s="584"/>
      <c r="D451" s="584"/>
      <c r="E451" s="584"/>
      <c r="F451" s="584"/>
      <c r="G451" s="584"/>
      <c r="H451" s="584"/>
      <c r="I451" s="584"/>
      <c r="J451" s="584"/>
      <c r="K451" s="584"/>
      <c r="L451" s="584"/>
      <c r="M451" s="584"/>
      <c r="N451" s="584"/>
      <c r="O451" s="598"/>
      <c r="P451" s="575" t="s">
        <v>71</v>
      </c>
      <c r="Q451" s="576"/>
      <c r="R451" s="576"/>
      <c r="S451" s="576"/>
      <c r="T451" s="576"/>
      <c r="U451" s="576"/>
      <c r="V451" s="577"/>
      <c r="W451" s="37" t="s">
        <v>69</v>
      </c>
      <c r="X451" s="569">
        <f>IFERROR(SUM(X435:X449),"0")</f>
        <v>2501</v>
      </c>
      <c r="Y451" s="569">
        <f>IFERROR(SUM(Y435:Y449),"0")</f>
        <v>2512.3199999999997</v>
      </c>
      <c r="Z451" s="37"/>
      <c r="AA451" s="570"/>
      <c r="AB451" s="570"/>
      <c r="AC451" s="570"/>
    </row>
    <row r="452" spans="1:68" ht="14.25" hidden="1" customHeight="1" x14ac:dyDescent="0.25">
      <c r="A452" s="586" t="s">
        <v>134</v>
      </c>
      <c r="B452" s="584"/>
      <c r="C452" s="584"/>
      <c r="D452" s="584"/>
      <c r="E452" s="584"/>
      <c r="F452" s="584"/>
      <c r="G452" s="584"/>
      <c r="H452" s="584"/>
      <c r="I452" s="584"/>
      <c r="J452" s="584"/>
      <c r="K452" s="584"/>
      <c r="L452" s="584"/>
      <c r="M452" s="584"/>
      <c r="N452" s="584"/>
      <c r="O452" s="584"/>
      <c r="P452" s="584"/>
      <c r="Q452" s="584"/>
      <c r="R452" s="584"/>
      <c r="S452" s="584"/>
      <c r="T452" s="584"/>
      <c r="U452" s="584"/>
      <c r="V452" s="584"/>
      <c r="W452" s="584"/>
      <c r="X452" s="584"/>
      <c r="Y452" s="584"/>
      <c r="Z452" s="584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73">
        <v>4607091388930</v>
      </c>
      <c r="E453" s="574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8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80"/>
      <c r="R453" s="580"/>
      <c r="S453" s="580"/>
      <c r="T453" s="581"/>
      <c r="U453" s="34"/>
      <c r="V453" s="34"/>
      <c r="W453" s="35" t="s">
        <v>69</v>
      </c>
      <c r="X453" s="567">
        <v>459</v>
      </c>
      <c r="Y453" s="568">
        <f>IFERROR(IF(X453="",0,CEILING((X453/$H453),1)*$H453),"")</f>
        <v>459.36</v>
      </c>
      <c r="Z453" s="36">
        <f>IFERROR(IF(Y453=0,"",ROUNDUP(Y453/H453,0)*0.01196),"")</f>
        <v>1.0405200000000001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490.2954545454545</v>
      </c>
      <c r="BN453" s="64">
        <f>IFERROR(Y453*I453/H453,"0")</f>
        <v>490.67999999999995</v>
      </c>
      <c r="BO453" s="64">
        <f>IFERROR(1/J453*(X453/H453),"0")</f>
        <v>0.83588286713286708</v>
      </c>
      <c r="BP453" s="64">
        <f>IFERROR(1/J453*(Y453/H453),"0")</f>
        <v>0.83653846153846156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73">
        <v>4680115886407</v>
      </c>
      <c r="E454" s="574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8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80"/>
      <c r="R454" s="580"/>
      <c r="S454" s="580"/>
      <c r="T454" s="581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73">
        <v>4680115880054</v>
      </c>
      <c r="E455" s="574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80"/>
      <c r="R455" s="580"/>
      <c r="S455" s="580"/>
      <c r="T455" s="581"/>
      <c r="U455" s="34"/>
      <c r="V455" s="34"/>
      <c r="W455" s="35" t="s">
        <v>69</v>
      </c>
      <c r="X455" s="567">
        <v>137</v>
      </c>
      <c r="Y455" s="568">
        <f>IFERROR(IF(X455="",0,CEILING((X455/$H455),1)*$H455),"")</f>
        <v>139.19999999999999</v>
      </c>
      <c r="Z455" s="36">
        <f>IFERROR(IF(Y455=0,"",ROUNDUP(Y455/H455,0)*0.00902),"")</f>
        <v>0.26158000000000003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197.79374999999999</v>
      </c>
      <c r="BN455" s="64">
        <f>IFERROR(Y455*I455/H455,"0")</f>
        <v>200.96999999999997</v>
      </c>
      <c r="BO455" s="64">
        <f>IFERROR(1/J455*(X455/H455),"0")</f>
        <v>0.21622474747474749</v>
      </c>
      <c r="BP455" s="64">
        <f>IFERROR(1/J455*(Y455/H455),"0")</f>
        <v>0.2196969696969697</v>
      </c>
    </row>
    <row r="456" spans="1:68" x14ac:dyDescent="0.2">
      <c r="A456" s="597"/>
      <c r="B456" s="584"/>
      <c r="C456" s="584"/>
      <c r="D456" s="584"/>
      <c r="E456" s="584"/>
      <c r="F456" s="584"/>
      <c r="G456" s="584"/>
      <c r="H456" s="584"/>
      <c r="I456" s="584"/>
      <c r="J456" s="584"/>
      <c r="K456" s="584"/>
      <c r="L456" s="584"/>
      <c r="M456" s="584"/>
      <c r="N456" s="584"/>
      <c r="O456" s="598"/>
      <c r="P456" s="575" t="s">
        <v>71</v>
      </c>
      <c r="Q456" s="576"/>
      <c r="R456" s="576"/>
      <c r="S456" s="576"/>
      <c r="T456" s="576"/>
      <c r="U456" s="576"/>
      <c r="V456" s="577"/>
      <c r="W456" s="37" t="s">
        <v>72</v>
      </c>
      <c r="X456" s="569">
        <f>IFERROR(X453/H453,"0")+IFERROR(X454/H454,"0")+IFERROR(X455/H455,"0")</f>
        <v>115.47348484848484</v>
      </c>
      <c r="Y456" s="569">
        <f>IFERROR(Y453/H453,"0")+IFERROR(Y454/H454,"0")+IFERROR(Y455/H455,"0")</f>
        <v>116</v>
      </c>
      <c r="Z456" s="569">
        <f>IFERROR(IF(Z453="",0,Z453),"0")+IFERROR(IF(Z454="",0,Z454),"0")+IFERROR(IF(Z455="",0,Z455),"0")</f>
        <v>1.3021000000000003</v>
      </c>
      <c r="AA456" s="570"/>
      <c r="AB456" s="570"/>
      <c r="AC456" s="570"/>
    </row>
    <row r="457" spans="1:68" x14ac:dyDescent="0.2">
      <c r="A457" s="584"/>
      <c r="B457" s="584"/>
      <c r="C457" s="584"/>
      <c r="D457" s="584"/>
      <c r="E457" s="584"/>
      <c r="F457" s="584"/>
      <c r="G457" s="584"/>
      <c r="H457" s="584"/>
      <c r="I457" s="584"/>
      <c r="J457" s="584"/>
      <c r="K457" s="584"/>
      <c r="L457" s="584"/>
      <c r="M457" s="584"/>
      <c r="N457" s="584"/>
      <c r="O457" s="598"/>
      <c r="P457" s="575" t="s">
        <v>71</v>
      </c>
      <c r="Q457" s="576"/>
      <c r="R457" s="576"/>
      <c r="S457" s="576"/>
      <c r="T457" s="576"/>
      <c r="U457" s="576"/>
      <c r="V457" s="577"/>
      <c r="W457" s="37" t="s">
        <v>69</v>
      </c>
      <c r="X457" s="569">
        <f>IFERROR(SUM(X453:X455),"0")</f>
        <v>596</v>
      </c>
      <c r="Y457" s="569">
        <f>IFERROR(SUM(Y453:Y455),"0")</f>
        <v>598.55999999999995</v>
      </c>
      <c r="Z457" s="37"/>
      <c r="AA457" s="570"/>
      <c r="AB457" s="570"/>
      <c r="AC457" s="570"/>
    </row>
    <row r="458" spans="1:68" ht="14.25" hidden="1" customHeight="1" x14ac:dyDescent="0.25">
      <c r="A458" s="586" t="s">
        <v>63</v>
      </c>
      <c r="B458" s="584"/>
      <c r="C458" s="584"/>
      <c r="D458" s="584"/>
      <c r="E458" s="584"/>
      <c r="F458" s="584"/>
      <c r="G458" s="584"/>
      <c r="H458" s="584"/>
      <c r="I458" s="584"/>
      <c r="J458" s="584"/>
      <c r="K458" s="584"/>
      <c r="L458" s="584"/>
      <c r="M458" s="584"/>
      <c r="N458" s="584"/>
      <c r="O458" s="584"/>
      <c r="P458" s="584"/>
      <c r="Q458" s="584"/>
      <c r="R458" s="584"/>
      <c r="S458" s="584"/>
      <c r="T458" s="584"/>
      <c r="U458" s="584"/>
      <c r="V458" s="584"/>
      <c r="W458" s="584"/>
      <c r="X458" s="584"/>
      <c r="Y458" s="584"/>
      <c r="Z458" s="584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73">
        <v>4680115883116</v>
      </c>
      <c r="E459" s="574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80"/>
      <c r="R459" s="580"/>
      <c r="S459" s="580"/>
      <c r="T459" s="581"/>
      <c r="U459" s="34"/>
      <c r="V459" s="34"/>
      <c r="W459" s="35" t="s">
        <v>69</v>
      </c>
      <c r="X459" s="567">
        <v>300</v>
      </c>
      <c r="Y459" s="568">
        <f t="shared" ref="Y459:Y465" si="69">IFERROR(IF(X459="",0,CEILING((X459/$H459),1)*$H459),"")</f>
        <v>300.96000000000004</v>
      </c>
      <c r="Z459" s="36">
        <f>IFERROR(IF(Y459=0,"",ROUNDUP(Y459/H459,0)*0.01196),"")</f>
        <v>0.68171999999999999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320.45454545454544</v>
      </c>
      <c r="BN459" s="64">
        <f t="shared" ref="BN459:BN465" si="71">IFERROR(Y459*I459/H459,"0")</f>
        <v>321.48</v>
      </c>
      <c r="BO459" s="64">
        <f t="shared" ref="BO459:BO465" si="72">IFERROR(1/J459*(X459/H459),"0")</f>
        <v>0.54632867132867136</v>
      </c>
      <c r="BP459" s="64">
        <f t="shared" ref="BP459:BP465" si="73">IFERROR(1/J459*(Y459/H459),"0")</f>
        <v>0.54807692307692313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73">
        <v>4680115883093</v>
      </c>
      <c r="E460" s="574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69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80"/>
      <c r="R460" s="580"/>
      <c r="S460" s="580"/>
      <c r="T460" s="581"/>
      <c r="U460" s="34"/>
      <c r="V460" s="34"/>
      <c r="W460" s="35" t="s">
        <v>69</v>
      </c>
      <c r="X460" s="567">
        <v>298</v>
      </c>
      <c r="Y460" s="568">
        <f t="shared" si="69"/>
        <v>300.96000000000004</v>
      </c>
      <c r="Z460" s="36">
        <f>IFERROR(IF(Y460=0,"",ROUNDUP(Y460/H460,0)*0.01196),"")</f>
        <v>0.68171999999999999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318.31818181818176</v>
      </c>
      <c r="BN460" s="64">
        <f t="shared" si="71"/>
        <v>321.48</v>
      </c>
      <c r="BO460" s="64">
        <f t="shared" si="72"/>
        <v>0.54268648018648025</v>
      </c>
      <c r="BP460" s="64">
        <f t="shared" si="73"/>
        <v>0.54807692307692313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73">
        <v>4680115883109</v>
      </c>
      <c r="E461" s="574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67">
        <v>432</v>
      </c>
      <c r="Y461" s="568">
        <f t="shared" si="69"/>
        <v>432.96000000000004</v>
      </c>
      <c r="Z461" s="36">
        <f>IFERROR(IF(Y461=0,"",ROUNDUP(Y461/H461,0)*0.01196),"")</f>
        <v>0.98072000000000004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461.45454545454544</v>
      </c>
      <c r="BN461" s="64">
        <f t="shared" si="71"/>
        <v>462.48</v>
      </c>
      <c r="BO461" s="64">
        <f t="shared" si="72"/>
        <v>0.78671328671328666</v>
      </c>
      <c r="BP461" s="64">
        <f t="shared" si="73"/>
        <v>0.78846153846153855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73">
        <v>4680115882072</v>
      </c>
      <c r="E462" s="574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68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73">
        <v>4680115882072</v>
      </c>
      <c r="E463" s="574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6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73">
        <v>4680115882102</v>
      </c>
      <c r="E464" s="574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80"/>
      <c r="R464" s="580"/>
      <c r="S464" s="580"/>
      <c r="T464" s="581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73">
        <v>4680115882096</v>
      </c>
      <c r="E465" s="574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80"/>
      <c r="R465" s="580"/>
      <c r="S465" s="580"/>
      <c r="T465" s="581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7"/>
      <c r="B466" s="584"/>
      <c r="C466" s="584"/>
      <c r="D466" s="584"/>
      <c r="E466" s="584"/>
      <c r="F466" s="584"/>
      <c r="G466" s="584"/>
      <c r="H466" s="584"/>
      <c r="I466" s="584"/>
      <c r="J466" s="584"/>
      <c r="K466" s="584"/>
      <c r="L466" s="584"/>
      <c r="M466" s="584"/>
      <c r="N466" s="584"/>
      <c r="O466" s="598"/>
      <c r="P466" s="575" t="s">
        <v>71</v>
      </c>
      <c r="Q466" s="576"/>
      <c r="R466" s="576"/>
      <c r="S466" s="576"/>
      <c r="T466" s="576"/>
      <c r="U466" s="576"/>
      <c r="V466" s="577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195.07575757575756</v>
      </c>
      <c r="Y466" s="569">
        <f>IFERROR(Y459/H459,"0")+IFERROR(Y460/H460,"0")+IFERROR(Y461/H461,"0")+IFERROR(Y462/H462,"0")+IFERROR(Y463/H463,"0")+IFERROR(Y464/H464,"0")+IFERROR(Y465/H465,"0")</f>
        <v>196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2.34416</v>
      </c>
      <c r="AA466" s="570"/>
      <c r="AB466" s="570"/>
      <c r="AC466" s="570"/>
    </row>
    <row r="467" spans="1:68" x14ac:dyDescent="0.2">
      <c r="A467" s="584"/>
      <c r="B467" s="584"/>
      <c r="C467" s="584"/>
      <c r="D467" s="584"/>
      <c r="E467" s="584"/>
      <c r="F467" s="584"/>
      <c r="G467" s="584"/>
      <c r="H467" s="584"/>
      <c r="I467" s="584"/>
      <c r="J467" s="584"/>
      <c r="K467" s="584"/>
      <c r="L467" s="584"/>
      <c r="M467" s="584"/>
      <c r="N467" s="584"/>
      <c r="O467" s="598"/>
      <c r="P467" s="575" t="s">
        <v>71</v>
      </c>
      <c r="Q467" s="576"/>
      <c r="R467" s="576"/>
      <c r="S467" s="576"/>
      <c r="T467" s="576"/>
      <c r="U467" s="576"/>
      <c r="V467" s="577"/>
      <c r="W467" s="37" t="s">
        <v>69</v>
      </c>
      <c r="X467" s="569">
        <f>IFERROR(SUM(X459:X465),"0")</f>
        <v>1030</v>
      </c>
      <c r="Y467" s="569">
        <f>IFERROR(SUM(Y459:Y465),"0")</f>
        <v>1034.8800000000001</v>
      </c>
      <c r="Z467" s="37"/>
      <c r="AA467" s="570"/>
      <c r="AB467" s="570"/>
      <c r="AC467" s="570"/>
    </row>
    <row r="468" spans="1:68" ht="14.25" hidden="1" customHeight="1" x14ac:dyDescent="0.25">
      <c r="A468" s="586" t="s">
        <v>73</v>
      </c>
      <c r="B468" s="584"/>
      <c r="C468" s="584"/>
      <c r="D468" s="584"/>
      <c r="E468" s="584"/>
      <c r="F468" s="584"/>
      <c r="G468" s="584"/>
      <c r="H468" s="584"/>
      <c r="I468" s="584"/>
      <c r="J468" s="584"/>
      <c r="K468" s="584"/>
      <c r="L468" s="584"/>
      <c r="M468" s="584"/>
      <c r="N468" s="584"/>
      <c r="O468" s="584"/>
      <c r="P468" s="584"/>
      <c r="Q468" s="584"/>
      <c r="R468" s="584"/>
      <c r="S468" s="584"/>
      <c r="T468" s="584"/>
      <c r="U468" s="584"/>
      <c r="V468" s="584"/>
      <c r="W468" s="584"/>
      <c r="X468" s="584"/>
      <c r="Y468" s="584"/>
      <c r="Z468" s="584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73">
        <v>4607091383409</v>
      </c>
      <c r="E469" s="574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80"/>
      <c r="R469" s="580"/>
      <c r="S469" s="580"/>
      <c r="T469" s="581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73">
        <v>4607091383416</v>
      </c>
      <c r="E470" s="574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6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80"/>
      <c r="R470" s="580"/>
      <c r="S470" s="580"/>
      <c r="T470" s="581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73">
        <v>4680115883536</v>
      </c>
      <c r="E471" s="574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7"/>
      <c r="B472" s="584"/>
      <c r="C472" s="584"/>
      <c r="D472" s="584"/>
      <c r="E472" s="584"/>
      <c r="F472" s="584"/>
      <c r="G472" s="584"/>
      <c r="H472" s="584"/>
      <c r="I472" s="584"/>
      <c r="J472" s="584"/>
      <c r="K472" s="584"/>
      <c r="L472" s="584"/>
      <c r="M472" s="584"/>
      <c r="N472" s="584"/>
      <c r="O472" s="598"/>
      <c r="P472" s="575" t="s">
        <v>71</v>
      </c>
      <c r="Q472" s="576"/>
      <c r="R472" s="576"/>
      <c r="S472" s="576"/>
      <c r="T472" s="576"/>
      <c r="U472" s="576"/>
      <c r="V472" s="577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4"/>
      <c r="B473" s="584"/>
      <c r="C473" s="584"/>
      <c r="D473" s="584"/>
      <c r="E473" s="584"/>
      <c r="F473" s="584"/>
      <c r="G473" s="584"/>
      <c r="H473" s="584"/>
      <c r="I473" s="584"/>
      <c r="J473" s="584"/>
      <c r="K473" s="584"/>
      <c r="L473" s="584"/>
      <c r="M473" s="584"/>
      <c r="N473" s="584"/>
      <c r="O473" s="598"/>
      <c r="P473" s="575" t="s">
        <v>71</v>
      </c>
      <c r="Q473" s="576"/>
      <c r="R473" s="576"/>
      <c r="S473" s="576"/>
      <c r="T473" s="576"/>
      <c r="U473" s="576"/>
      <c r="V473" s="577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79" t="s">
        <v>725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48"/>
      <c r="AB474" s="48"/>
      <c r="AC474" s="48"/>
    </row>
    <row r="475" spans="1:68" ht="16.5" hidden="1" customHeight="1" x14ac:dyDescent="0.25">
      <c r="A475" s="587" t="s">
        <v>725</v>
      </c>
      <c r="B475" s="584"/>
      <c r="C475" s="584"/>
      <c r="D475" s="584"/>
      <c r="E475" s="584"/>
      <c r="F475" s="584"/>
      <c r="G475" s="584"/>
      <c r="H475" s="584"/>
      <c r="I475" s="584"/>
      <c r="J475" s="584"/>
      <c r="K475" s="584"/>
      <c r="L475" s="584"/>
      <c r="M475" s="584"/>
      <c r="N475" s="584"/>
      <c r="O475" s="584"/>
      <c r="P475" s="584"/>
      <c r="Q475" s="584"/>
      <c r="R475" s="584"/>
      <c r="S475" s="584"/>
      <c r="T475" s="584"/>
      <c r="U475" s="584"/>
      <c r="V475" s="584"/>
      <c r="W475" s="584"/>
      <c r="X475" s="584"/>
      <c r="Y475" s="584"/>
      <c r="Z475" s="584"/>
      <c r="AA475" s="562"/>
      <c r="AB475" s="562"/>
      <c r="AC475" s="562"/>
    </row>
    <row r="476" spans="1:68" ht="14.25" hidden="1" customHeight="1" x14ac:dyDescent="0.25">
      <c r="A476" s="586" t="s">
        <v>102</v>
      </c>
      <c r="B476" s="584"/>
      <c r="C476" s="584"/>
      <c r="D476" s="584"/>
      <c r="E476" s="584"/>
      <c r="F476" s="584"/>
      <c r="G476" s="584"/>
      <c r="H476" s="584"/>
      <c r="I476" s="584"/>
      <c r="J476" s="584"/>
      <c r="K476" s="584"/>
      <c r="L476" s="584"/>
      <c r="M476" s="584"/>
      <c r="N476" s="584"/>
      <c r="O476" s="584"/>
      <c r="P476" s="584"/>
      <c r="Q476" s="584"/>
      <c r="R476" s="584"/>
      <c r="S476" s="584"/>
      <c r="T476" s="584"/>
      <c r="U476" s="584"/>
      <c r="V476" s="584"/>
      <c r="W476" s="584"/>
      <c r="X476" s="584"/>
      <c r="Y476" s="584"/>
      <c r="Z476" s="584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73">
        <v>4640242181011</v>
      </c>
      <c r="E477" s="574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35" t="s">
        <v>728</v>
      </c>
      <c r="Q477" s="580"/>
      <c r="R477" s="580"/>
      <c r="S477" s="580"/>
      <c r="T477" s="581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73">
        <v>4640242180441</v>
      </c>
      <c r="E478" s="574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659" t="s">
        <v>732</v>
      </c>
      <c r="Q478" s="580"/>
      <c r="R478" s="580"/>
      <c r="S478" s="580"/>
      <c r="T478" s="581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73">
        <v>4640242180564</v>
      </c>
      <c r="E479" s="574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841" t="s">
        <v>736</v>
      </c>
      <c r="Q479" s="580"/>
      <c r="R479" s="580"/>
      <c r="S479" s="580"/>
      <c r="T479" s="581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73">
        <v>4640242181189</v>
      </c>
      <c r="E480" s="574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814" t="s">
        <v>740</v>
      </c>
      <c r="Q480" s="580"/>
      <c r="R480" s="580"/>
      <c r="S480" s="580"/>
      <c r="T480" s="581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7"/>
      <c r="B481" s="584"/>
      <c r="C481" s="584"/>
      <c r="D481" s="584"/>
      <c r="E481" s="584"/>
      <c r="F481" s="584"/>
      <c r="G481" s="584"/>
      <c r="H481" s="584"/>
      <c r="I481" s="584"/>
      <c r="J481" s="584"/>
      <c r="K481" s="584"/>
      <c r="L481" s="584"/>
      <c r="M481" s="584"/>
      <c r="N481" s="584"/>
      <c r="O481" s="598"/>
      <c r="P481" s="575" t="s">
        <v>71</v>
      </c>
      <c r="Q481" s="576"/>
      <c r="R481" s="576"/>
      <c r="S481" s="576"/>
      <c r="T481" s="576"/>
      <c r="U481" s="576"/>
      <c r="V481" s="577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4"/>
      <c r="B482" s="584"/>
      <c r="C482" s="584"/>
      <c r="D482" s="584"/>
      <c r="E482" s="584"/>
      <c r="F482" s="584"/>
      <c r="G482" s="584"/>
      <c r="H482" s="584"/>
      <c r="I482" s="584"/>
      <c r="J482" s="584"/>
      <c r="K482" s="584"/>
      <c r="L482" s="584"/>
      <c r="M482" s="584"/>
      <c r="N482" s="584"/>
      <c r="O482" s="598"/>
      <c r="P482" s="575" t="s">
        <v>71</v>
      </c>
      <c r="Q482" s="576"/>
      <c r="R482" s="576"/>
      <c r="S482" s="576"/>
      <c r="T482" s="576"/>
      <c r="U482" s="576"/>
      <c r="V482" s="577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6" t="s">
        <v>134</v>
      </c>
      <c r="B483" s="584"/>
      <c r="C483" s="584"/>
      <c r="D483" s="584"/>
      <c r="E483" s="584"/>
      <c r="F483" s="584"/>
      <c r="G483" s="584"/>
      <c r="H483" s="584"/>
      <c r="I483" s="584"/>
      <c r="J483" s="584"/>
      <c r="K483" s="584"/>
      <c r="L483" s="584"/>
      <c r="M483" s="584"/>
      <c r="N483" s="584"/>
      <c r="O483" s="584"/>
      <c r="P483" s="584"/>
      <c r="Q483" s="584"/>
      <c r="R483" s="584"/>
      <c r="S483" s="584"/>
      <c r="T483" s="584"/>
      <c r="U483" s="584"/>
      <c r="V483" s="584"/>
      <c r="W483" s="584"/>
      <c r="X483" s="584"/>
      <c r="Y483" s="584"/>
      <c r="Z483" s="584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73">
        <v>4640242180519</v>
      </c>
      <c r="E484" s="574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614" t="s">
        <v>743</v>
      </c>
      <c r="Q484" s="580"/>
      <c r="R484" s="580"/>
      <c r="S484" s="580"/>
      <c r="T484" s="581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73">
        <v>4640242180519</v>
      </c>
      <c r="E485" s="574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20" t="s">
        <v>746</v>
      </c>
      <c r="Q485" s="580"/>
      <c r="R485" s="580"/>
      <c r="S485" s="580"/>
      <c r="T485" s="581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73">
        <v>4640242180526</v>
      </c>
      <c r="E486" s="574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662" t="s">
        <v>750</v>
      </c>
      <c r="Q486" s="580"/>
      <c r="R486" s="580"/>
      <c r="S486" s="580"/>
      <c r="T486" s="581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73">
        <v>4640242181363</v>
      </c>
      <c r="E487" s="574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04" t="s">
        <v>753</v>
      </c>
      <c r="Q487" s="580"/>
      <c r="R487" s="580"/>
      <c r="S487" s="580"/>
      <c r="T487" s="581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7"/>
      <c r="B488" s="584"/>
      <c r="C488" s="584"/>
      <c r="D488" s="584"/>
      <c r="E488" s="584"/>
      <c r="F488" s="584"/>
      <c r="G488" s="584"/>
      <c r="H488" s="584"/>
      <c r="I488" s="584"/>
      <c r="J488" s="584"/>
      <c r="K488" s="584"/>
      <c r="L488" s="584"/>
      <c r="M488" s="584"/>
      <c r="N488" s="584"/>
      <c r="O488" s="598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4"/>
      <c r="B489" s="584"/>
      <c r="C489" s="584"/>
      <c r="D489" s="584"/>
      <c r="E489" s="584"/>
      <c r="F489" s="584"/>
      <c r="G489" s="584"/>
      <c r="H489" s="584"/>
      <c r="I489" s="584"/>
      <c r="J489" s="584"/>
      <c r="K489" s="584"/>
      <c r="L489" s="584"/>
      <c r="M489" s="584"/>
      <c r="N489" s="584"/>
      <c r="O489" s="598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6" t="s">
        <v>63</v>
      </c>
      <c r="B490" s="584"/>
      <c r="C490" s="584"/>
      <c r="D490" s="584"/>
      <c r="E490" s="584"/>
      <c r="F490" s="584"/>
      <c r="G490" s="584"/>
      <c r="H490" s="584"/>
      <c r="I490" s="584"/>
      <c r="J490" s="584"/>
      <c r="K490" s="584"/>
      <c r="L490" s="584"/>
      <c r="M490" s="584"/>
      <c r="N490" s="584"/>
      <c r="O490" s="584"/>
      <c r="P490" s="584"/>
      <c r="Q490" s="584"/>
      <c r="R490" s="584"/>
      <c r="S490" s="584"/>
      <c r="T490" s="584"/>
      <c r="U490" s="584"/>
      <c r="V490" s="584"/>
      <c r="W490" s="584"/>
      <c r="X490" s="584"/>
      <c r="Y490" s="584"/>
      <c r="Z490" s="584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73">
        <v>4640242180816</v>
      </c>
      <c r="E491" s="574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98" t="s">
        <v>757</v>
      </c>
      <c r="Q491" s="580"/>
      <c r="R491" s="580"/>
      <c r="S491" s="580"/>
      <c r="T491" s="581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73">
        <v>4640242180595</v>
      </c>
      <c r="E492" s="574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839" t="s">
        <v>761</v>
      </c>
      <c r="Q492" s="580"/>
      <c r="R492" s="580"/>
      <c r="S492" s="580"/>
      <c r="T492" s="581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7"/>
      <c r="B493" s="584"/>
      <c r="C493" s="584"/>
      <c r="D493" s="584"/>
      <c r="E493" s="584"/>
      <c r="F493" s="584"/>
      <c r="G493" s="584"/>
      <c r="H493" s="584"/>
      <c r="I493" s="584"/>
      <c r="J493" s="584"/>
      <c r="K493" s="584"/>
      <c r="L493" s="584"/>
      <c r="M493" s="584"/>
      <c r="N493" s="584"/>
      <c r="O493" s="598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4"/>
      <c r="B494" s="584"/>
      <c r="C494" s="584"/>
      <c r="D494" s="584"/>
      <c r="E494" s="584"/>
      <c r="F494" s="584"/>
      <c r="G494" s="584"/>
      <c r="H494" s="584"/>
      <c r="I494" s="584"/>
      <c r="J494" s="584"/>
      <c r="K494" s="584"/>
      <c r="L494" s="584"/>
      <c r="M494" s="584"/>
      <c r="N494" s="584"/>
      <c r="O494" s="598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6" t="s">
        <v>73</v>
      </c>
      <c r="B495" s="584"/>
      <c r="C495" s="584"/>
      <c r="D495" s="584"/>
      <c r="E495" s="584"/>
      <c r="F495" s="584"/>
      <c r="G495" s="584"/>
      <c r="H495" s="584"/>
      <c r="I495" s="584"/>
      <c r="J495" s="584"/>
      <c r="K495" s="584"/>
      <c r="L495" s="584"/>
      <c r="M495" s="584"/>
      <c r="N495" s="584"/>
      <c r="O495" s="584"/>
      <c r="P495" s="584"/>
      <c r="Q495" s="584"/>
      <c r="R495" s="584"/>
      <c r="S495" s="584"/>
      <c r="T495" s="584"/>
      <c r="U495" s="584"/>
      <c r="V495" s="584"/>
      <c r="W495" s="584"/>
      <c r="X495" s="584"/>
      <c r="Y495" s="584"/>
      <c r="Z495" s="584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73">
        <v>4640242180533</v>
      </c>
      <c r="E496" s="574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67" t="s">
        <v>765</v>
      </c>
      <c r="Q496" s="580"/>
      <c r="R496" s="580"/>
      <c r="S496" s="580"/>
      <c r="T496" s="581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73">
        <v>4640242181233</v>
      </c>
      <c r="E497" s="574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611" t="s">
        <v>769</v>
      </c>
      <c r="Q497" s="580"/>
      <c r="R497" s="580"/>
      <c r="S497" s="580"/>
      <c r="T497" s="581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7"/>
      <c r="B498" s="584"/>
      <c r="C498" s="584"/>
      <c r="D498" s="584"/>
      <c r="E498" s="584"/>
      <c r="F498" s="584"/>
      <c r="G498" s="584"/>
      <c r="H498" s="584"/>
      <c r="I498" s="584"/>
      <c r="J498" s="584"/>
      <c r="K498" s="584"/>
      <c r="L498" s="584"/>
      <c r="M498" s="584"/>
      <c r="N498" s="584"/>
      <c r="O498" s="598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4"/>
      <c r="B499" s="584"/>
      <c r="C499" s="584"/>
      <c r="D499" s="584"/>
      <c r="E499" s="584"/>
      <c r="F499" s="584"/>
      <c r="G499" s="584"/>
      <c r="H499" s="584"/>
      <c r="I499" s="584"/>
      <c r="J499" s="584"/>
      <c r="K499" s="584"/>
      <c r="L499" s="584"/>
      <c r="M499" s="584"/>
      <c r="N499" s="584"/>
      <c r="O499" s="598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6" t="s">
        <v>169</v>
      </c>
      <c r="B500" s="584"/>
      <c r="C500" s="584"/>
      <c r="D500" s="584"/>
      <c r="E500" s="584"/>
      <c r="F500" s="584"/>
      <c r="G500" s="584"/>
      <c r="H500" s="584"/>
      <c r="I500" s="584"/>
      <c r="J500" s="584"/>
      <c r="K500" s="584"/>
      <c r="L500" s="584"/>
      <c r="M500" s="584"/>
      <c r="N500" s="584"/>
      <c r="O500" s="584"/>
      <c r="P500" s="584"/>
      <c r="Q500" s="584"/>
      <c r="R500" s="584"/>
      <c r="S500" s="584"/>
      <c r="T500" s="584"/>
      <c r="U500" s="584"/>
      <c r="V500" s="584"/>
      <c r="W500" s="584"/>
      <c r="X500" s="584"/>
      <c r="Y500" s="584"/>
      <c r="Z500" s="584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73">
        <v>4640242180120</v>
      </c>
      <c r="E501" s="574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97" t="s">
        <v>772</v>
      </c>
      <c r="Q501" s="580"/>
      <c r="R501" s="580"/>
      <c r="S501" s="580"/>
      <c r="T501" s="581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73">
        <v>4640242180137</v>
      </c>
      <c r="E502" s="574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906" t="s">
        <v>776</v>
      </c>
      <c r="Q502" s="580"/>
      <c r="R502" s="580"/>
      <c r="S502" s="580"/>
      <c r="T502" s="581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7"/>
      <c r="B503" s="584"/>
      <c r="C503" s="584"/>
      <c r="D503" s="584"/>
      <c r="E503" s="584"/>
      <c r="F503" s="584"/>
      <c r="G503" s="584"/>
      <c r="H503" s="584"/>
      <c r="I503" s="584"/>
      <c r="J503" s="584"/>
      <c r="K503" s="584"/>
      <c r="L503" s="584"/>
      <c r="M503" s="584"/>
      <c r="N503" s="584"/>
      <c r="O503" s="598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4"/>
      <c r="B504" s="584"/>
      <c r="C504" s="584"/>
      <c r="D504" s="584"/>
      <c r="E504" s="584"/>
      <c r="F504" s="584"/>
      <c r="G504" s="584"/>
      <c r="H504" s="584"/>
      <c r="I504" s="584"/>
      <c r="J504" s="584"/>
      <c r="K504" s="584"/>
      <c r="L504" s="584"/>
      <c r="M504" s="584"/>
      <c r="N504" s="584"/>
      <c r="O504" s="598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87" t="s">
        <v>778</v>
      </c>
      <c r="B505" s="584"/>
      <c r="C505" s="584"/>
      <c r="D505" s="584"/>
      <c r="E505" s="584"/>
      <c r="F505" s="584"/>
      <c r="G505" s="584"/>
      <c r="H505" s="584"/>
      <c r="I505" s="584"/>
      <c r="J505" s="584"/>
      <c r="K505" s="584"/>
      <c r="L505" s="584"/>
      <c r="M505" s="584"/>
      <c r="N505" s="584"/>
      <c r="O505" s="584"/>
      <c r="P505" s="584"/>
      <c r="Q505" s="584"/>
      <c r="R505" s="584"/>
      <c r="S505" s="584"/>
      <c r="T505" s="584"/>
      <c r="U505" s="584"/>
      <c r="V505" s="584"/>
      <c r="W505" s="584"/>
      <c r="X505" s="584"/>
      <c r="Y505" s="584"/>
      <c r="Z505" s="584"/>
      <c r="AA505" s="562"/>
      <c r="AB505" s="562"/>
      <c r="AC505" s="562"/>
    </row>
    <row r="506" spans="1:68" ht="14.25" hidden="1" customHeight="1" x14ac:dyDescent="0.25">
      <c r="A506" s="586" t="s">
        <v>134</v>
      </c>
      <c r="B506" s="584"/>
      <c r="C506" s="584"/>
      <c r="D506" s="584"/>
      <c r="E506" s="584"/>
      <c r="F506" s="584"/>
      <c r="G506" s="584"/>
      <c r="H506" s="584"/>
      <c r="I506" s="584"/>
      <c r="J506" s="584"/>
      <c r="K506" s="584"/>
      <c r="L506" s="584"/>
      <c r="M506" s="584"/>
      <c r="N506" s="584"/>
      <c r="O506" s="584"/>
      <c r="P506" s="584"/>
      <c r="Q506" s="584"/>
      <c r="R506" s="584"/>
      <c r="S506" s="584"/>
      <c r="T506" s="584"/>
      <c r="U506" s="584"/>
      <c r="V506" s="584"/>
      <c r="W506" s="584"/>
      <c r="X506" s="584"/>
      <c r="Y506" s="584"/>
      <c r="Z506" s="584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73">
        <v>4640242180090</v>
      </c>
      <c r="E507" s="574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664" t="s">
        <v>781</v>
      </c>
      <c r="Q507" s="580"/>
      <c r="R507" s="580"/>
      <c r="S507" s="580"/>
      <c r="T507" s="581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7"/>
      <c r="B508" s="584"/>
      <c r="C508" s="584"/>
      <c r="D508" s="584"/>
      <c r="E508" s="584"/>
      <c r="F508" s="584"/>
      <c r="G508" s="584"/>
      <c r="H508" s="584"/>
      <c r="I508" s="584"/>
      <c r="J508" s="584"/>
      <c r="K508" s="584"/>
      <c r="L508" s="584"/>
      <c r="M508" s="584"/>
      <c r="N508" s="584"/>
      <c r="O508" s="598"/>
      <c r="P508" s="575" t="s">
        <v>71</v>
      </c>
      <c r="Q508" s="576"/>
      <c r="R508" s="576"/>
      <c r="S508" s="576"/>
      <c r="T508" s="576"/>
      <c r="U508" s="576"/>
      <c r="V508" s="577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4"/>
      <c r="B509" s="584"/>
      <c r="C509" s="584"/>
      <c r="D509" s="584"/>
      <c r="E509" s="584"/>
      <c r="F509" s="584"/>
      <c r="G509" s="584"/>
      <c r="H509" s="584"/>
      <c r="I509" s="584"/>
      <c r="J509" s="584"/>
      <c r="K509" s="584"/>
      <c r="L509" s="584"/>
      <c r="M509" s="584"/>
      <c r="N509" s="584"/>
      <c r="O509" s="598"/>
      <c r="P509" s="575" t="s">
        <v>71</v>
      </c>
      <c r="Q509" s="576"/>
      <c r="R509" s="576"/>
      <c r="S509" s="576"/>
      <c r="T509" s="576"/>
      <c r="U509" s="576"/>
      <c r="V509" s="577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893"/>
      <c r="B510" s="584"/>
      <c r="C510" s="584"/>
      <c r="D510" s="584"/>
      <c r="E510" s="584"/>
      <c r="F510" s="584"/>
      <c r="G510" s="584"/>
      <c r="H510" s="584"/>
      <c r="I510" s="584"/>
      <c r="J510" s="584"/>
      <c r="K510" s="584"/>
      <c r="L510" s="584"/>
      <c r="M510" s="584"/>
      <c r="N510" s="584"/>
      <c r="O510" s="764"/>
      <c r="P510" s="624" t="s">
        <v>783</v>
      </c>
      <c r="Q510" s="625"/>
      <c r="R510" s="625"/>
      <c r="S510" s="625"/>
      <c r="T510" s="625"/>
      <c r="U510" s="625"/>
      <c r="V510" s="606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15815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15991.11</v>
      </c>
      <c r="Z510" s="37"/>
      <c r="AA510" s="570"/>
      <c r="AB510" s="570"/>
      <c r="AC510" s="570"/>
    </row>
    <row r="511" spans="1:68" x14ac:dyDescent="0.2">
      <c r="A511" s="584"/>
      <c r="B511" s="584"/>
      <c r="C511" s="584"/>
      <c r="D511" s="584"/>
      <c r="E511" s="584"/>
      <c r="F511" s="584"/>
      <c r="G511" s="584"/>
      <c r="H511" s="584"/>
      <c r="I511" s="584"/>
      <c r="J511" s="584"/>
      <c r="K511" s="584"/>
      <c r="L511" s="584"/>
      <c r="M511" s="584"/>
      <c r="N511" s="584"/>
      <c r="O511" s="764"/>
      <c r="P511" s="624" t="s">
        <v>784</v>
      </c>
      <c r="Q511" s="625"/>
      <c r="R511" s="625"/>
      <c r="S511" s="625"/>
      <c r="T511" s="625"/>
      <c r="U511" s="625"/>
      <c r="V511" s="606"/>
      <c r="W511" s="37" t="s">
        <v>69</v>
      </c>
      <c r="X511" s="569">
        <f>IFERROR(SUM(BM22:BM507),"0")</f>
        <v>16717.98963951378</v>
      </c>
      <c r="Y511" s="569">
        <f>IFERROR(SUM(BN22:BN507),"0")</f>
        <v>16903.628999999994</v>
      </c>
      <c r="Z511" s="37"/>
      <c r="AA511" s="570"/>
      <c r="AB511" s="570"/>
      <c r="AC511" s="570"/>
    </row>
    <row r="512" spans="1:68" x14ac:dyDescent="0.2">
      <c r="A512" s="584"/>
      <c r="B512" s="584"/>
      <c r="C512" s="584"/>
      <c r="D512" s="584"/>
      <c r="E512" s="584"/>
      <c r="F512" s="584"/>
      <c r="G512" s="584"/>
      <c r="H512" s="584"/>
      <c r="I512" s="584"/>
      <c r="J512" s="584"/>
      <c r="K512" s="584"/>
      <c r="L512" s="584"/>
      <c r="M512" s="584"/>
      <c r="N512" s="584"/>
      <c r="O512" s="764"/>
      <c r="P512" s="624" t="s">
        <v>785</v>
      </c>
      <c r="Q512" s="625"/>
      <c r="R512" s="625"/>
      <c r="S512" s="625"/>
      <c r="T512" s="625"/>
      <c r="U512" s="625"/>
      <c r="V512" s="606"/>
      <c r="W512" s="37" t="s">
        <v>786</v>
      </c>
      <c r="X512" s="38">
        <f>ROUNDUP(SUM(BO22:BO507),0)</f>
        <v>27</v>
      </c>
      <c r="Y512" s="38">
        <f>ROUNDUP(SUM(BP22:BP507),0)</f>
        <v>27</v>
      </c>
      <c r="Z512" s="37"/>
      <c r="AA512" s="570"/>
      <c r="AB512" s="570"/>
      <c r="AC512" s="570"/>
    </row>
    <row r="513" spans="1:32" x14ac:dyDescent="0.2">
      <c r="A513" s="584"/>
      <c r="B513" s="584"/>
      <c r="C513" s="584"/>
      <c r="D513" s="584"/>
      <c r="E513" s="584"/>
      <c r="F513" s="584"/>
      <c r="G513" s="584"/>
      <c r="H513" s="584"/>
      <c r="I513" s="584"/>
      <c r="J513" s="584"/>
      <c r="K513" s="584"/>
      <c r="L513" s="584"/>
      <c r="M513" s="584"/>
      <c r="N513" s="584"/>
      <c r="O513" s="764"/>
      <c r="P513" s="624" t="s">
        <v>787</v>
      </c>
      <c r="Q513" s="625"/>
      <c r="R513" s="625"/>
      <c r="S513" s="625"/>
      <c r="T513" s="625"/>
      <c r="U513" s="625"/>
      <c r="V513" s="606"/>
      <c r="W513" s="37" t="s">
        <v>69</v>
      </c>
      <c r="X513" s="569">
        <f>GrossWeightTotal+PalletQtyTotal*25</f>
        <v>17392.98963951378</v>
      </c>
      <c r="Y513" s="569">
        <f>GrossWeightTotalR+PalletQtyTotalR*25</f>
        <v>17578.628999999994</v>
      </c>
      <c r="Z513" s="37"/>
      <c r="AA513" s="570"/>
      <c r="AB513" s="570"/>
      <c r="AC513" s="570"/>
    </row>
    <row r="514" spans="1:32" x14ac:dyDescent="0.2">
      <c r="A514" s="584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84"/>
      <c r="O514" s="764"/>
      <c r="P514" s="624" t="s">
        <v>788</v>
      </c>
      <c r="Q514" s="625"/>
      <c r="R514" s="625"/>
      <c r="S514" s="625"/>
      <c r="T514" s="625"/>
      <c r="U514" s="625"/>
      <c r="V514" s="606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2438.4719311283716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2464</v>
      </c>
      <c r="Z514" s="37"/>
      <c r="AA514" s="570"/>
      <c r="AB514" s="570"/>
      <c r="AC514" s="570"/>
    </row>
    <row r="515" spans="1:32" ht="14.25" hidden="1" customHeight="1" x14ac:dyDescent="0.2">
      <c r="A515" s="58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84"/>
      <c r="O515" s="764"/>
      <c r="P515" s="624" t="s">
        <v>789</v>
      </c>
      <c r="Q515" s="625"/>
      <c r="R515" s="625"/>
      <c r="S515" s="625"/>
      <c r="T515" s="625"/>
      <c r="U515" s="625"/>
      <c r="V515" s="606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31.401069999999997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783"/>
      <c r="E517" s="783"/>
      <c r="F517" s="783"/>
      <c r="G517" s="783"/>
      <c r="H517" s="675"/>
      <c r="I517" s="571" t="s">
        <v>256</v>
      </c>
      <c r="J517" s="783"/>
      <c r="K517" s="783"/>
      <c r="L517" s="783"/>
      <c r="M517" s="783"/>
      <c r="N517" s="783"/>
      <c r="O517" s="783"/>
      <c r="P517" s="783"/>
      <c r="Q517" s="783"/>
      <c r="R517" s="783"/>
      <c r="S517" s="675"/>
      <c r="T517" s="571" t="s">
        <v>542</v>
      </c>
      <c r="U517" s="675"/>
      <c r="V517" s="571" t="s">
        <v>599</v>
      </c>
      <c r="W517" s="783"/>
      <c r="X517" s="783"/>
      <c r="Y517" s="675"/>
      <c r="Z517" s="564" t="s">
        <v>655</v>
      </c>
      <c r="AA517" s="571" t="s">
        <v>725</v>
      </c>
      <c r="AB517" s="675"/>
      <c r="AC517" s="52"/>
      <c r="AF517" s="565"/>
    </row>
    <row r="518" spans="1:32" ht="14.25" customHeight="1" thickTop="1" x14ac:dyDescent="0.2">
      <c r="A518" s="702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03"/>
      <c r="B519" s="572"/>
      <c r="C519" s="572"/>
      <c r="D519" s="572"/>
      <c r="E519" s="572"/>
      <c r="F519" s="572"/>
      <c r="G519" s="572"/>
      <c r="H519" s="572"/>
      <c r="I519" s="572"/>
      <c r="J519" s="572"/>
      <c r="K519" s="572"/>
      <c r="L519" s="572"/>
      <c r="M519" s="572"/>
      <c r="N519" s="565"/>
      <c r="O519" s="572"/>
      <c r="P519" s="572"/>
      <c r="Q519" s="572"/>
      <c r="R519" s="572"/>
      <c r="S519" s="572"/>
      <c r="T519" s="572"/>
      <c r="U519" s="572"/>
      <c r="V519" s="572"/>
      <c r="W519" s="572"/>
      <c r="X519" s="572"/>
      <c r="Y519" s="572"/>
      <c r="Z519" s="572"/>
      <c r="AA519" s="572"/>
      <c r="AB519" s="57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3</v>
      </c>
      <c r="C520" s="46">
        <f>IFERROR(Y41*1,"0")+IFERROR(Y42*1,"0")+IFERROR(Y43*1,"0")+IFERROR(Y47*1,"0")</f>
        <v>216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469.20000000000005</v>
      </c>
      <c r="E520" s="46">
        <f>IFERROR(Y89*1,"0")+IFERROR(Y90*1,"0")+IFERROR(Y91*1,"0")+IFERROR(Y95*1,"0")+IFERROR(Y96*1,"0")+IFERROR(Y97*1,"0")+IFERROR(Y98*1,"0")+IFERROR(Y99*1,"0")+IFERROR(Y100*1,"0")</f>
        <v>654.30000000000007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928.80000000000007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219.9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2121.9000000000005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151.19999999999999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554.54999999999995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4440</v>
      </c>
      <c r="U520" s="46">
        <f>IFERROR(Y371*1,"0")+IFERROR(Y372*1,"0")+IFERROR(Y373*1,"0")+IFERROR(Y374*1,"0")+IFERROR(Y378*1,"0")+IFERROR(Y382*1,"0")+IFERROR(Y383*1,"0")+IFERROR(Y387*1,"0")</f>
        <v>2055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31.500000000000004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4145.76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37"/>
        <filter val="1 030,00"/>
        <filter val="1 090,00"/>
        <filter val="1 173,00"/>
        <filter val="1 326,00"/>
        <filter val="1 391,00"/>
        <filter val="1 441,00"/>
        <filter val="1,67"/>
        <filter val="11,76"/>
        <filter val="114,00"/>
        <filter val="115,47"/>
        <filter val="119,00"/>
        <filter val="120,00"/>
        <filter val="135,00"/>
        <filter val="137,00"/>
        <filter val="14,76"/>
        <filter val="145,00"/>
        <filter val="146,00"/>
        <filter val="148,00"/>
        <filter val="15 815,00"/>
        <filter val="15,09"/>
        <filter val="16 717,99"/>
        <filter val="163,00"/>
        <filter val="17 392,99"/>
        <filter val="19,26"/>
        <filter val="195,08"/>
        <filter val="2 037,00"/>
        <filter val="2 438,47"/>
        <filter val="2 501,00"/>
        <filter val="2,00"/>
        <filter val="204,93"/>
        <filter val="208,00"/>
        <filter val="213,00"/>
        <filter val="214,00"/>
        <filter val="22,00"/>
        <filter val="223,00"/>
        <filter val="226,33"/>
        <filter val="23,00"/>
        <filter val="24,68"/>
        <filter val="243,00"/>
        <filter val="244,00"/>
        <filter val="248,33"/>
        <filter val="249,00"/>
        <filter val="262,00"/>
        <filter val="27"/>
        <filter val="276,00"/>
        <filter val="280,00"/>
        <filter val="281,00"/>
        <filter val="29,00"/>
        <filter val="298,00"/>
        <filter val="3 074,00"/>
        <filter val="3,00"/>
        <filter val="30,00"/>
        <filter val="300,00"/>
        <filter val="308,86"/>
        <filter val="31,00"/>
        <filter val="35,31"/>
        <filter val="36,00"/>
        <filter val="360,00"/>
        <filter val="390,00"/>
        <filter val="4,00"/>
        <filter val="40,00"/>
        <filter val="41,11"/>
        <filter val="415,00"/>
        <filter val="42,00"/>
        <filter val="432,00"/>
        <filter val="459,00"/>
        <filter val="461,00"/>
        <filter val="47,78"/>
        <filter val="483,75"/>
        <filter val="5,00"/>
        <filter val="50,00"/>
        <filter val="500,00"/>
        <filter val="52,00"/>
        <filter val="56,00"/>
        <filter val="596,00"/>
        <filter val="60,00"/>
        <filter val="61,67"/>
        <filter val="63,00"/>
        <filter val="64,10"/>
        <filter val="67,90"/>
        <filter val="68,02"/>
        <filter val="7,00"/>
        <filter val="8,00"/>
        <filter val="86,00"/>
        <filter val="86,83"/>
        <filter val="877,00"/>
        <filter val="88,40"/>
        <filter val="90,00"/>
        <filter val="92,00"/>
        <filter val="931,00"/>
        <filter val="96,00"/>
      </filters>
    </filterColumn>
    <filterColumn colId="29" showButton="0"/>
    <filterColumn colId="30" showButton="0"/>
  </autoFilter>
  <mergeCells count="912"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